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theme/themeOverride17.xml" ContentType="application/vnd.openxmlformats-officedocument.themeOverride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15.xml" ContentType="application/vnd.openxmlformats-officedocument.themeOverride+xml"/>
  <Override PartName="/xl/charts/chart49.xml" ContentType="application/vnd.openxmlformats-officedocument.drawingml.chart+xml"/>
  <Override PartName="/xl/theme/themeOverride24.xml" ContentType="application/vnd.openxmlformats-officedocument.themeOverride+xml"/>
  <Override PartName="/xl/theme/themeOverride26.xml" ContentType="application/vnd.openxmlformats-officedocument.themeOverrid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theme/themeOverride13.xml" ContentType="application/vnd.openxmlformats-officedocument.themeOverride+xml"/>
  <Override PartName="/xl/charts/chart47.xml" ContentType="application/vnd.openxmlformats-officedocument.drawingml.chart+xml"/>
  <Override PartName="/xl/theme/themeOverride22.xml" ContentType="application/vnd.openxmlformats-officedocument.themeOverride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theme/themeOverride11.xml" ContentType="application/vnd.openxmlformats-officedocument.themeOverride+xml"/>
  <Override PartName="/xl/charts/chart45.xml" ContentType="application/vnd.openxmlformats-officedocument.drawingml.chart+xml"/>
  <Override PartName="/xl/theme/themeOverride20.xml" ContentType="application/vnd.openxmlformats-officedocument.themeOverride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9.xml" ContentType="application/vnd.openxmlformats-officedocument.themeOverride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theme/themeOverride7.xml" ContentType="application/vnd.openxmlformats-officedocument.themeOverride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theme/themeOverride18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theme/themeOverride16.xml" ContentType="application/vnd.openxmlformats-officedocument.themeOverride+xml"/>
  <Override PartName="/xl/charts/chart48.xml" ContentType="application/vnd.openxmlformats-officedocument.drawingml.chart+xml"/>
  <Override PartName="/xl/theme/themeOverride25.xml" ContentType="application/vnd.openxmlformats-officedocument.themeOverride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theme/themeOverride14.xml" ContentType="application/vnd.openxmlformats-officedocument.themeOverride+xml"/>
  <Override PartName="/xl/charts/chart46.xml" ContentType="application/vnd.openxmlformats-officedocument.drawingml.chart+xml"/>
  <Override PartName="/xl/theme/themeOverride23.xml" ContentType="application/vnd.openxmlformats-officedocument.themeOverride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theme/themeOverride12.xml" ContentType="application/vnd.openxmlformats-officedocument.themeOverride+xml"/>
  <Override PartName="/xl/charts/chart44.xml" ContentType="application/vnd.openxmlformats-officedocument.drawingml.chart+xml"/>
  <Override PartName="/xl/theme/themeOverride21.xml" ContentType="application/vnd.openxmlformats-officedocument.themeOverrid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4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theme/themeOverride19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480" yWindow="255" windowWidth="18195" windowHeight="12180" firstSheet="2" activeTab="3"/>
  </bookViews>
  <sheets>
    <sheet name="R-Model assessment - Diffusion" sheetId="7" r:id="rId1"/>
    <sheet name="R-Model assessment -Contagion" sheetId="9" r:id="rId2"/>
    <sheet name="R-Model assessment - MIXED" sheetId="5" r:id="rId3"/>
    <sheet name="Distributions" sheetId="3" r:id="rId4"/>
    <sheet name="Freqs" sheetId="1" r:id="rId5"/>
    <sheet name="Transitions and Frequencies" sheetId="2" r:id="rId6"/>
    <sheet name="Pars In" sheetId="6" state="hidden" r:id="rId7"/>
    <sheet name="Pars In (MIXED)" sheetId="8" state="hidden" r:id="rId8"/>
    <sheet name="Pars In (Contagion)" sheetId="10" state="hidden" r:id="rId9"/>
    <sheet name="Sheet1" sheetId="11" r:id="rId10"/>
  </sheets>
  <externalReferences>
    <externalReference r:id="rId11"/>
    <externalReference r:id="rId12"/>
  </externalReferences>
  <definedNames>
    <definedName name="Cag" localSheetId="0">'R-Model assessment - Diffusion'!$F$29</definedName>
    <definedName name="Cag" localSheetId="2">'R-Model assessment - MIXED'!$F$29</definedName>
    <definedName name="Cag" localSheetId="1">'R-Model assessment -Contagion'!$F$29</definedName>
    <definedName name="Cag">#REF!</definedName>
    <definedName name="Cai" localSheetId="0">'R-Model assessment - Diffusion'!$E$29</definedName>
    <definedName name="Cai" localSheetId="2">'R-Model assessment - MIXED'!$E$29</definedName>
    <definedName name="Cai" localSheetId="1">'R-Model assessment -Contagion'!$E$29</definedName>
    <definedName name="Cai">#REF!</definedName>
    <definedName name="Cga" localSheetId="0">'R-Model assessment - Diffusion'!$C$29</definedName>
    <definedName name="Cga" localSheetId="2">'R-Model assessment - MIXED'!$C$29</definedName>
    <definedName name="Cga" localSheetId="1">'R-Model assessment -Contagion'!$C$29</definedName>
    <definedName name="Cga">#REF!</definedName>
    <definedName name="Cgi" localSheetId="0">'R-Model assessment - Diffusion'!$B$29</definedName>
    <definedName name="Cgi" localSheetId="2">'R-Model assessment - MIXED'!$B$29</definedName>
    <definedName name="Cgi" localSheetId="1">'R-Model assessment -Contagion'!$B$29</definedName>
    <definedName name="Cgi">#REF!</definedName>
    <definedName name="Cia" localSheetId="0">'R-Model assessment - Diffusion'!$D$29</definedName>
    <definedName name="Cia" localSheetId="2">'R-Model assessment - MIXED'!$D$29</definedName>
    <definedName name="Cia" localSheetId="1">'R-Model assessment -Contagion'!$D$29</definedName>
    <definedName name="Cia">#REF!</definedName>
    <definedName name="Cig" localSheetId="0">'R-Model assessment - Diffusion'!$G$29</definedName>
    <definedName name="Cig" localSheetId="2">'R-Model assessment - MIXED'!$G$29</definedName>
    <definedName name="Cig" localSheetId="1">'R-Model assessment -Contagion'!$G$29</definedName>
    <definedName name="Cig">#REF!</definedName>
    <definedName name="Distributions" localSheetId="3">Distributions!$B$2:$N$102</definedName>
    <definedName name="Tag" localSheetId="0">'R-Model assessment - Diffusion'!$L$29</definedName>
    <definedName name="Tag" localSheetId="2">'R-Model assessment - MIXED'!$L$29</definedName>
    <definedName name="Tag" localSheetId="1">'R-Model assessment -Contagion'!$L$29</definedName>
    <definedName name="Tag">#REF!</definedName>
    <definedName name="Tai" localSheetId="0">'R-Model assessment - Diffusion'!$K$29</definedName>
    <definedName name="Tai" localSheetId="2">'R-Model assessment - MIXED'!$K$29</definedName>
    <definedName name="Tai" localSheetId="1">'R-Model assessment -Contagion'!$K$29</definedName>
    <definedName name="Tai">#REF!</definedName>
    <definedName name="Tga" localSheetId="0">'R-Model assessment - Diffusion'!$I$29</definedName>
    <definedName name="Tga" localSheetId="2">'R-Model assessment - MIXED'!$I$29</definedName>
    <definedName name="Tga" localSheetId="1">'R-Model assessment -Contagion'!$I$29</definedName>
    <definedName name="Tga">#REF!</definedName>
    <definedName name="Tgi" localSheetId="0">'R-Model assessment - Diffusion'!$H$29</definedName>
    <definedName name="Tgi" localSheetId="2">'R-Model assessment - MIXED'!$H$29</definedName>
    <definedName name="Tgi" localSheetId="1">'R-Model assessment -Contagion'!$H$29</definedName>
    <definedName name="Tgi">#REF!</definedName>
    <definedName name="Tia" localSheetId="0">'R-Model assessment - Diffusion'!$J$29</definedName>
    <definedName name="Tia" localSheetId="2">'R-Model assessment - MIXED'!$J$29</definedName>
    <definedName name="Tia" localSheetId="1">'R-Model assessment -Contagion'!$J$29</definedName>
    <definedName name="Tia">#REF!</definedName>
    <definedName name="Tig" localSheetId="0">'R-Model assessment - Diffusion'!$M$29</definedName>
    <definedName name="Tig" localSheetId="2">'R-Model assessment - MIXED'!$M$29</definedName>
    <definedName name="Tig" localSheetId="1">'R-Model assessment -Contagion'!$M$29</definedName>
    <definedName name="Tig">#REF!</definedName>
  </definedNames>
  <calcPr calcId="125725"/>
</workbook>
</file>

<file path=xl/calcChain.xml><?xml version="1.0" encoding="utf-8"?>
<calcChain xmlns="http://schemas.openxmlformats.org/spreadsheetml/2006/main">
  <c r="AT12" i="7"/>
  <c r="AS12"/>
  <c r="AR12"/>
  <c r="AQ12"/>
  <c r="AP12"/>
  <c r="AO12"/>
  <c r="AN12"/>
  <c r="AM12"/>
  <c r="AK12"/>
  <c r="AJ12"/>
  <c r="AI12"/>
  <c r="AH12"/>
  <c r="AG12"/>
  <c r="AF12"/>
  <c r="AE12"/>
  <c r="AD12"/>
  <c r="AB12"/>
  <c r="AA12"/>
  <c r="Z12"/>
  <c r="Y12"/>
  <c r="X12"/>
  <c r="W12"/>
  <c r="V12"/>
  <c r="U12"/>
  <c r="S12"/>
  <c r="R12"/>
  <c r="Q12"/>
  <c r="P12"/>
  <c r="O12"/>
  <c r="N12"/>
  <c r="M12"/>
  <c r="L12"/>
  <c r="J12"/>
  <c r="I12"/>
  <c r="H12"/>
  <c r="G12"/>
  <c r="F12"/>
  <c r="E12"/>
  <c r="D12"/>
  <c r="C12"/>
  <c r="A12"/>
  <c r="AT11"/>
  <c r="AS11"/>
  <c r="AR11"/>
  <c r="AQ11"/>
  <c r="AP11"/>
  <c r="AO11"/>
  <c r="AN11"/>
  <c r="AM11"/>
  <c r="AK11"/>
  <c r="AJ11"/>
  <c r="AI11"/>
  <c r="AH11"/>
  <c r="AG11"/>
  <c r="AF11"/>
  <c r="AE11"/>
  <c r="AD11"/>
  <c r="AB11"/>
  <c r="AA11"/>
  <c r="Z11"/>
  <c r="Y11"/>
  <c r="X11"/>
  <c r="W11"/>
  <c r="V11"/>
  <c r="U11"/>
  <c r="S11"/>
  <c r="R11"/>
  <c r="Q11"/>
  <c r="P11"/>
  <c r="O11"/>
  <c r="N11"/>
  <c r="M11"/>
  <c r="L11"/>
  <c r="J11"/>
  <c r="I11"/>
  <c r="H11"/>
  <c r="G11"/>
  <c r="F11"/>
  <c r="E11"/>
  <c r="D11"/>
  <c r="C11"/>
  <c r="A11"/>
  <c r="AT10"/>
  <c r="AS10"/>
  <c r="AR10"/>
  <c r="AQ10"/>
  <c r="AP10"/>
  <c r="AO10"/>
  <c r="AN10"/>
  <c r="AM10"/>
  <c r="AK10"/>
  <c r="AJ10"/>
  <c r="AI10"/>
  <c r="AH10"/>
  <c r="AG10"/>
  <c r="AF10"/>
  <c r="AE10"/>
  <c r="AD10"/>
  <c r="AB10"/>
  <c r="AA10"/>
  <c r="Z10"/>
  <c r="Y10"/>
  <c r="X10"/>
  <c r="W10"/>
  <c r="V10"/>
  <c r="U10"/>
  <c r="S10"/>
  <c r="R10"/>
  <c r="Q10"/>
  <c r="P10"/>
  <c r="O10"/>
  <c r="N10"/>
  <c r="M10"/>
  <c r="L10"/>
  <c r="J10"/>
  <c r="I10"/>
  <c r="H10"/>
  <c r="G10"/>
  <c r="F10"/>
  <c r="E10"/>
  <c r="D10"/>
  <c r="C10"/>
  <c r="A10"/>
  <c r="AT9"/>
  <c r="AS9"/>
  <c r="AR9"/>
  <c r="AQ9"/>
  <c r="AP9"/>
  <c r="AO9"/>
  <c r="AN9"/>
  <c r="AM9"/>
  <c r="AK9"/>
  <c r="AJ9"/>
  <c r="AI9"/>
  <c r="AH9"/>
  <c r="AG9"/>
  <c r="AF9"/>
  <c r="AE9"/>
  <c r="AD9"/>
  <c r="AB9"/>
  <c r="AA9"/>
  <c r="Z9"/>
  <c r="Y9"/>
  <c r="X9"/>
  <c r="W9"/>
  <c r="V9"/>
  <c r="U9"/>
  <c r="S9"/>
  <c r="R9"/>
  <c r="Q9"/>
  <c r="P9"/>
  <c r="O9"/>
  <c r="N9"/>
  <c r="M9"/>
  <c r="L9"/>
  <c r="J9"/>
  <c r="I9"/>
  <c r="H9"/>
  <c r="G9"/>
  <c r="F9"/>
  <c r="E9"/>
  <c r="D9"/>
  <c r="C9"/>
  <c r="A9"/>
  <c r="AT8"/>
  <c r="AS8"/>
  <c r="AR8"/>
  <c r="AQ8"/>
  <c r="AP8"/>
  <c r="AO8"/>
  <c r="AN8"/>
  <c r="AM8"/>
  <c r="AK8"/>
  <c r="AJ8"/>
  <c r="AI8"/>
  <c r="AH8"/>
  <c r="AG8"/>
  <c r="AF8"/>
  <c r="AE8"/>
  <c r="AD8"/>
  <c r="AB8"/>
  <c r="AA8"/>
  <c r="Z8"/>
  <c r="Y8"/>
  <c r="X8"/>
  <c r="W8"/>
  <c r="V8"/>
  <c r="U8"/>
  <c r="S8"/>
  <c r="R8"/>
  <c r="Q8"/>
  <c r="P8"/>
  <c r="O8"/>
  <c r="N8"/>
  <c r="M8"/>
  <c r="L8"/>
  <c r="J8"/>
  <c r="I8"/>
  <c r="H8"/>
  <c r="G8"/>
  <c r="F8"/>
  <c r="E8"/>
  <c r="D8"/>
  <c r="C8"/>
  <c r="A8"/>
  <c r="AT7"/>
  <c r="AS7"/>
  <c r="AR7"/>
  <c r="AQ7"/>
  <c r="AP7"/>
  <c r="AO7"/>
  <c r="AN7"/>
  <c r="AM7"/>
  <c r="AK7"/>
  <c r="AJ7"/>
  <c r="AI7"/>
  <c r="AH7"/>
  <c r="AG7"/>
  <c r="AF7"/>
  <c r="AE7"/>
  <c r="AD7"/>
  <c r="AB7"/>
  <c r="AA7"/>
  <c r="Z7"/>
  <c r="Y7"/>
  <c r="X7"/>
  <c r="W7"/>
  <c r="V7"/>
  <c r="U7"/>
  <c r="S7"/>
  <c r="R7"/>
  <c r="Q7"/>
  <c r="P7"/>
  <c r="O7"/>
  <c r="N7"/>
  <c r="M7"/>
  <c r="L7"/>
  <c r="J7"/>
  <c r="I7"/>
  <c r="H7"/>
  <c r="G7"/>
  <c r="F7"/>
  <c r="E7"/>
  <c r="D7"/>
  <c r="C7"/>
  <c r="A7"/>
  <c r="AT6"/>
  <c r="AS6"/>
  <c r="AR6"/>
  <c r="AQ6"/>
  <c r="AP6"/>
  <c r="AO6"/>
  <c r="AN6"/>
  <c r="AM6"/>
  <c r="AK6"/>
  <c r="AJ6"/>
  <c r="AI6"/>
  <c r="AH6"/>
  <c r="AG6"/>
  <c r="AF6"/>
  <c r="AE6"/>
  <c r="AD6"/>
  <c r="AB6"/>
  <c r="AA6"/>
  <c r="Z6"/>
  <c r="Y6"/>
  <c r="X6"/>
  <c r="W6"/>
  <c r="V6"/>
  <c r="U6"/>
  <c r="S6"/>
  <c r="R6"/>
  <c r="Q6"/>
  <c r="P6"/>
  <c r="O6"/>
  <c r="N6"/>
  <c r="M6"/>
  <c r="L6"/>
  <c r="J6"/>
  <c r="I6"/>
  <c r="H6"/>
  <c r="G6"/>
  <c r="F6"/>
  <c r="E6"/>
  <c r="D6"/>
  <c r="C6"/>
  <c r="A6"/>
  <c r="AT5"/>
  <c r="AS5"/>
  <c r="AR5"/>
  <c r="AQ5"/>
  <c r="AP5"/>
  <c r="AO5"/>
  <c r="AN5"/>
  <c r="AM5"/>
  <c r="AK5"/>
  <c r="AJ5"/>
  <c r="AI5"/>
  <c r="AH5"/>
  <c r="AG5"/>
  <c r="AF5"/>
  <c r="AE5"/>
  <c r="AD5"/>
  <c r="AB5"/>
  <c r="AA5"/>
  <c r="Z5"/>
  <c r="Y5"/>
  <c r="X5"/>
  <c r="W5"/>
  <c r="V5"/>
  <c r="U5"/>
  <c r="S5"/>
  <c r="R5"/>
  <c r="Q5"/>
  <c r="P5"/>
  <c r="O5"/>
  <c r="N5"/>
  <c r="M5"/>
  <c r="L5"/>
  <c r="J5"/>
  <c r="I5"/>
  <c r="H5"/>
  <c r="G5"/>
  <c r="F5"/>
  <c r="E5"/>
  <c r="D5"/>
  <c r="C5"/>
  <c r="A5"/>
  <c r="AT4"/>
  <c r="AS4"/>
  <c r="AR4"/>
  <c r="AQ4"/>
  <c r="AP4"/>
  <c r="AO4"/>
  <c r="AN4"/>
  <c r="AM4"/>
  <c r="AK4"/>
  <c r="AJ4"/>
  <c r="AI4"/>
  <c r="AH4"/>
  <c r="AG4"/>
  <c r="AF4"/>
  <c r="AE4"/>
  <c r="AD4"/>
  <c r="AB4"/>
  <c r="AA4"/>
  <c r="Z4"/>
  <c r="Y4"/>
  <c r="X4"/>
  <c r="W4"/>
  <c r="V4"/>
  <c r="U4"/>
  <c r="S4"/>
  <c r="R4"/>
  <c r="Q4"/>
  <c r="P4"/>
  <c r="O4"/>
  <c r="N4"/>
  <c r="M4"/>
  <c r="L4"/>
  <c r="J4"/>
  <c r="I4"/>
  <c r="H4"/>
  <c r="G4"/>
  <c r="F4"/>
  <c r="E4"/>
  <c r="D4"/>
  <c r="C4"/>
  <c r="A4"/>
  <c r="AT12" i="5"/>
  <c r="AS12"/>
  <c r="AR12"/>
  <c r="AQ12"/>
  <c r="AP12"/>
  <c r="AO12"/>
  <c r="AN12"/>
  <c r="AM12"/>
  <c r="AK12"/>
  <c r="AJ12"/>
  <c r="AI12"/>
  <c r="AH12"/>
  <c r="AG12"/>
  <c r="AF12"/>
  <c r="AE12"/>
  <c r="AD12"/>
  <c r="AB12"/>
  <c r="AA12"/>
  <c r="Z12"/>
  <c r="Y12"/>
  <c r="X12"/>
  <c r="W12"/>
  <c r="V12"/>
  <c r="U12"/>
  <c r="S12"/>
  <c r="R12"/>
  <c r="Q12"/>
  <c r="P12"/>
  <c r="O12"/>
  <c r="N12"/>
  <c r="M12"/>
  <c r="L12"/>
  <c r="J12"/>
  <c r="I12"/>
  <c r="H12"/>
  <c r="G12"/>
  <c r="F12"/>
  <c r="E12"/>
  <c r="D12"/>
  <c r="C12"/>
  <c r="A12"/>
  <c r="AT11"/>
  <c r="AS11"/>
  <c r="AR11"/>
  <c r="AQ11"/>
  <c r="AP11"/>
  <c r="AO11"/>
  <c r="AN11"/>
  <c r="AM11"/>
  <c r="AK11"/>
  <c r="AJ11"/>
  <c r="AI11"/>
  <c r="AH11"/>
  <c r="AG11"/>
  <c r="AF11"/>
  <c r="AE11"/>
  <c r="AD11"/>
  <c r="AB11"/>
  <c r="AA11"/>
  <c r="Z11"/>
  <c r="Y11"/>
  <c r="X11"/>
  <c r="W11"/>
  <c r="V11"/>
  <c r="U11"/>
  <c r="S11"/>
  <c r="R11"/>
  <c r="Q11"/>
  <c r="P11"/>
  <c r="O11"/>
  <c r="N11"/>
  <c r="M11"/>
  <c r="L11"/>
  <c r="J11"/>
  <c r="I11"/>
  <c r="H11"/>
  <c r="G11"/>
  <c r="F11"/>
  <c r="E11"/>
  <c r="D11"/>
  <c r="C11"/>
  <c r="A11"/>
  <c r="AT10"/>
  <c r="AS10"/>
  <c r="AR10"/>
  <c r="AQ10"/>
  <c r="AP10"/>
  <c r="AO10"/>
  <c r="AN10"/>
  <c r="AM10"/>
  <c r="AK10"/>
  <c r="AJ10"/>
  <c r="AI10"/>
  <c r="AH10"/>
  <c r="AG10"/>
  <c r="AF10"/>
  <c r="AE10"/>
  <c r="AD10"/>
  <c r="AB10"/>
  <c r="AA10"/>
  <c r="Z10"/>
  <c r="Y10"/>
  <c r="X10"/>
  <c r="W10"/>
  <c r="V10"/>
  <c r="U10"/>
  <c r="S10"/>
  <c r="R10"/>
  <c r="Q10"/>
  <c r="P10"/>
  <c r="O10"/>
  <c r="N10"/>
  <c r="M10"/>
  <c r="L10"/>
  <c r="J10"/>
  <c r="I10"/>
  <c r="H10"/>
  <c r="G10"/>
  <c r="F10"/>
  <c r="E10"/>
  <c r="D10"/>
  <c r="C10"/>
  <c r="A10"/>
  <c r="AT9"/>
  <c r="AS9"/>
  <c r="AR9"/>
  <c r="AQ9"/>
  <c r="AP9"/>
  <c r="AO9"/>
  <c r="AN9"/>
  <c r="AM9"/>
  <c r="AK9"/>
  <c r="AJ9"/>
  <c r="AI9"/>
  <c r="AH9"/>
  <c r="AG9"/>
  <c r="AF9"/>
  <c r="AE9"/>
  <c r="AD9"/>
  <c r="AB9"/>
  <c r="AA9"/>
  <c r="Z9"/>
  <c r="Y9"/>
  <c r="X9"/>
  <c r="W9"/>
  <c r="V9"/>
  <c r="U9"/>
  <c r="S9"/>
  <c r="R9"/>
  <c r="Q9"/>
  <c r="P9"/>
  <c r="O9"/>
  <c r="N9"/>
  <c r="M9"/>
  <c r="L9"/>
  <c r="J9"/>
  <c r="I9"/>
  <c r="H9"/>
  <c r="G9"/>
  <c r="F9"/>
  <c r="E9"/>
  <c r="D9"/>
  <c r="C9"/>
  <c r="A9"/>
  <c r="AT8"/>
  <c r="AS8"/>
  <c r="AR8"/>
  <c r="AQ8"/>
  <c r="AP8"/>
  <c r="AO8"/>
  <c r="AN8"/>
  <c r="AM8"/>
  <c r="AK8"/>
  <c r="AJ8"/>
  <c r="AI8"/>
  <c r="AH8"/>
  <c r="AG8"/>
  <c r="AF8"/>
  <c r="AE8"/>
  <c r="AD8"/>
  <c r="AB8"/>
  <c r="AA8"/>
  <c r="Z8"/>
  <c r="Y8"/>
  <c r="X8"/>
  <c r="W8"/>
  <c r="V8"/>
  <c r="U8"/>
  <c r="S8"/>
  <c r="R8"/>
  <c r="Q8"/>
  <c r="P8"/>
  <c r="O8"/>
  <c r="N8"/>
  <c r="M8"/>
  <c r="L8"/>
  <c r="J8"/>
  <c r="I8"/>
  <c r="H8"/>
  <c r="G8"/>
  <c r="F8"/>
  <c r="E8"/>
  <c r="D8"/>
  <c r="C8"/>
  <c r="A8"/>
  <c r="AT7"/>
  <c r="AS7"/>
  <c r="AR7"/>
  <c r="AQ7"/>
  <c r="AP7"/>
  <c r="AO7"/>
  <c r="AN7"/>
  <c r="AM7"/>
  <c r="AK7"/>
  <c r="AJ7"/>
  <c r="AI7"/>
  <c r="AH7"/>
  <c r="AG7"/>
  <c r="AF7"/>
  <c r="AE7"/>
  <c r="AD7"/>
  <c r="AB7"/>
  <c r="AA7"/>
  <c r="Z7"/>
  <c r="Y7"/>
  <c r="X7"/>
  <c r="W7"/>
  <c r="V7"/>
  <c r="U7"/>
  <c r="S7"/>
  <c r="R7"/>
  <c r="Q7"/>
  <c r="P7"/>
  <c r="O7"/>
  <c r="N7"/>
  <c r="M7"/>
  <c r="L7"/>
  <c r="J7"/>
  <c r="I7"/>
  <c r="H7"/>
  <c r="G7"/>
  <c r="F7"/>
  <c r="E7"/>
  <c r="D7"/>
  <c r="C7"/>
  <c r="A7"/>
  <c r="AT6"/>
  <c r="AS6"/>
  <c r="AR6"/>
  <c r="AQ6"/>
  <c r="AP6"/>
  <c r="AO6"/>
  <c r="AN6"/>
  <c r="AM6"/>
  <c r="AK6"/>
  <c r="AJ6"/>
  <c r="AI6"/>
  <c r="AH6"/>
  <c r="AG6"/>
  <c r="AF6"/>
  <c r="AE6"/>
  <c r="AD6"/>
  <c r="AB6"/>
  <c r="AA6"/>
  <c r="Z6"/>
  <c r="Y6"/>
  <c r="X6"/>
  <c r="W6"/>
  <c r="V6"/>
  <c r="U6"/>
  <c r="S6"/>
  <c r="R6"/>
  <c r="Q6"/>
  <c r="P6"/>
  <c r="O6"/>
  <c r="N6"/>
  <c r="M6"/>
  <c r="L6"/>
  <c r="J6"/>
  <c r="I6"/>
  <c r="H6"/>
  <c r="G6"/>
  <c r="F6"/>
  <c r="E6"/>
  <c r="D6"/>
  <c r="C6"/>
  <c r="A6"/>
  <c r="AT5"/>
  <c r="AS5"/>
  <c r="AR5"/>
  <c r="AQ5"/>
  <c r="AP5"/>
  <c r="AO5"/>
  <c r="AN5"/>
  <c r="AM5"/>
  <c r="AK5"/>
  <c r="AJ5"/>
  <c r="AI5"/>
  <c r="AH5"/>
  <c r="AG5"/>
  <c r="AF5"/>
  <c r="AE5"/>
  <c r="AD5"/>
  <c r="AB5"/>
  <c r="AA5"/>
  <c r="Z5"/>
  <c r="Y5"/>
  <c r="X5"/>
  <c r="W5"/>
  <c r="V5"/>
  <c r="U5"/>
  <c r="S5"/>
  <c r="R5"/>
  <c r="Q5"/>
  <c r="P5"/>
  <c r="O5"/>
  <c r="N5"/>
  <c r="M5"/>
  <c r="L5"/>
  <c r="J5"/>
  <c r="I5"/>
  <c r="H5"/>
  <c r="G5"/>
  <c r="F5"/>
  <c r="E5"/>
  <c r="D5"/>
  <c r="C5"/>
  <c r="A5"/>
  <c r="AT4"/>
  <c r="AS4"/>
  <c r="AR4"/>
  <c r="AQ4"/>
  <c r="AP4"/>
  <c r="AO4"/>
  <c r="AN4"/>
  <c r="AM4"/>
  <c r="AK4"/>
  <c r="AJ4"/>
  <c r="AI4"/>
  <c r="AH4"/>
  <c r="AG4"/>
  <c r="AF4"/>
  <c r="AE4"/>
  <c r="AD4"/>
  <c r="AB4"/>
  <c r="AA4"/>
  <c r="Z4"/>
  <c r="Y4"/>
  <c r="X4"/>
  <c r="W4"/>
  <c r="V4"/>
  <c r="U4"/>
  <c r="S4"/>
  <c r="R4"/>
  <c r="Q4"/>
  <c r="P4"/>
  <c r="O4"/>
  <c r="N4"/>
  <c r="M4"/>
  <c r="L4"/>
  <c r="J4"/>
  <c r="I4"/>
  <c r="H4"/>
  <c r="G4"/>
  <c r="F4"/>
  <c r="E4"/>
  <c r="D4"/>
  <c r="C4"/>
  <c r="A4"/>
  <c r="V27" i="10" l="1"/>
  <c r="W27"/>
  <c r="X27"/>
  <c r="Y27"/>
  <c r="Z27"/>
  <c r="U27"/>
  <c r="U23"/>
  <c r="V23"/>
  <c r="W23"/>
  <c r="X23"/>
  <c r="Y23"/>
  <c r="Z23"/>
  <c r="U24"/>
  <c r="V24"/>
  <c r="W24"/>
  <c r="X24"/>
  <c r="Y24"/>
  <c r="Z24"/>
  <c r="U25"/>
  <c r="V25"/>
  <c r="W25"/>
  <c r="X25"/>
  <c r="Y25"/>
  <c r="Z25"/>
  <c r="U26"/>
  <c r="V26"/>
  <c r="W26"/>
  <c r="X26"/>
  <c r="Y26"/>
  <c r="Z26"/>
  <c r="V22"/>
  <c r="W22"/>
  <c r="X22"/>
  <c r="Y22"/>
  <c r="Z22"/>
  <c r="U22"/>
  <c r="Z21"/>
  <c r="Y21"/>
  <c r="X21"/>
  <c r="W21"/>
  <c r="V21"/>
  <c r="U21"/>
  <c r="G19"/>
  <c r="F19"/>
  <c r="H19" s="1"/>
  <c r="G18"/>
  <c r="F18"/>
  <c r="H18" s="1"/>
  <c r="G17"/>
  <c r="F17"/>
  <c r="H17" s="1"/>
  <c r="G16"/>
  <c r="F16"/>
  <c r="H16" s="1"/>
  <c r="G15"/>
  <c r="F15"/>
  <c r="H15" s="1"/>
  <c r="G14"/>
  <c r="F14"/>
  <c r="H14" s="1"/>
  <c r="Z13"/>
  <c r="Y13"/>
  <c r="Y18" s="1"/>
  <c r="X13"/>
  <c r="W13"/>
  <c r="W18" s="1"/>
  <c r="V13"/>
  <c r="U13"/>
  <c r="U18" s="1"/>
  <c r="G9"/>
  <c r="F9"/>
  <c r="G8"/>
  <c r="F8"/>
  <c r="H8" s="1"/>
  <c r="G7"/>
  <c r="F7"/>
  <c r="H7" s="1"/>
  <c r="G6"/>
  <c r="F6"/>
  <c r="H6" s="1"/>
  <c r="G5"/>
  <c r="F5"/>
  <c r="H5" s="1"/>
  <c r="G4"/>
  <c r="F4"/>
  <c r="H4" s="1"/>
  <c r="G3"/>
  <c r="F3"/>
  <c r="H3" s="1"/>
  <c r="Z2"/>
  <c r="Y2"/>
  <c r="X2"/>
  <c r="W2"/>
  <c r="V2"/>
  <c r="U2"/>
  <c r="AL68" i="9"/>
  <c r="AL72" s="1"/>
  <c r="AC68"/>
  <c r="AC72" s="1"/>
  <c r="T68"/>
  <c r="T72" s="1"/>
  <c r="K68"/>
  <c r="K72" s="1"/>
  <c r="B68"/>
  <c r="AL67"/>
  <c r="AL71" s="1"/>
  <c r="AC67"/>
  <c r="AC71" s="1"/>
  <c r="T67"/>
  <c r="T71" s="1"/>
  <c r="K67"/>
  <c r="K71" s="1"/>
  <c r="B67"/>
  <c r="AL66"/>
  <c r="AL70" s="1"/>
  <c r="AC66"/>
  <c r="AC70" s="1"/>
  <c r="T66"/>
  <c r="T70" s="1"/>
  <c r="K66"/>
  <c r="K70" s="1"/>
  <c r="B66"/>
  <c r="AL34"/>
  <c r="AL38" s="1"/>
  <c r="AC34"/>
  <c r="AC38" s="1"/>
  <c r="T34"/>
  <c r="T38" s="1"/>
  <c r="K34"/>
  <c r="K38" s="1"/>
  <c r="B34"/>
  <c r="B38" s="1"/>
  <c r="AL33"/>
  <c r="AL37" s="1"/>
  <c r="AC33"/>
  <c r="AC37" s="1"/>
  <c r="T33"/>
  <c r="T37" s="1"/>
  <c r="K33"/>
  <c r="K37" s="1"/>
  <c r="B33"/>
  <c r="B37" s="1"/>
  <c r="AL32"/>
  <c r="AL36" s="1"/>
  <c r="AC32"/>
  <c r="AC36" s="1"/>
  <c r="T32"/>
  <c r="T36" s="1"/>
  <c r="K32"/>
  <c r="K36" s="1"/>
  <c r="B32"/>
  <c r="B36" s="1"/>
  <c r="M29"/>
  <c r="L29"/>
  <c r="K29"/>
  <c r="J29"/>
  <c r="I29"/>
  <c r="H29"/>
  <c r="G29"/>
  <c r="F29"/>
  <c r="E29"/>
  <c r="D29"/>
  <c r="C29"/>
  <c r="B29"/>
  <c r="H22"/>
  <c r="AM14"/>
  <c r="AN14" s="1"/>
  <c r="AO14" s="1"/>
  <c r="AP14" s="1"/>
  <c r="AQ14" s="1"/>
  <c r="AR14" s="1"/>
  <c r="AS14" s="1"/>
  <c r="AT14" s="1"/>
  <c r="AD14"/>
  <c r="AE14" s="1"/>
  <c r="AF14" s="1"/>
  <c r="AG14" s="1"/>
  <c r="AH14" s="1"/>
  <c r="AI14" s="1"/>
  <c r="AJ14" s="1"/>
  <c r="AK14" s="1"/>
  <c r="U14"/>
  <c r="V14" s="1"/>
  <c r="W14" s="1"/>
  <c r="X14" s="1"/>
  <c r="Y14" s="1"/>
  <c r="Z14" s="1"/>
  <c r="AA14" s="1"/>
  <c r="AB14" s="1"/>
  <c r="L14"/>
  <c r="M14" s="1"/>
  <c r="N14" s="1"/>
  <c r="O14" s="1"/>
  <c r="P14" s="1"/>
  <c r="Q14" s="1"/>
  <c r="R14" s="1"/>
  <c r="S14" s="1"/>
  <c r="C14"/>
  <c r="D14" s="1"/>
  <c r="E14" s="1"/>
  <c r="F14" s="1"/>
  <c r="G14" s="1"/>
  <c r="H14" s="1"/>
  <c r="I14" s="1"/>
  <c r="J14" s="1"/>
  <c r="AM13"/>
  <c r="AN13" s="1"/>
  <c r="AO13" s="1"/>
  <c r="AP13" s="1"/>
  <c r="AQ13" s="1"/>
  <c r="AR13" s="1"/>
  <c r="AS13" s="1"/>
  <c r="AD13"/>
  <c r="AE13" s="1"/>
  <c r="AF13" s="1"/>
  <c r="AG13" s="1"/>
  <c r="AH13" s="1"/>
  <c r="AI13" s="1"/>
  <c r="AJ13" s="1"/>
  <c r="AK13" s="1"/>
  <c r="U13"/>
  <c r="V13" s="1"/>
  <c r="W13" s="1"/>
  <c r="X13" s="1"/>
  <c r="Y13" s="1"/>
  <c r="Z13" s="1"/>
  <c r="AA13" s="1"/>
  <c r="AB13" s="1"/>
  <c r="AM2"/>
  <c r="AN2" s="1"/>
  <c r="AO2" s="1"/>
  <c r="AP2" s="1"/>
  <c r="AQ2" s="1"/>
  <c r="AR2" s="1"/>
  <c r="AS2" s="1"/>
  <c r="AT2" s="1"/>
  <c r="AD2"/>
  <c r="AE2" s="1"/>
  <c r="AF2" s="1"/>
  <c r="AG2" s="1"/>
  <c r="AH2" s="1"/>
  <c r="AI2" s="1"/>
  <c r="AJ2" s="1"/>
  <c r="AK2" s="1"/>
  <c r="U2"/>
  <c r="V2" s="1"/>
  <c r="W2" s="1"/>
  <c r="X2" s="1"/>
  <c r="Y2" s="1"/>
  <c r="Z2" s="1"/>
  <c r="AA2" s="1"/>
  <c r="AB2" s="1"/>
  <c r="L2"/>
  <c r="M2" s="1"/>
  <c r="N2" s="1"/>
  <c r="O2" s="1"/>
  <c r="P2" s="1"/>
  <c r="Q2" s="1"/>
  <c r="R2" s="1"/>
  <c r="S2" s="1"/>
  <c r="C2"/>
  <c r="D2" s="1"/>
  <c r="E2" s="1"/>
  <c r="F2" s="1"/>
  <c r="G2" s="1"/>
  <c r="H2" s="1"/>
  <c r="I2" s="1"/>
  <c r="J2" s="1"/>
  <c r="AM1"/>
  <c r="AN1" s="1"/>
  <c r="AO1" s="1"/>
  <c r="AP1" s="1"/>
  <c r="AQ1" s="1"/>
  <c r="AR1" s="1"/>
  <c r="AS1" s="1"/>
  <c r="AD1"/>
  <c r="AE1" s="1"/>
  <c r="AF1" s="1"/>
  <c r="AG1" s="1"/>
  <c r="AH1" s="1"/>
  <c r="AI1" s="1"/>
  <c r="AJ1" s="1"/>
  <c r="AK1" s="1"/>
  <c r="U1"/>
  <c r="V1" s="1"/>
  <c r="W1" s="1"/>
  <c r="X1" s="1"/>
  <c r="Y1" s="1"/>
  <c r="Z1" s="1"/>
  <c r="AA1" s="1"/>
  <c r="AB1" s="1"/>
  <c r="H22" i="7"/>
  <c r="P34" i="8"/>
  <c r="Q34"/>
  <c r="R34"/>
  <c r="S34"/>
  <c r="T34"/>
  <c r="U34"/>
  <c r="V34"/>
  <c r="W34"/>
  <c r="X34"/>
  <c r="Y34"/>
  <c r="Z34"/>
  <c r="P35"/>
  <c r="Q35"/>
  <c r="R35"/>
  <c r="S35"/>
  <c r="T35"/>
  <c r="U35"/>
  <c r="V35"/>
  <c r="W35"/>
  <c r="X35"/>
  <c r="Y35"/>
  <c r="Z35"/>
  <c r="P36"/>
  <c r="Q36"/>
  <c r="R36"/>
  <c r="S36"/>
  <c r="T36"/>
  <c r="U36"/>
  <c r="V36"/>
  <c r="W36"/>
  <c r="X36"/>
  <c r="Y36"/>
  <c r="Z36"/>
  <c r="P37"/>
  <c r="Q37"/>
  <c r="R37"/>
  <c r="S37"/>
  <c r="T37"/>
  <c r="U37"/>
  <c r="V37"/>
  <c r="W37"/>
  <c r="X37"/>
  <c r="Y37"/>
  <c r="Z37"/>
  <c r="P38"/>
  <c r="Q38"/>
  <c r="R38"/>
  <c r="S38"/>
  <c r="T38"/>
  <c r="U38"/>
  <c r="V38"/>
  <c r="W38"/>
  <c r="X38"/>
  <c r="Y38"/>
  <c r="Z38"/>
  <c r="O35"/>
  <c r="O36"/>
  <c r="O37"/>
  <c r="O38"/>
  <c r="O34"/>
  <c r="V22" i="6"/>
  <c r="W22"/>
  <c r="X22"/>
  <c r="Y22"/>
  <c r="Z22"/>
  <c r="U22"/>
  <c r="U7" i="10" l="1"/>
  <c r="W7"/>
  <c r="Y7"/>
  <c r="S18"/>
  <c r="Q18"/>
  <c r="O18"/>
  <c r="T17"/>
  <c r="R17"/>
  <c r="P17"/>
  <c r="S16"/>
  <c r="Q16"/>
  <c r="O16"/>
  <c r="T15"/>
  <c r="R15"/>
  <c r="P15"/>
  <c r="Y14"/>
  <c r="W14"/>
  <c r="U14"/>
  <c r="S14"/>
  <c r="Q14"/>
  <c r="O14"/>
  <c r="T18"/>
  <c r="R18"/>
  <c r="P18"/>
  <c r="S17"/>
  <c r="Q17"/>
  <c r="O17"/>
  <c r="T16"/>
  <c r="R16"/>
  <c r="P16"/>
  <c r="S15"/>
  <c r="Q15"/>
  <c r="O15"/>
  <c r="T14"/>
  <c r="R14"/>
  <c r="P14"/>
  <c r="S7"/>
  <c r="Q7"/>
  <c r="O7"/>
  <c r="T6"/>
  <c r="R6"/>
  <c r="P6"/>
  <c r="S5"/>
  <c r="Q5"/>
  <c r="O5"/>
  <c r="T4"/>
  <c r="R4"/>
  <c r="P4"/>
  <c r="Y3"/>
  <c r="W3"/>
  <c r="U3"/>
  <c r="S3"/>
  <c r="Q3"/>
  <c r="O3"/>
  <c r="T7"/>
  <c r="R7"/>
  <c r="P7"/>
  <c r="S6"/>
  <c r="Q6"/>
  <c r="O6"/>
  <c r="T5"/>
  <c r="R5"/>
  <c r="P5"/>
  <c r="S4"/>
  <c r="Q4"/>
  <c r="O4"/>
  <c r="T3"/>
  <c r="R3"/>
  <c r="P3"/>
  <c r="V6"/>
  <c r="X6"/>
  <c r="Z6"/>
  <c r="V17"/>
  <c r="X17"/>
  <c r="Z17"/>
  <c r="V3"/>
  <c r="X3"/>
  <c r="Z3"/>
  <c r="U4"/>
  <c r="W4"/>
  <c r="Y4"/>
  <c r="V5"/>
  <c r="X5"/>
  <c r="Z5"/>
  <c r="U6"/>
  <c r="W6"/>
  <c r="Y6"/>
  <c r="V7"/>
  <c r="X7"/>
  <c r="Z7"/>
  <c r="V14"/>
  <c r="X14"/>
  <c r="Z14"/>
  <c r="U15"/>
  <c r="W15"/>
  <c r="Y15"/>
  <c r="V16"/>
  <c r="X16"/>
  <c r="Z16"/>
  <c r="U17"/>
  <c r="W17"/>
  <c r="Y17"/>
  <c r="V18"/>
  <c r="X18"/>
  <c r="Z18"/>
  <c r="V4"/>
  <c r="X4"/>
  <c r="Z4"/>
  <c r="U5"/>
  <c r="W5"/>
  <c r="Y5"/>
  <c r="V15"/>
  <c r="X15"/>
  <c r="Z15"/>
  <c r="U16"/>
  <c r="W16"/>
  <c r="Y16"/>
  <c r="AD34" i="9"/>
  <c r="AM33"/>
  <c r="AD38"/>
  <c r="AM37"/>
  <c r="AS66"/>
  <c r="AS70" s="1"/>
  <c r="AQ66"/>
  <c r="AQ70" s="1"/>
  <c r="AO66"/>
  <c r="AO70" s="1"/>
  <c r="AM66"/>
  <c r="AM70" s="1"/>
  <c r="AK66"/>
  <c r="AK70" s="1"/>
  <c r="AI66"/>
  <c r="AI70" s="1"/>
  <c r="AG66"/>
  <c r="AG70" s="1"/>
  <c r="AE66"/>
  <c r="AE70" s="1"/>
  <c r="AA66"/>
  <c r="AA70" s="1"/>
  <c r="Y66"/>
  <c r="Y70" s="1"/>
  <c r="W66"/>
  <c r="W70" s="1"/>
  <c r="U66"/>
  <c r="U70" s="1"/>
  <c r="S66"/>
  <c r="S70" s="1"/>
  <c r="Q66"/>
  <c r="Q70" s="1"/>
  <c r="O66"/>
  <c r="O70" s="1"/>
  <c r="M66"/>
  <c r="M70" s="1"/>
  <c r="I66"/>
  <c r="I70" s="1"/>
  <c r="G66"/>
  <c r="G70" s="1"/>
  <c r="E66"/>
  <c r="E70" s="1"/>
  <c r="C66"/>
  <c r="C70" s="1"/>
  <c r="AT66"/>
  <c r="AT70" s="1"/>
  <c r="AR66"/>
  <c r="AR70" s="1"/>
  <c r="AP66"/>
  <c r="AP70" s="1"/>
  <c r="AN66"/>
  <c r="AN70" s="1"/>
  <c r="AJ66"/>
  <c r="AJ70" s="1"/>
  <c r="AH66"/>
  <c r="AH70" s="1"/>
  <c r="AF66"/>
  <c r="AF70" s="1"/>
  <c r="AD66"/>
  <c r="AD70" s="1"/>
  <c r="AB66"/>
  <c r="AB70" s="1"/>
  <c r="Z66"/>
  <c r="Z70" s="1"/>
  <c r="X66"/>
  <c r="X70" s="1"/>
  <c r="V66"/>
  <c r="V70" s="1"/>
  <c r="R66"/>
  <c r="R70" s="1"/>
  <c r="P66"/>
  <c r="P70" s="1"/>
  <c r="N66"/>
  <c r="N70" s="1"/>
  <c r="L66"/>
  <c r="L70" s="1"/>
  <c r="J66"/>
  <c r="J70" s="1"/>
  <c r="H66"/>
  <c r="H70" s="1"/>
  <c r="F66"/>
  <c r="F70" s="1"/>
  <c r="D66"/>
  <c r="D70" s="1"/>
  <c r="L32"/>
  <c r="AD32"/>
  <c r="C33"/>
  <c r="U33"/>
  <c r="L34"/>
  <c r="AD68"/>
  <c r="AD72" s="1"/>
  <c r="L68"/>
  <c r="L72" s="1"/>
  <c r="AE68"/>
  <c r="AE72" s="1"/>
  <c r="M68"/>
  <c r="M72" s="1"/>
  <c r="C68"/>
  <c r="C72" s="1"/>
  <c r="AM68"/>
  <c r="AM72" s="1"/>
  <c r="U68"/>
  <c r="U72" s="1"/>
  <c r="AT67"/>
  <c r="AT71" s="1"/>
  <c r="AR67"/>
  <c r="AR71" s="1"/>
  <c r="AP67"/>
  <c r="AP71" s="1"/>
  <c r="AN67"/>
  <c r="AN71" s="1"/>
  <c r="AJ67"/>
  <c r="AJ71" s="1"/>
  <c r="AH67"/>
  <c r="AH71" s="1"/>
  <c r="AF67"/>
  <c r="AF71" s="1"/>
  <c r="AD67"/>
  <c r="AD71" s="1"/>
  <c r="AB67"/>
  <c r="AB71" s="1"/>
  <c r="Z67"/>
  <c r="Z71" s="1"/>
  <c r="X67"/>
  <c r="X71" s="1"/>
  <c r="V67"/>
  <c r="V71" s="1"/>
  <c r="R67"/>
  <c r="R71" s="1"/>
  <c r="P67"/>
  <c r="P71" s="1"/>
  <c r="N67"/>
  <c r="N71" s="1"/>
  <c r="L67"/>
  <c r="L71" s="1"/>
  <c r="J67"/>
  <c r="J71" s="1"/>
  <c r="H67"/>
  <c r="H71" s="1"/>
  <c r="F67"/>
  <c r="F71" s="1"/>
  <c r="D67"/>
  <c r="D71" s="1"/>
  <c r="AS67"/>
  <c r="AS71" s="1"/>
  <c r="AQ67"/>
  <c r="AQ71" s="1"/>
  <c r="AO67"/>
  <c r="AO71" s="1"/>
  <c r="AM67"/>
  <c r="AM71" s="1"/>
  <c r="AK67"/>
  <c r="AK71" s="1"/>
  <c r="AI67"/>
  <c r="AI71" s="1"/>
  <c r="AG67"/>
  <c r="AG71" s="1"/>
  <c r="AE67"/>
  <c r="AE71" s="1"/>
  <c r="AA67"/>
  <c r="AA71" s="1"/>
  <c r="Y67"/>
  <c r="Y71" s="1"/>
  <c r="W67"/>
  <c r="W71" s="1"/>
  <c r="U67"/>
  <c r="U71" s="1"/>
  <c r="S67"/>
  <c r="S71" s="1"/>
  <c r="Q67"/>
  <c r="Q71" s="1"/>
  <c r="O67"/>
  <c r="O71" s="1"/>
  <c r="M67"/>
  <c r="M71" s="1"/>
  <c r="I67"/>
  <c r="I71" s="1"/>
  <c r="G67"/>
  <c r="G71" s="1"/>
  <c r="E67"/>
  <c r="E71" s="1"/>
  <c r="C67"/>
  <c r="C71" s="1"/>
  <c r="C32"/>
  <c r="U32"/>
  <c r="AM32"/>
  <c r="L33"/>
  <c r="AD33"/>
  <c r="C34"/>
  <c r="U34"/>
  <c r="AM34"/>
  <c r="U38" l="1"/>
  <c r="V34"/>
  <c r="AD37"/>
  <c r="AE33"/>
  <c r="AM36"/>
  <c r="AN32"/>
  <c r="C36"/>
  <c r="D32"/>
  <c r="N68"/>
  <c r="AF68"/>
  <c r="L38"/>
  <c r="M34"/>
  <c r="C37"/>
  <c r="D33"/>
  <c r="L36"/>
  <c r="M32"/>
  <c r="AE34"/>
  <c r="AM38"/>
  <c r="AN34"/>
  <c r="C38"/>
  <c r="D34"/>
  <c r="L37"/>
  <c r="M33"/>
  <c r="U36"/>
  <c r="V32"/>
  <c r="D68"/>
  <c r="V68"/>
  <c r="AN68"/>
  <c r="U37"/>
  <c r="V33"/>
  <c r="AD36"/>
  <c r="AE32"/>
  <c r="AN33"/>
  <c r="V72" l="1"/>
  <c r="W68"/>
  <c r="V36"/>
  <c r="W32"/>
  <c r="M37"/>
  <c r="N33"/>
  <c r="D38"/>
  <c r="E34"/>
  <c r="AN38"/>
  <c r="AO34"/>
  <c r="AE38"/>
  <c r="AF34"/>
  <c r="N72"/>
  <c r="O68"/>
  <c r="AN37"/>
  <c r="AO33"/>
  <c r="AE36"/>
  <c r="AF32"/>
  <c r="V37"/>
  <c r="W33"/>
  <c r="AN72"/>
  <c r="AO68"/>
  <c r="D72"/>
  <c r="E68"/>
  <c r="M36"/>
  <c r="N32"/>
  <c r="D37"/>
  <c r="E33"/>
  <c r="M38"/>
  <c r="N34"/>
  <c r="AF72"/>
  <c r="AG68"/>
  <c r="D36"/>
  <c r="E32"/>
  <c r="AN36"/>
  <c r="AO32"/>
  <c r="AE37"/>
  <c r="AF33"/>
  <c r="V38"/>
  <c r="W34"/>
  <c r="AF37" l="1"/>
  <c r="AG33"/>
  <c r="E36"/>
  <c r="F32"/>
  <c r="E72"/>
  <c r="F68"/>
  <c r="AO72"/>
  <c r="AP68"/>
  <c r="W37"/>
  <c r="X33"/>
  <c r="AF36"/>
  <c r="AG32"/>
  <c r="AO37"/>
  <c r="AP33"/>
  <c r="O72"/>
  <c r="P68"/>
  <c r="W38"/>
  <c r="X34"/>
  <c r="AO36"/>
  <c r="AP32"/>
  <c r="AG72"/>
  <c r="AH68"/>
  <c r="N38"/>
  <c r="O34"/>
  <c r="E37"/>
  <c r="F33"/>
  <c r="N36"/>
  <c r="O32"/>
  <c r="AF38"/>
  <c r="AG34"/>
  <c r="AO38"/>
  <c r="AP34"/>
  <c r="E38"/>
  <c r="F34"/>
  <c r="N37"/>
  <c r="O33"/>
  <c r="W36"/>
  <c r="X32"/>
  <c r="W72"/>
  <c r="X68"/>
  <c r="X36" l="1"/>
  <c r="Y32"/>
  <c r="O37"/>
  <c r="P33"/>
  <c r="O36"/>
  <c r="P32"/>
  <c r="F37"/>
  <c r="G33"/>
  <c r="O38"/>
  <c r="P34"/>
  <c r="AH72"/>
  <c r="AI68"/>
  <c r="AP36"/>
  <c r="AQ32"/>
  <c r="X38"/>
  <c r="Y34"/>
  <c r="F36"/>
  <c r="G32"/>
  <c r="AG37"/>
  <c r="AH33"/>
  <c r="X72"/>
  <c r="Y68"/>
  <c r="F38"/>
  <c r="G34"/>
  <c r="AP38"/>
  <c r="AQ34"/>
  <c r="AG38"/>
  <c r="AH34"/>
  <c r="P72"/>
  <c r="Q68"/>
  <c r="AP37"/>
  <c r="AQ33"/>
  <c r="AG36"/>
  <c r="AH32"/>
  <c r="X37"/>
  <c r="Y33"/>
  <c r="AP72"/>
  <c r="AQ68"/>
  <c r="F72"/>
  <c r="G68"/>
  <c r="P20" i="8"/>
  <c r="Q20"/>
  <c r="R20"/>
  <c r="S20"/>
  <c r="T20"/>
  <c r="U20"/>
  <c r="V20"/>
  <c r="W20"/>
  <c r="X20"/>
  <c r="Y20"/>
  <c r="Z20"/>
  <c r="P21"/>
  <c r="Q21"/>
  <c r="R21"/>
  <c r="S21"/>
  <c r="T21"/>
  <c r="U21"/>
  <c r="V21"/>
  <c r="W21"/>
  <c r="X21"/>
  <c r="Y21"/>
  <c r="Z21"/>
  <c r="P22"/>
  <c r="Q22"/>
  <c r="R22"/>
  <c r="S22"/>
  <c r="T22"/>
  <c r="U22"/>
  <c r="V22"/>
  <c r="W22"/>
  <c r="X22"/>
  <c r="Y22"/>
  <c r="Z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3"/>
  <c r="Q3"/>
  <c r="R3"/>
  <c r="S3"/>
  <c r="T3"/>
  <c r="P4"/>
  <c r="Q4"/>
  <c r="R4"/>
  <c r="S4"/>
  <c r="T4"/>
  <c r="P5"/>
  <c r="Q5"/>
  <c r="R5"/>
  <c r="S5"/>
  <c r="T5"/>
  <c r="P6"/>
  <c r="Q6"/>
  <c r="R6"/>
  <c r="S6"/>
  <c r="T6"/>
  <c r="P7"/>
  <c r="Q7"/>
  <c r="R7"/>
  <c r="S7"/>
  <c r="T7"/>
  <c r="O24"/>
  <c r="O23"/>
  <c r="O22"/>
  <c r="O21"/>
  <c r="O20"/>
  <c r="O7"/>
  <c r="O6"/>
  <c r="O5"/>
  <c r="O4"/>
  <c r="O3"/>
  <c r="G21"/>
  <c r="G22"/>
  <c r="G23"/>
  <c r="G24"/>
  <c r="G25"/>
  <c r="G26"/>
  <c r="G27"/>
  <c r="G28"/>
  <c r="G29"/>
  <c r="G30"/>
  <c r="G31"/>
  <c r="G20"/>
  <c r="F25"/>
  <c r="H25" s="1"/>
  <c r="F26"/>
  <c r="H26" s="1"/>
  <c r="F27"/>
  <c r="H27" s="1"/>
  <c r="F28"/>
  <c r="H28" s="1"/>
  <c r="F29"/>
  <c r="H29" s="1"/>
  <c r="F30"/>
  <c r="H30" s="1"/>
  <c r="F31"/>
  <c r="H31" s="1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Z33"/>
  <c r="Y33"/>
  <c r="X33"/>
  <c r="W33"/>
  <c r="V33"/>
  <c r="U33"/>
  <c r="F24"/>
  <c r="H24" s="1"/>
  <c r="F23"/>
  <c r="H23" s="1"/>
  <c r="F22"/>
  <c r="H22" s="1"/>
  <c r="F21"/>
  <c r="H21" s="1"/>
  <c r="F20"/>
  <c r="H20" s="1"/>
  <c r="Z19"/>
  <c r="Y19"/>
  <c r="X19"/>
  <c r="W19"/>
  <c r="V19"/>
  <c r="U19"/>
  <c r="G15"/>
  <c r="F15"/>
  <c r="G7"/>
  <c r="F7"/>
  <c r="H7" s="1"/>
  <c r="G6"/>
  <c r="F6"/>
  <c r="H6" s="1"/>
  <c r="G5"/>
  <c r="F5"/>
  <c r="H5" s="1"/>
  <c r="G4"/>
  <c r="F4"/>
  <c r="H4" s="1"/>
  <c r="G3"/>
  <c r="F3"/>
  <c r="H3" s="1"/>
  <c r="Z2"/>
  <c r="Z3" s="1"/>
  <c r="Y2"/>
  <c r="Y4" s="1"/>
  <c r="X2"/>
  <c r="X3" s="1"/>
  <c r="W2"/>
  <c r="W4" s="1"/>
  <c r="V2"/>
  <c r="V3" s="1"/>
  <c r="U2"/>
  <c r="U4" s="1"/>
  <c r="Z13" i="6"/>
  <c r="Y13"/>
  <c r="X13"/>
  <c r="W13"/>
  <c r="V13"/>
  <c r="U13"/>
  <c r="Z21"/>
  <c r="Y21"/>
  <c r="X21"/>
  <c r="W21"/>
  <c r="V21"/>
  <c r="U21"/>
  <c r="AL68" i="7"/>
  <c r="AL72" s="1"/>
  <c r="AC68"/>
  <c r="AC72" s="1"/>
  <c r="T68"/>
  <c r="T72" s="1"/>
  <c r="K68"/>
  <c r="K72" s="1"/>
  <c r="B68"/>
  <c r="AL67"/>
  <c r="AL71" s="1"/>
  <c r="AC67"/>
  <c r="AC71" s="1"/>
  <c r="T67"/>
  <c r="T71" s="1"/>
  <c r="K67"/>
  <c r="K71" s="1"/>
  <c r="B67"/>
  <c r="AL66"/>
  <c r="AL70" s="1"/>
  <c r="AC66"/>
  <c r="AC70" s="1"/>
  <c r="T66"/>
  <c r="T70" s="1"/>
  <c r="K66"/>
  <c r="K70" s="1"/>
  <c r="B66"/>
  <c r="AL34"/>
  <c r="AL38" s="1"/>
  <c r="AC34"/>
  <c r="AC38" s="1"/>
  <c r="T34"/>
  <c r="T38" s="1"/>
  <c r="K34"/>
  <c r="K38" s="1"/>
  <c r="B34"/>
  <c r="B38" s="1"/>
  <c r="AL33"/>
  <c r="AL37" s="1"/>
  <c r="AC33"/>
  <c r="AC37" s="1"/>
  <c r="T33"/>
  <c r="T37" s="1"/>
  <c r="K33"/>
  <c r="K37" s="1"/>
  <c r="B33"/>
  <c r="B37" s="1"/>
  <c r="AL32"/>
  <c r="AL36" s="1"/>
  <c r="AC32"/>
  <c r="AC36" s="1"/>
  <c r="T32"/>
  <c r="T36" s="1"/>
  <c r="K32"/>
  <c r="K36" s="1"/>
  <c r="B32"/>
  <c r="B36" s="1"/>
  <c r="M29"/>
  <c r="L29"/>
  <c r="K29"/>
  <c r="J29"/>
  <c r="I29"/>
  <c r="H29"/>
  <c r="G29"/>
  <c r="F29"/>
  <c r="E29"/>
  <c r="D29"/>
  <c r="C29"/>
  <c r="B29"/>
  <c r="AN14"/>
  <c r="AO14" s="1"/>
  <c r="AP14" s="1"/>
  <c r="AQ14" s="1"/>
  <c r="AR14" s="1"/>
  <c r="AS14" s="1"/>
  <c r="AT14" s="1"/>
  <c r="AM14"/>
  <c r="AE14"/>
  <c r="AF14" s="1"/>
  <c r="AG14" s="1"/>
  <c r="AH14" s="1"/>
  <c r="AI14" s="1"/>
  <c r="AJ14" s="1"/>
  <c r="AK14" s="1"/>
  <c r="AD14"/>
  <c r="V14"/>
  <c r="W14" s="1"/>
  <c r="X14" s="1"/>
  <c r="Y14" s="1"/>
  <c r="Z14" s="1"/>
  <c r="AA14" s="1"/>
  <c r="AB14" s="1"/>
  <c r="U14"/>
  <c r="M14"/>
  <c r="N14" s="1"/>
  <c r="O14" s="1"/>
  <c r="P14" s="1"/>
  <c r="Q14" s="1"/>
  <c r="R14" s="1"/>
  <c r="S14" s="1"/>
  <c r="L14"/>
  <c r="D14"/>
  <c r="E14" s="1"/>
  <c r="F14" s="1"/>
  <c r="G14" s="1"/>
  <c r="H14" s="1"/>
  <c r="I14" s="1"/>
  <c r="J14" s="1"/>
  <c r="C14"/>
  <c r="AM13"/>
  <c r="AN13" s="1"/>
  <c r="AO13" s="1"/>
  <c r="AP13" s="1"/>
  <c r="AQ13" s="1"/>
  <c r="AR13" s="1"/>
  <c r="AS13" s="1"/>
  <c r="AD13"/>
  <c r="AE13" s="1"/>
  <c r="AF13" s="1"/>
  <c r="AG13" s="1"/>
  <c r="AH13" s="1"/>
  <c r="AI13" s="1"/>
  <c r="AJ13" s="1"/>
  <c r="AK13" s="1"/>
  <c r="U13"/>
  <c r="V13" s="1"/>
  <c r="W13" s="1"/>
  <c r="X13" s="1"/>
  <c r="Y13" s="1"/>
  <c r="Z13" s="1"/>
  <c r="AA13" s="1"/>
  <c r="AB13" s="1"/>
  <c r="AM2"/>
  <c r="AN2" s="1"/>
  <c r="AO2" s="1"/>
  <c r="AP2" s="1"/>
  <c r="AQ2" s="1"/>
  <c r="AR2" s="1"/>
  <c r="AS2" s="1"/>
  <c r="AT2" s="1"/>
  <c r="AD2"/>
  <c r="AE2" s="1"/>
  <c r="AF2" s="1"/>
  <c r="AG2" s="1"/>
  <c r="AH2" s="1"/>
  <c r="AI2" s="1"/>
  <c r="AJ2" s="1"/>
  <c r="AK2" s="1"/>
  <c r="U2"/>
  <c r="V2" s="1"/>
  <c r="W2" s="1"/>
  <c r="X2" s="1"/>
  <c r="Y2" s="1"/>
  <c r="Z2" s="1"/>
  <c r="AA2" s="1"/>
  <c r="AB2" s="1"/>
  <c r="L2"/>
  <c r="M2" s="1"/>
  <c r="N2" s="1"/>
  <c r="O2" s="1"/>
  <c r="P2" s="1"/>
  <c r="Q2" s="1"/>
  <c r="R2" s="1"/>
  <c r="S2" s="1"/>
  <c r="C2"/>
  <c r="D2" s="1"/>
  <c r="E2" s="1"/>
  <c r="F2" s="1"/>
  <c r="G2" s="1"/>
  <c r="H2" s="1"/>
  <c r="I2" s="1"/>
  <c r="J2" s="1"/>
  <c r="AN1"/>
  <c r="AO1" s="1"/>
  <c r="AP1" s="1"/>
  <c r="AQ1" s="1"/>
  <c r="AR1" s="1"/>
  <c r="AS1" s="1"/>
  <c r="AM1"/>
  <c r="AE1"/>
  <c r="AF1" s="1"/>
  <c r="AG1" s="1"/>
  <c r="AH1" s="1"/>
  <c r="AI1" s="1"/>
  <c r="AJ1" s="1"/>
  <c r="AK1" s="1"/>
  <c r="AD1"/>
  <c r="V1"/>
  <c r="W1" s="1"/>
  <c r="X1" s="1"/>
  <c r="Y1" s="1"/>
  <c r="Z1" s="1"/>
  <c r="AA1" s="1"/>
  <c r="AB1" s="1"/>
  <c r="U1"/>
  <c r="V2" i="6"/>
  <c r="W2"/>
  <c r="X2"/>
  <c r="Y2"/>
  <c r="Z2"/>
  <c r="U2"/>
  <c r="G14"/>
  <c r="G15"/>
  <c r="G16"/>
  <c r="G17"/>
  <c r="G18"/>
  <c r="G19"/>
  <c r="F14"/>
  <c r="H14" s="1"/>
  <c r="F15"/>
  <c r="H15" s="1"/>
  <c r="F16"/>
  <c r="H16" s="1"/>
  <c r="F17"/>
  <c r="H17" s="1"/>
  <c r="F18"/>
  <c r="H18" s="1"/>
  <c r="F19"/>
  <c r="H19" s="1"/>
  <c r="F3"/>
  <c r="H3" s="1"/>
  <c r="G3"/>
  <c r="F4"/>
  <c r="H4" s="1"/>
  <c r="G4"/>
  <c r="F5"/>
  <c r="H5" s="1"/>
  <c r="G5"/>
  <c r="F6"/>
  <c r="H6" s="1"/>
  <c r="G6"/>
  <c r="F7"/>
  <c r="H7" s="1"/>
  <c r="G7"/>
  <c r="F8"/>
  <c r="H8" s="1"/>
  <c r="G8"/>
  <c r="F9"/>
  <c r="G9"/>
  <c r="AQ72" i="9" l="1"/>
  <c r="AR68"/>
  <c r="AH36"/>
  <c r="AI32"/>
  <c r="Q72"/>
  <c r="R68"/>
  <c r="AQ38"/>
  <c r="AR34"/>
  <c r="Y72"/>
  <c r="Z68"/>
  <c r="Y38"/>
  <c r="Z34"/>
  <c r="P37"/>
  <c r="Q33"/>
  <c r="Y36"/>
  <c r="Z32"/>
  <c r="G72"/>
  <c r="H68"/>
  <c r="Y37"/>
  <c r="Z33"/>
  <c r="AQ37"/>
  <c r="AR33"/>
  <c r="AH38"/>
  <c r="AI34"/>
  <c r="G38"/>
  <c r="H34"/>
  <c r="AH37"/>
  <c r="AI33"/>
  <c r="G36"/>
  <c r="H32"/>
  <c r="AQ36"/>
  <c r="AR32"/>
  <c r="AI72"/>
  <c r="AJ68"/>
  <c r="P38"/>
  <c r="Q34"/>
  <c r="G37"/>
  <c r="H33"/>
  <c r="P36"/>
  <c r="Q32"/>
  <c r="Y7" i="8"/>
  <c r="W7"/>
  <c r="U7"/>
  <c r="Z6"/>
  <c r="X6"/>
  <c r="V6"/>
  <c r="Y5"/>
  <c r="W5"/>
  <c r="U5"/>
  <c r="Z4"/>
  <c r="X4"/>
  <c r="V4"/>
  <c r="Y3"/>
  <c r="W3"/>
  <c r="U3"/>
  <c r="Z7"/>
  <c r="X7"/>
  <c r="V7"/>
  <c r="Y6"/>
  <c r="W6"/>
  <c r="U6"/>
  <c r="Z5"/>
  <c r="X5"/>
  <c r="V5"/>
  <c r="Q3" i="6"/>
  <c r="S3"/>
  <c r="P4"/>
  <c r="R4"/>
  <c r="T4"/>
  <c r="Q5"/>
  <c r="S5"/>
  <c r="P6"/>
  <c r="R6"/>
  <c r="T6"/>
  <c r="Q7"/>
  <c r="S7"/>
  <c r="O7"/>
  <c r="O5"/>
  <c r="O3"/>
  <c r="P3"/>
  <c r="R3"/>
  <c r="T3"/>
  <c r="Q4"/>
  <c r="S4"/>
  <c r="U4"/>
  <c r="W4"/>
  <c r="Y4"/>
  <c r="P5"/>
  <c r="R5"/>
  <c r="T5"/>
  <c r="Q6"/>
  <c r="S6"/>
  <c r="Q14"/>
  <c r="S14"/>
  <c r="P15"/>
  <c r="R15"/>
  <c r="T15"/>
  <c r="Q16"/>
  <c r="S16"/>
  <c r="P17"/>
  <c r="R17"/>
  <c r="T17"/>
  <c r="Q18"/>
  <c r="S18"/>
  <c r="O18"/>
  <c r="O16"/>
  <c r="O14"/>
  <c r="P14"/>
  <c r="R14"/>
  <c r="T14"/>
  <c r="Q15"/>
  <c r="S15"/>
  <c r="P16"/>
  <c r="R16"/>
  <c r="T16"/>
  <c r="Q17"/>
  <c r="S17"/>
  <c r="P18"/>
  <c r="R18"/>
  <c r="T18"/>
  <c r="O17"/>
  <c r="O15"/>
  <c r="Z4"/>
  <c r="Z6"/>
  <c r="Z3"/>
  <c r="Z5"/>
  <c r="X4"/>
  <c r="X6"/>
  <c r="X3"/>
  <c r="X5"/>
  <c r="V4"/>
  <c r="V6"/>
  <c r="V3"/>
  <c r="V5"/>
  <c r="O6"/>
  <c r="X7"/>
  <c r="T7"/>
  <c r="P7"/>
  <c r="W6"/>
  <c r="U3"/>
  <c r="Y3"/>
  <c r="W3"/>
  <c r="O4"/>
  <c r="Z7"/>
  <c r="V7"/>
  <c r="R7"/>
  <c r="Y6"/>
  <c r="U6"/>
  <c r="V14"/>
  <c r="X14"/>
  <c r="Z14"/>
  <c r="Y7"/>
  <c r="W7"/>
  <c r="U7"/>
  <c r="Y5"/>
  <c r="W5"/>
  <c r="U5"/>
  <c r="U15"/>
  <c r="W15"/>
  <c r="Y15"/>
  <c r="Y18"/>
  <c r="W18"/>
  <c r="U18"/>
  <c r="Z17"/>
  <c r="X17"/>
  <c r="V17"/>
  <c r="Y16"/>
  <c r="W16"/>
  <c r="U16"/>
  <c r="Z15"/>
  <c r="X15"/>
  <c r="V15"/>
  <c r="Y14"/>
  <c r="W14"/>
  <c r="U14"/>
  <c r="Z18"/>
  <c r="X18"/>
  <c r="V18"/>
  <c r="Y17"/>
  <c r="W17"/>
  <c r="U17"/>
  <c r="Z16"/>
  <c r="X16"/>
  <c r="V16"/>
  <c r="AS66" i="7"/>
  <c r="AS70" s="1"/>
  <c r="AQ66"/>
  <c r="AQ70" s="1"/>
  <c r="AO66"/>
  <c r="AO70" s="1"/>
  <c r="AM66"/>
  <c r="AM70" s="1"/>
  <c r="AK66"/>
  <c r="AK70" s="1"/>
  <c r="AI66"/>
  <c r="AI70" s="1"/>
  <c r="AG66"/>
  <c r="AG70" s="1"/>
  <c r="AE66"/>
  <c r="AE70" s="1"/>
  <c r="AA66"/>
  <c r="AA70" s="1"/>
  <c r="Y66"/>
  <c r="Y70" s="1"/>
  <c r="W66"/>
  <c r="W70" s="1"/>
  <c r="U66"/>
  <c r="U70" s="1"/>
  <c r="S66"/>
  <c r="S70" s="1"/>
  <c r="Q66"/>
  <c r="Q70" s="1"/>
  <c r="O66"/>
  <c r="O70" s="1"/>
  <c r="M66"/>
  <c r="M70" s="1"/>
  <c r="I66"/>
  <c r="I70" s="1"/>
  <c r="G66"/>
  <c r="G70" s="1"/>
  <c r="E66"/>
  <c r="E70" s="1"/>
  <c r="C66"/>
  <c r="C70" s="1"/>
  <c r="AT66"/>
  <c r="AT70" s="1"/>
  <c r="AR66"/>
  <c r="AR70" s="1"/>
  <c r="AP66"/>
  <c r="AP70" s="1"/>
  <c r="AN66"/>
  <c r="AN70" s="1"/>
  <c r="AJ66"/>
  <c r="AJ70" s="1"/>
  <c r="AH66"/>
  <c r="AH70" s="1"/>
  <c r="AF66"/>
  <c r="AF70" s="1"/>
  <c r="AD66"/>
  <c r="AD70" s="1"/>
  <c r="AB66"/>
  <c r="AB70" s="1"/>
  <c r="Z66"/>
  <c r="Z70" s="1"/>
  <c r="X66"/>
  <c r="X70" s="1"/>
  <c r="V66"/>
  <c r="V70" s="1"/>
  <c r="R66"/>
  <c r="R70" s="1"/>
  <c r="P66"/>
  <c r="P70" s="1"/>
  <c r="N66"/>
  <c r="N70" s="1"/>
  <c r="L66"/>
  <c r="L70" s="1"/>
  <c r="J66"/>
  <c r="J70" s="1"/>
  <c r="H66"/>
  <c r="H70" s="1"/>
  <c r="F66"/>
  <c r="F70" s="1"/>
  <c r="D66"/>
  <c r="D70" s="1"/>
  <c r="L32"/>
  <c r="AD32"/>
  <c r="C33"/>
  <c r="U33"/>
  <c r="AM33"/>
  <c r="L34"/>
  <c r="AD34"/>
  <c r="AM68"/>
  <c r="AM72" s="1"/>
  <c r="U68"/>
  <c r="U72" s="1"/>
  <c r="AN68"/>
  <c r="AN72" s="1"/>
  <c r="AD68"/>
  <c r="AD72" s="1"/>
  <c r="L68"/>
  <c r="L72" s="1"/>
  <c r="C68"/>
  <c r="C72" s="1"/>
  <c r="AT67"/>
  <c r="AT71" s="1"/>
  <c r="AR67"/>
  <c r="AR71" s="1"/>
  <c r="AP67"/>
  <c r="AP71" s="1"/>
  <c r="AN67"/>
  <c r="AN71" s="1"/>
  <c r="AJ67"/>
  <c r="AJ71" s="1"/>
  <c r="AH67"/>
  <c r="AH71" s="1"/>
  <c r="AF67"/>
  <c r="AF71" s="1"/>
  <c r="AD67"/>
  <c r="AD71" s="1"/>
  <c r="AB67"/>
  <c r="AB71" s="1"/>
  <c r="Z67"/>
  <c r="Z71" s="1"/>
  <c r="X67"/>
  <c r="X71" s="1"/>
  <c r="V67"/>
  <c r="V71" s="1"/>
  <c r="R67"/>
  <c r="R71" s="1"/>
  <c r="P67"/>
  <c r="P71" s="1"/>
  <c r="N67"/>
  <c r="N71" s="1"/>
  <c r="L67"/>
  <c r="L71" s="1"/>
  <c r="J67"/>
  <c r="J71" s="1"/>
  <c r="H67"/>
  <c r="H71" s="1"/>
  <c r="F67"/>
  <c r="F71" s="1"/>
  <c r="D67"/>
  <c r="D71" s="1"/>
  <c r="AS67"/>
  <c r="AS71" s="1"/>
  <c r="AQ67"/>
  <c r="AQ71" s="1"/>
  <c r="AO67"/>
  <c r="AO71" s="1"/>
  <c r="AM67"/>
  <c r="AM71" s="1"/>
  <c r="AK67"/>
  <c r="AK71" s="1"/>
  <c r="AI67"/>
  <c r="AI71" s="1"/>
  <c r="AG67"/>
  <c r="AG71" s="1"/>
  <c r="AE67"/>
  <c r="AE71" s="1"/>
  <c r="AA67"/>
  <c r="AA71" s="1"/>
  <c r="Y67"/>
  <c r="Y71" s="1"/>
  <c r="W67"/>
  <c r="W71" s="1"/>
  <c r="U67"/>
  <c r="U71" s="1"/>
  <c r="S67"/>
  <c r="S71" s="1"/>
  <c r="Q67"/>
  <c r="Q71" s="1"/>
  <c r="O67"/>
  <c r="O71" s="1"/>
  <c r="M67"/>
  <c r="M71" s="1"/>
  <c r="I67"/>
  <c r="I71" s="1"/>
  <c r="G67"/>
  <c r="G71" s="1"/>
  <c r="E67"/>
  <c r="E71" s="1"/>
  <c r="C67"/>
  <c r="C71" s="1"/>
  <c r="C32"/>
  <c r="U32"/>
  <c r="AM32"/>
  <c r="L33"/>
  <c r="AD33"/>
  <c r="C34"/>
  <c r="U34"/>
  <c r="AM34"/>
  <c r="AL68" i="5"/>
  <c r="AL67"/>
  <c r="AL66"/>
  <c r="AC68"/>
  <c r="AC67"/>
  <c r="AC66"/>
  <c r="T68"/>
  <c r="T67"/>
  <c r="T66"/>
  <c r="K68"/>
  <c r="K67"/>
  <c r="K66"/>
  <c r="B68"/>
  <c r="B67"/>
  <c r="B66"/>
  <c r="Q36" i="9" l="1"/>
  <c r="R32"/>
  <c r="H37"/>
  <c r="I33"/>
  <c r="Q38"/>
  <c r="R34"/>
  <c r="AJ72"/>
  <c r="AK68"/>
  <c r="AK72" s="1"/>
  <c r="AK74" s="1"/>
  <c r="AR36"/>
  <c r="AS32"/>
  <c r="H36"/>
  <c r="I32"/>
  <c r="AI37"/>
  <c r="AJ33"/>
  <c r="H38"/>
  <c r="I34"/>
  <c r="AI38"/>
  <c r="AJ34"/>
  <c r="AR37"/>
  <c r="AS33"/>
  <c r="Z37"/>
  <c r="AA33"/>
  <c r="H72"/>
  <c r="I68"/>
  <c r="Z36"/>
  <c r="AA32"/>
  <c r="Q37"/>
  <c r="R33"/>
  <c r="Z38"/>
  <c r="AA34"/>
  <c r="Z72"/>
  <c r="AA68"/>
  <c r="AR38"/>
  <c r="AS34"/>
  <c r="R72"/>
  <c r="S68"/>
  <c r="S72" s="1"/>
  <c r="S74" s="1"/>
  <c r="AI36"/>
  <c r="AJ32"/>
  <c r="AR72"/>
  <c r="AS68"/>
  <c r="V68" i="7"/>
  <c r="V72" s="1"/>
  <c r="D68"/>
  <c r="D72" s="1"/>
  <c r="M68"/>
  <c r="M72" s="1"/>
  <c r="C38"/>
  <c r="D34"/>
  <c r="U36"/>
  <c r="V32"/>
  <c r="AE68"/>
  <c r="AD38"/>
  <c r="AE34"/>
  <c r="AM37"/>
  <c r="AN33"/>
  <c r="C37"/>
  <c r="D33"/>
  <c r="L36"/>
  <c r="M32"/>
  <c r="AM38"/>
  <c r="AN34"/>
  <c r="L37"/>
  <c r="M33"/>
  <c r="U38"/>
  <c r="V34"/>
  <c r="AD37"/>
  <c r="AE33"/>
  <c r="AM36"/>
  <c r="AN32"/>
  <c r="C36"/>
  <c r="D32"/>
  <c r="AO68"/>
  <c r="L38"/>
  <c r="M34"/>
  <c r="U37"/>
  <c r="V33"/>
  <c r="AD36"/>
  <c r="AE32"/>
  <c r="AL34" i="5"/>
  <c r="AL38" s="1"/>
  <c r="AC34"/>
  <c r="AC38" s="1"/>
  <c r="T34"/>
  <c r="T38" s="1"/>
  <c r="K34"/>
  <c r="K38" s="1"/>
  <c r="B34"/>
  <c r="B38" s="1"/>
  <c r="AL33"/>
  <c r="AL37" s="1"/>
  <c r="AC33"/>
  <c r="AC37" s="1"/>
  <c r="T33"/>
  <c r="T37" s="1"/>
  <c r="K33"/>
  <c r="K37" s="1"/>
  <c r="B33"/>
  <c r="B37" s="1"/>
  <c r="AL32"/>
  <c r="AL36" s="1"/>
  <c r="AC32"/>
  <c r="AC36" s="1"/>
  <c r="T32"/>
  <c r="T36" s="1"/>
  <c r="K32"/>
  <c r="K36" s="1"/>
  <c r="B32"/>
  <c r="B36" s="1"/>
  <c r="M29"/>
  <c r="L29"/>
  <c r="K29"/>
  <c r="J29"/>
  <c r="I29"/>
  <c r="H29"/>
  <c r="G29"/>
  <c r="F29"/>
  <c r="E29"/>
  <c r="D29"/>
  <c r="C29"/>
  <c r="B29"/>
  <c r="AP14"/>
  <c r="AQ14" s="1"/>
  <c r="AR14" s="1"/>
  <c r="AS14" s="1"/>
  <c r="AT14" s="1"/>
  <c r="AN14"/>
  <c r="AO14" s="1"/>
  <c r="AM14"/>
  <c r="AE14"/>
  <c r="AF14" s="1"/>
  <c r="AG14" s="1"/>
  <c r="AH14" s="1"/>
  <c r="AI14" s="1"/>
  <c r="AJ14" s="1"/>
  <c r="AK14" s="1"/>
  <c r="AD14"/>
  <c r="X14"/>
  <c r="Y14" s="1"/>
  <c r="Z14" s="1"/>
  <c r="AA14" s="1"/>
  <c r="AB14" s="1"/>
  <c r="V14"/>
  <c r="W14" s="1"/>
  <c r="U14"/>
  <c r="M14"/>
  <c r="N14" s="1"/>
  <c r="O14" s="1"/>
  <c r="P14" s="1"/>
  <c r="Q14" s="1"/>
  <c r="R14" s="1"/>
  <c r="S14" s="1"/>
  <c r="L14"/>
  <c r="F14"/>
  <c r="G14" s="1"/>
  <c r="H14" s="1"/>
  <c r="I14" s="1"/>
  <c r="J14" s="1"/>
  <c r="D14"/>
  <c r="E14" s="1"/>
  <c r="C14"/>
  <c r="AM13"/>
  <c r="AN13" s="1"/>
  <c r="AO13" s="1"/>
  <c r="AP13" s="1"/>
  <c r="AQ13" s="1"/>
  <c r="AR13" s="1"/>
  <c r="AS13" s="1"/>
  <c r="AD13"/>
  <c r="AE13" s="1"/>
  <c r="AF13" s="1"/>
  <c r="AG13" s="1"/>
  <c r="AH13" s="1"/>
  <c r="AI13" s="1"/>
  <c r="AJ13" s="1"/>
  <c r="AK13" s="1"/>
  <c r="U13"/>
  <c r="V13" s="1"/>
  <c r="W13" s="1"/>
  <c r="X13" s="1"/>
  <c r="Y13" s="1"/>
  <c r="Z13" s="1"/>
  <c r="AA13" s="1"/>
  <c r="AB13" s="1"/>
  <c r="AM2"/>
  <c r="AN2" s="1"/>
  <c r="AO2" s="1"/>
  <c r="AP2" s="1"/>
  <c r="AQ2" s="1"/>
  <c r="AR2" s="1"/>
  <c r="AS2" s="1"/>
  <c r="AT2" s="1"/>
  <c r="AD2"/>
  <c r="AE2" s="1"/>
  <c r="AF2" s="1"/>
  <c r="AG2" s="1"/>
  <c r="AH2" s="1"/>
  <c r="AI2" s="1"/>
  <c r="AJ2" s="1"/>
  <c r="AK2" s="1"/>
  <c r="U2"/>
  <c r="V2" s="1"/>
  <c r="W2" s="1"/>
  <c r="X2" s="1"/>
  <c r="Y2" s="1"/>
  <c r="Z2" s="1"/>
  <c r="AA2" s="1"/>
  <c r="AB2" s="1"/>
  <c r="L2"/>
  <c r="M2" s="1"/>
  <c r="N2" s="1"/>
  <c r="O2" s="1"/>
  <c r="P2" s="1"/>
  <c r="Q2" s="1"/>
  <c r="R2" s="1"/>
  <c r="S2" s="1"/>
  <c r="C2"/>
  <c r="D2" s="1"/>
  <c r="E2" s="1"/>
  <c r="F2" s="1"/>
  <c r="G2" s="1"/>
  <c r="H2" s="1"/>
  <c r="I2" s="1"/>
  <c r="J2" s="1"/>
  <c r="AN1"/>
  <c r="AO1" s="1"/>
  <c r="AP1" s="1"/>
  <c r="AQ1" s="1"/>
  <c r="AR1" s="1"/>
  <c r="AS1" s="1"/>
  <c r="AM1"/>
  <c r="AE1"/>
  <c r="AF1" s="1"/>
  <c r="AG1" s="1"/>
  <c r="AH1" s="1"/>
  <c r="AI1" s="1"/>
  <c r="AJ1" s="1"/>
  <c r="AK1" s="1"/>
  <c r="AD1"/>
  <c r="V1"/>
  <c r="W1" s="1"/>
  <c r="X1" s="1"/>
  <c r="Y1" s="1"/>
  <c r="Z1" s="1"/>
  <c r="AA1" s="1"/>
  <c r="AB1" s="1"/>
  <c r="U1"/>
  <c r="AS72" i="9" l="1"/>
  <c r="AT68"/>
  <c r="AT72" s="1"/>
  <c r="AT74" s="1"/>
  <c r="AA72"/>
  <c r="AB68"/>
  <c r="AB72" s="1"/>
  <c r="AB74" s="1"/>
  <c r="R37"/>
  <c r="S33"/>
  <c r="S37" s="1"/>
  <c r="I72"/>
  <c r="J68"/>
  <c r="J72" s="1"/>
  <c r="J74" s="1"/>
  <c r="AS37"/>
  <c r="AT33"/>
  <c r="AT37" s="1"/>
  <c r="I38"/>
  <c r="J34"/>
  <c r="J38" s="1"/>
  <c r="I36"/>
  <c r="J32"/>
  <c r="J36" s="1"/>
  <c r="AS36"/>
  <c r="AT32"/>
  <c r="AT36" s="1"/>
  <c r="R38"/>
  <c r="S34"/>
  <c r="S38" s="1"/>
  <c r="I37"/>
  <c r="J33"/>
  <c r="J37" s="1"/>
  <c r="R36"/>
  <c r="S32"/>
  <c r="S36" s="1"/>
  <c r="AJ36"/>
  <c r="AK32"/>
  <c r="AK36" s="1"/>
  <c r="AS38"/>
  <c r="AT34"/>
  <c r="AT38" s="1"/>
  <c r="AT40" s="1"/>
  <c r="AA38"/>
  <c r="AB34"/>
  <c r="AB38" s="1"/>
  <c r="AA36"/>
  <c r="AB32"/>
  <c r="AB36" s="1"/>
  <c r="AA37"/>
  <c r="AB33"/>
  <c r="AB37" s="1"/>
  <c r="AJ38"/>
  <c r="AK34"/>
  <c r="AK38" s="1"/>
  <c r="AJ37"/>
  <c r="AK33"/>
  <c r="AK37" s="1"/>
  <c r="E68" i="7"/>
  <c r="F68" s="1"/>
  <c r="W68"/>
  <c r="W72" s="1"/>
  <c r="N68"/>
  <c r="N72" s="1"/>
  <c r="AE36"/>
  <c r="AF32"/>
  <c r="V37"/>
  <c r="W33"/>
  <c r="AO72"/>
  <c r="AP68"/>
  <c r="D36"/>
  <c r="E32"/>
  <c r="AN36"/>
  <c r="AO32"/>
  <c r="AE37"/>
  <c r="AF33"/>
  <c r="V38"/>
  <c r="W34"/>
  <c r="M37"/>
  <c r="N33"/>
  <c r="AN38"/>
  <c r="AO34"/>
  <c r="M36"/>
  <c r="N32"/>
  <c r="D37"/>
  <c r="E33"/>
  <c r="AN37"/>
  <c r="AO33"/>
  <c r="AE38"/>
  <c r="AF34"/>
  <c r="AE72"/>
  <c r="AF68"/>
  <c r="M38"/>
  <c r="N34"/>
  <c r="E72"/>
  <c r="V36"/>
  <c r="W32"/>
  <c r="D38"/>
  <c r="E34"/>
  <c r="U32" i="5"/>
  <c r="C32"/>
  <c r="AT66"/>
  <c r="AT70" s="1"/>
  <c r="AR66"/>
  <c r="AR70" s="1"/>
  <c r="AP66"/>
  <c r="AP70" s="1"/>
  <c r="AN66"/>
  <c r="AN70" s="1"/>
  <c r="AL70"/>
  <c r="AJ66"/>
  <c r="AJ70" s="1"/>
  <c r="AH66"/>
  <c r="AH70" s="1"/>
  <c r="AF66"/>
  <c r="AF70" s="1"/>
  <c r="AD66"/>
  <c r="AD70" s="1"/>
  <c r="AB66"/>
  <c r="AB70" s="1"/>
  <c r="Z66"/>
  <c r="Z70" s="1"/>
  <c r="X66"/>
  <c r="X70" s="1"/>
  <c r="V66"/>
  <c r="V70" s="1"/>
  <c r="T70"/>
  <c r="R66"/>
  <c r="R70" s="1"/>
  <c r="P66"/>
  <c r="P70" s="1"/>
  <c r="N66"/>
  <c r="N70" s="1"/>
  <c r="L66"/>
  <c r="L70" s="1"/>
  <c r="AS66"/>
  <c r="AS70" s="1"/>
  <c r="L32"/>
  <c r="AD32"/>
  <c r="C33"/>
  <c r="U33"/>
  <c r="AM33"/>
  <c r="L34"/>
  <c r="AD34"/>
  <c r="C66"/>
  <c r="C70" s="1"/>
  <c r="E66"/>
  <c r="E70" s="1"/>
  <c r="G66"/>
  <c r="G70" s="1"/>
  <c r="I66"/>
  <c r="I70" s="1"/>
  <c r="K70"/>
  <c r="O66"/>
  <c r="O70" s="1"/>
  <c r="S66"/>
  <c r="S70" s="1"/>
  <c r="W66"/>
  <c r="W70" s="1"/>
  <c r="AA66"/>
  <c r="AA70" s="1"/>
  <c r="AE66"/>
  <c r="AE70" s="1"/>
  <c r="AI66"/>
  <c r="AI70" s="1"/>
  <c r="AM66"/>
  <c r="AM70" s="1"/>
  <c r="AQ66"/>
  <c r="AQ70" s="1"/>
  <c r="C68"/>
  <c r="C72" s="1"/>
  <c r="AT67"/>
  <c r="AT71" s="1"/>
  <c r="AR67"/>
  <c r="AR71" s="1"/>
  <c r="AP67"/>
  <c r="AP71" s="1"/>
  <c r="AN67"/>
  <c r="AN71" s="1"/>
  <c r="AL71"/>
  <c r="AJ67"/>
  <c r="AJ71" s="1"/>
  <c r="AH67"/>
  <c r="AH71" s="1"/>
  <c r="AF67"/>
  <c r="AF71" s="1"/>
  <c r="AD67"/>
  <c r="AD71" s="1"/>
  <c r="AB67"/>
  <c r="AB71" s="1"/>
  <c r="Z67"/>
  <c r="Z71" s="1"/>
  <c r="X67"/>
  <c r="X71" s="1"/>
  <c r="V67"/>
  <c r="V71" s="1"/>
  <c r="T71"/>
  <c r="R67"/>
  <c r="R71" s="1"/>
  <c r="P67"/>
  <c r="P71" s="1"/>
  <c r="N67"/>
  <c r="N71" s="1"/>
  <c r="L67"/>
  <c r="L71" s="1"/>
  <c r="J67"/>
  <c r="J71" s="1"/>
  <c r="H67"/>
  <c r="H71" s="1"/>
  <c r="F67"/>
  <c r="F71" s="1"/>
  <c r="D67"/>
  <c r="D71" s="1"/>
  <c r="AS67"/>
  <c r="AS71" s="1"/>
  <c r="AQ67"/>
  <c r="AQ71" s="1"/>
  <c r="AO67"/>
  <c r="AO71" s="1"/>
  <c r="AM67"/>
  <c r="AM71" s="1"/>
  <c r="AK67"/>
  <c r="AK71" s="1"/>
  <c r="AI67"/>
  <c r="AI71" s="1"/>
  <c r="AG67"/>
  <c r="AG71" s="1"/>
  <c r="AE67"/>
  <c r="AE71" s="1"/>
  <c r="AC71"/>
  <c r="AA67"/>
  <c r="AA71" s="1"/>
  <c r="Y67"/>
  <c r="Y71" s="1"/>
  <c r="W67"/>
  <c r="W71" s="1"/>
  <c r="U67"/>
  <c r="U71" s="1"/>
  <c r="S67"/>
  <c r="S71" s="1"/>
  <c r="Q67"/>
  <c r="Q71" s="1"/>
  <c r="O67"/>
  <c r="O71" s="1"/>
  <c r="M67"/>
  <c r="M71" s="1"/>
  <c r="K71"/>
  <c r="I67"/>
  <c r="I71" s="1"/>
  <c r="G67"/>
  <c r="G71" s="1"/>
  <c r="E67"/>
  <c r="E71" s="1"/>
  <c r="C67"/>
  <c r="C71" s="1"/>
  <c r="AM32"/>
  <c r="L33"/>
  <c r="AD33"/>
  <c r="C34"/>
  <c r="U34"/>
  <c r="AM34"/>
  <c r="D66"/>
  <c r="D70" s="1"/>
  <c r="F66"/>
  <c r="F70" s="1"/>
  <c r="H66"/>
  <c r="H70" s="1"/>
  <c r="J66"/>
  <c r="J70" s="1"/>
  <c r="M66"/>
  <c r="M70" s="1"/>
  <c r="Q66"/>
  <c r="Q70" s="1"/>
  <c r="U66"/>
  <c r="U70" s="1"/>
  <c r="Y66"/>
  <c r="Y70" s="1"/>
  <c r="AC70"/>
  <c r="AG66"/>
  <c r="AG70" s="1"/>
  <c r="AK66"/>
  <c r="AK70" s="1"/>
  <c r="AO66"/>
  <c r="AO70" s="1"/>
  <c r="O68" i="7" l="1"/>
  <c r="X68"/>
  <c r="X72" s="1"/>
  <c r="AK40" i="9"/>
  <c r="AB40"/>
  <c r="S40"/>
  <c r="J40"/>
  <c r="F72" i="7"/>
  <c r="G68"/>
  <c r="Y68"/>
  <c r="AF72"/>
  <c r="AG68"/>
  <c r="AF38"/>
  <c r="AG34"/>
  <c r="AO37"/>
  <c r="AP33"/>
  <c r="E37"/>
  <c r="F33"/>
  <c r="N36"/>
  <c r="O32"/>
  <c r="AO38"/>
  <c r="AP34"/>
  <c r="N37"/>
  <c r="O33"/>
  <c r="W38"/>
  <c r="X34"/>
  <c r="AF37"/>
  <c r="AG33"/>
  <c r="AO36"/>
  <c r="AP32"/>
  <c r="E36"/>
  <c r="F32"/>
  <c r="AP72"/>
  <c r="AQ68"/>
  <c r="X33"/>
  <c r="W37"/>
  <c r="AF36"/>
  <c r="AG32"/>
  <c r="E38"/>
  <c r="F34"/>
  <c r="W36"/>
  <c r="X32"/>
  <c r="O72"/>
  <c r="P68"/>
  <c r="N38"/>
  <c r="O34"/>
  <c r="D32" i="5"/>
  <c r="D68"/>
  <c r="U38"/>
  <c r="V34"/>
  <c r="AD37"/>
  <c r="AE33"/>
  <c r="AM36"/>
  <c r="AN32"/>
  <c r="AD38"/>
  <c r="AE34"/>
  <c r="AM37"/>
  <c r="AN33"/>
  <c r="C37"/>
  <c r="D33"/>
  <c r="L36"/>
  <c r="M32"/>
  <c r="C36"/>
  <c r="AM38"/>
  <c r="AN34"/>
  <c r="C38"/>
  <c r="D34"/>
  <c r="L37"/>
  <c r="M33"/>
  <c r="L38"/>
  <c r="M34"/>
  <c r="U37"/>
  <c r="V33"/>
  <c r="AD36"/>
  <c r="AE32"/>
  <c r="U36"/>
  <c r="V32"/>
  <c r="AT21" i="2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21"/>
  <c r="B20"/>
  <c r="B19"/>
  <c r="AM13"/>
  <c r="AN13" s="1"/>
  <c r="AO13" s="1"/>
  <c r="AP13" s="1"/>
  <c r="AQ13" s="1"/>
  <c r="AR13" s="1"/>
  <c r="AS13" s="1"/>
  <c r="AD13"/>
  <c r="AE13" s="1"/>
  <c r="AF13" s="1"/>
  <c r="AG13" s="1"/>
  <c r="AH13" s="1"/>
  <c r="AI13" s="1"/>
  <c r="AJ13" s="1"/>
  <c r="AK13" s="1"/>
  <c r="U13"/>
  <c r="V13" s="1"/>
  <c r="W13" s="1"/>
  <c r="X13" s="1"/>
  <c r="Y13" s="1"/>
  <c r="Z13" s="1"/>
  <c r="AA13" s="1"/>
  <c r="AB13" s="1"/>
  <c r="AM14"/>
  <c r="AN14" s="1"/>
  <c r="AO14" s="1"/>
  <c r="AP14" s="1"/>
  <c r="AQ14" s="1"/>
  <c r="AR14" s="1"/>
  <c r="AS14" s="1"/>
  <c r="AT14" s="1"/>
  <c r="AD14"/>
  <c r="AE14" s="1"/>
  <c r="AF14" s="1"/>
  <c r="AG14" s="1"/>
  <c r="AH14" s="1"/>
  <c r="AI14" s="1"/>
  <c r="AJ14" s="1"/>
  <c r="AK14" s="1"/>
  <c r="U14"/>
  <c r="V14" s="1"/>
  <c r="W14" s="1"/>
  <c r="X14" s="1"/>
  <c r="Y14" s="1"/>
  <c r="Z14" s="1"/>
  <c r="AA14" s="1"/>
  <c r="AB14" s="1"/>
  <c r="L14"/>
  <c r="M14" s="1"/>
  <c r="N14" s="1"/>
  <c r="O14" s="1"/>
  <c r="P14" s="1"/>
  <c r="Q14" s="1"/>
  <c r="R14" s="1"/>
  <c r="S14" s="1"/>
  <c r="C14"/>
  <c r="D14" s="1"/>
  <c r="E14" s="1"/>
  <c r="F14" s="1"/>
  <c r="G14" s="1"/>
  <c r="H14" s="1"/>
  <c r="I14" s="1"/>
  <c r="J14" s="1"/>
  <c r="O38" i="7" l="1"/>
  <c r="P34"/>
  <c r="X36"/>
  <c r="Y32"/>
  <c r="AG36"/>
  <c r="AH32"/>
  <c r="AQ72"/>
  <c r="AR68"/>
  <c r="AP36"/>
  <c r="AQ32"/>
  <c r="X38"/>
  <c r="Y34"/>
  <c r="AP38"/>
  <c r="AQ34"/>
  <c r="F37"/>
  <c r="G33"/>
  <c r="AG38"/>
  <c r="AH34"/>
  <c r="X37"/>
  <c r="Y33"/>
  <c r="Y72"/>
  <c r="Z68"/>
  <c r="G72"/>
  <c r="H68"/>
  <c r="P72"/>
  <c r="Q68"/>
  <c r="F38"/>
  <c r="G34"/>
  <c r="F36"/>
  <c r="G32"/>
  <c r="AG37"/>
  <c r="AH33"/>
  <c r="O37"/>
  <c r="P33"/>
  <c r="O36"/>
  <c r="P32"/>
  <c r="AP37"/>
  <c r="AQ33"/>
  <c r="AG72"/>
  <c r="AH68"/>
  <c r="D72" i="5"/>
  <c r="E68"/>
  <c r="D38"/>
  <c r="E34"/>
  <c r="D36"/>
  <c r="E32"/>
  <c r="M36"/>
  <c r="N32"/>
  <c r="D37"/>
  <c r="E33"/>
  <c r="AN37"/>
  <c r="AO33"/>
  <c r="AE38"/>
  <c r="AF34"/>
  <c r="AN36"/>
  <c r="AO32"/>
  <c r="AE37"/>
  <c r="AF33"/>
  <c r="V38"/>
  <c r="W34"/>
  <c r="M37"/>
  <c r="N33"/>
  <c r="AN38"/>
  <c r="AO34"/>
  <c r="V36"/>
  <c r="W32"/>
  <c r="AE36"/>
  <c r="AF32"/>
  <c r="V37"/>
  <c r="W33"/>
  <c r="M38"/>
  <c r="N34"/>
  <c r="AH72" i="7" l="1"/>
  <c r="AI68"/>
  <c r="AQ37"/>
  <c r="AR33"/>
  <c r="P36"/>
  <c r="Q32"/>
  <c r="P37"/>
  <c r="Q33"/>
  <c r="AH37"/>
  <c r="AI33"/>
  <c r="G36"/>
  <c r="H32"/>
  <c r="G38"/>
  <c r="H34"/>
  <c r="Q72"/>
  <c r="R68"/>
  <c r="Y37"/>
  <c r="Z33"/>
  <c r="AH38"/>
  <c r="AI34"/>
  <c r="G37"/>
  <c r="H33"/>
  <c r="AQ38"/>
  <c r="AR34"/>
  <c r="Y38"/>
  <c r="Z34"/>
  <c r="AQ36"/>
  <c r="AR32"/>
  <c r="AR72"/>
  <c r="AS68"/>
  <c r="AH36"/>
  <c r="AI32"/>
  <c r="Y36"/>
  <c r="Z32"/>
  <c r="P38"/>
  <c r="Q34"/>
  <c r="H72"/>
  <c r="I68"/>
  <c r="Z72"/>
  <c r="AA68"/>
  <c r="E72" i="5"/>
  <c r="F68"/>
  <c r="N38"/>
  <c r="O34"/>
  <c r="W37"/>
  <c r="X33"/>
  <c r="AF36"/>
  <c r="AG32"/>
  <c r="W36"/>
  <c r="X32"/>
  <c r="AO38"/>
  <c r="AP34"/>
  <c r="N37"/>
  <c r="O33"/>
  <c r="W38"/>
  <c r="X34"/>
  <c r="AF37"/>
  <c r="AG33"/>
  <c r="AO36"/>
  <c r="AP32"/>
  <c r="AF38"/>
  <c r="AG34"/>
  <c r="AO37"/>
  <c r="AP33"/>
  <c r="E37"/>
  <c r="F33"/>
  <c r="N36"/>
  <c r="O32"/>
  <c r="E36"/>
  <c r="F32"/>
  <c r="E38"/>
  <c r="F34"/>
  <c r="R72" i="7" l="1"/>
  <c r="S68"/>
  <c r="S72" s="1"/>
  <c r="S74" s="1"/>
  <c r="H38"/>
  <c r="I34"/>
  <c r="H36"/>
  <c r="I32"/>
  <c r="AI37"/>
  <c r="AJ33"/>
  <c r="Q37"/>
  <c r="R33"/>
  <c r="Q36"/>
  <c r="R32"/>
  <c r="AR37"/>
  <c r="AS33"/>
  <c r="AI72"/>
  <c r="AJ68"/>
  <c r="AA72"/>
  <c r="AB68"/>
  <c r="AB72" s="1"/>
  <c r="AB74" s="1"/>
  <c r="I72"/>
  <c r="J68"/>
  <c r="J72" s="1"/>
  <c r="J74" s="1"/>
  <c r="Q38"/>
  <c r="R34"/>
  <c r="Z36"/>
  <c r="AA32"/>
  <c r="AI36"/>
  <c r="AJ32"/>
  <c r="AS72"/>
  <c r="AT68"/>
  <c r="AT72" s="1"/>
  <c r="AT74" s="1"/>
  <c r="AR36"/>
  <c r="AS32"/>
  <c r="Z38"/>
  <c r="AA34"/>
  <c r="AR38"/>
  <c r="AS34"/>
  <c r="H37"/>
  <c r="I33"/>
  <c r="AI38"/>
  <c r="AJ34"/>
  <c r="Z37"/>
  <c r="AA33"/>
  <c r="F72" i="5"/>
  <c r="G68"/>
  <c r="F38"/>
  <c r="G34"/>
  <c r="O36"/>
  <c r="P32"/>
  <c r="AP37"/>
  <c r="AQ33"/>
  <c r="AP36"/>
  <c r="AQ32"/>
  <c r="X38"/>
  <c r="Y34"/>
  <c r="AP38"/>
  <c r="AQ34"/>
  <c r="AG36"/>
  <c r="AH32"/>
  <c r="X37"/>
  <c r="Y33"/>
  <c r="O38"/>
  <c r="P34"/>
  <c r="F36"/>
  <c r="G32"/>
  <c r="F37"/>
  <c r="G33"/>
  <c r="AG38"/>
  <c r="AH34"/>
  <c r="AG37"/>
  <c r="AH33"/>
  <c r="O37"/>
  <c r="P33"/>
  <c r="X36"/>
  <c r="Y32"/>
  <c r="AA37" i="7" l="1"/>
  <c r="AB33"/>
  <c r="AB37" s="1"/>
  <c r="AJ38"/>
  <c r="AK34"/>
  <c r="AK38" s="1"/>
  <c r="I37"/>
  <c r="J33"/>
  <c r="J37" s="1"/>
  <c r="AS38"/>
  <c r="AT34"/>
  <c r="AT38" s="1"/>
  <c r="AA38"/>
  <c r="AB34"/>
  <c r="AB38" s="1"/>
  <c r="AS36"/>
  <c r="AT32"/>
  <c r="AT36" s="1"/>
  <c r="AJ36"/>
  <c r="AK32"/>
  <c r="AK36" s="1"/>
  <c r="AA36"/>
  <c r="AB32"/>
  <c r="AB36" s="1"/>
  <c r="R38"/>
  <c r="S34"/>
  <c r="S38" s="1"/>
  <c r="AJ72"/>
  <c r="AK68"/>
  <c r="AK72" s="1"/>
  <c r="AK74" s="1"/>
  <c r="AS37"/>
  <c r="AT33"/>
  <c r="AT37" s="1"/>
  <c r="R36"/>
  <c r="S32"/>
  <c r="S36" s="1"/>
  <c r="R37"/>
  <c r="S33"/>
  <c r="S37" s="1"/>
  <c r="AJ37"/>
  <c r="AK33"/>
  <c r="AK37" s="1"/>
  <c r="I36"/>
  <c r="J32"/>
  <c r="J36" s="1"/>
  <c r="I38"/>
  <c r="J34"/>
  <c r="J38" s="1"/>
  <c r="G72" i="5"/>
  <c r="H68"/>
  <c r="Y36"/>
  <c r="Z32"/>
  <c r="P37"/>
  <c r="Q33"/>
  <c r="AH37"/>
  <c r="AI33"/>
  <c r="AH38"/>
  <c r="AI34"/>
  <c r="G37"/>
  <c r="H33"/>
  <c r="G36"/>
  <c r="H32"/>
  <c r="P38"/>
  <c r="Q34"/>
  <c r="Y37"/>
  <c r="Z33"/>
  <c r="AH36"/>
  <c r="AI32"/>
  <c r="AQ38"/>
  <c r="AR34"/>
  <c r="Y38"/>
  <c r="Z34"/>
  <c r="AQ36"/>
  <c r="AR32"/>
  <c r="AQ37"/>
  <c r="AR33"/>
  <c r="P36"/>
  <c r="Q32"/>
  <c r="G38"/>
  <c r="H34"/>
  <c r="D105" i="3"/>
  <c r="E105"/>
  <c r="F105"/>
  <c r="G105"/>
  <c r="H105"/>
  <c r="I105"/>
  <c r="J105"/>
  <c r="K105"/>
  <c r="L105"/>
  <c r="M105"/>
  <c r="N105"/>
  <c r="C105"/>
  <c r="AM1" i="2"/>
  <c r="AN1" s="1"/>
  <c r="AO1" s="1"/>
  <c r="AP1" s="1"/>
  <c r="AQ1" s="1"/>
  <c r="AR1" s="1"/>
  <c r="AS1" s="1"/>
  <c r="AD1"/>
  <c r="AE1" s="1"/>
  <c r="AF1" s="1"/>
  <c r="AG1" s="1"/>
  <c r="AH1" s="1"/>
  <c r="AI1" s="1"/>
  <c r="AJ1" s="1"/>
  <c r="AK1" s="1"/>
  <c r="U1"/>
  <c r="V1" s="1"/>
  <c r="W1" s="1"/>
  <c r="X1" s="1"/>
  <c r="Y1" s="1"/>
  <c r="Z1" s="1"/>
  <c r="AA1" s="1"/>
  <c r="AB1" s="1"/>
  <c r="C2"/>
  <c r="D2" s="1"/>
  <c r="E2" s="1"/>
  <c r="F2" s="1"/>
  <c r="G2" s="1"/>
  <c r="H2" s="1"/>
  <c r="I2" s="1"/>
  <c r="J2" s="1"/>
  <c r="AM2"/>
  <c r="AN2" s="1"/>
  <c r="AO2" s="1"/>
  <c r="AP2" s="1"/>
  <c r="AQ2" s="1"/>
  <c r="AR2" s="1"/>
  <c r="AS2" s="1"/>
  <c r="AT2" s="1"/>
  <c r="AD2"/>
  <c r="AE2" s="1"/>
  <c r="AF2" s="1"/>
  <c r="AG2" s="1"/>
  <c r="AH2" s="1"/>
  <c r="AI2" s="1"/>
  <c r="AJ2" s="1"/>
  <c r="AK2" s="1"/>
  <c r="U2"/>
  <c r="V2" s="1"/>
  <c r="W2" s="1"/>
  <c r="X2" s="1"/>
  <c r="Y2" s="1"/>
  <c r="Z2" s="1"/>
  <c r="AA2" s="1"/>
  <c r="AB2" s="1"/>
  <c r="L2"/>
  <c r="M2" s="1"/>
  <c r="N2" s="1"/>
  <c r="O2" s="1"/>
  <c r="P2" s="1"/>
  <c r="Q2" s="1"/>
  <c r="R2" s="1"/>
  <c r="S2" s="1"/>
  <c r="J40" i="7" l="1"/>
  <c r="S40"/>
  <c r="AB40"/>
  <c r="AT40"/>
  <c r="AK40"/>
  <c r="H72" i="5"/>
  <c r="I68"/>
  <c r="Q36"/>
  <c r="R32"/>
  <c r="AR36"/>
  <c r="AS32"/>
  <c r="AR38"/>
  <c r="AS34"/>
  <c r="Z37"/>
  <c r="AA33"/>
  <c r="Q38"/>
  <c r="R34"/>
  <c r="H36"/>
  <c r="I32"/>
  <c r="H37"/>
  <c r="I33"/>
  <c r="AI38"/>
  <c r="AJ34"/>
  <c r="AI37"/>
  <c r="AJ33"/>
  <c r="Q37"/>
  <c r="R33"/>
  <c r="Z36"/>
  <c r="AA32"/>
  <c r="H38"/>
  <c r="I34"/>
  <c r="AR37"/>
  <c r="AS33"/>
  <c r="Z38"/>
  <c r="AA34"/>
  <c r="AI36"/>
  <c r="AJ32"/>
  <c r="I72" l="1"/>
  <c r="J68"/>
  <c r="AA38"/>
  <c r="AB34"/>
  <c r="AB38" s="1"/>
  <c r="I38"/>
  <c r="J34"/>
  <c r="J38" s="1"/>
  <c r="AA36"/>
  <c r="AB32"/>
  <c r="AB36" s="1"/>
  <c r="R37"/>
  <c r="S33"/>
  <c r="S37" s="1"/>
  <c r="AJ37"/>
  <c r="AK33"/>
  <c r="AK37" s="1"/>
  <c r="AJ38"/>
  <c r="AK34"/>
  <c r="AK38" s="1"/>
  <c r="I37"/>
  <c r="J33"/>
  <c r="J37" s="1"/>
  <c r="I36"/>
  <c r="J32"/>
  <c r="J36" s="1"/>
  <c r="R38"/>
  <c r="S34"/>
  <c r="S38" s="1"/>
  <c r="AA37"/>
  <c r="AB33"/>
  <c r="AB37" s="1"/>
  <c r="AS38"/>
  <c r="AT34"/>
  <c r="AT38" s="1"/>
  <c r="AS36"/>
  <c r="AT32"/>
  <c r="AT36" s="1"/>
  <c r="R36"/>
  <c r="S32"/>
  <c r="S36" s="1"/>
  <c r="AJ36"/>
  <c r="AK32"/>
  <c r="AK36" s="1"/>
  <c r="AS37"/>
  <c r="AT33"/>
  <c r="AT37" s="1"/>
  <c r="AT40" l="1"/>
  <c r="S40"/>
  <c r="AK40"/>
  <c r="J40"/>
  <c r="AB40"/>
  <c r="J72"/>
  <c r="J74" s="1"/>
  <c r="K72" l="1"/>
  <c r="L68"/>
  <c r="L72" l="1"/>
  <c r="M68"/>
  <c r="S4" i="3"/>
  <c r="G12" s="1"/>
  <c r="D30"/>
  <c r="N38"/>
  <c r="F44"/>
  <c r="J49"/>
  <c r="N54"/>
  <c r="J57"/>
  <c r="F60"/>
  <c r="N62"/>
  <c r="J65"/>
  <c r="F68"/>
  <c r="N70"/>
  <c r="J73"/>
  <c r="F76"/>
  <c r="N78"/>
  <c r="K80"/>
  <c r="C82"/>
  <c r="M82"/>
  <c r="I83"/>
  <c r="E84"/>
  <c r="M84"/>
  <c r="I85"/>
  <c r="E86"/>
  <c r="M86"/>
  <c r="I87"/>
  <c r="E88"/>
  <c r="M88"/>
  <c r="I89"/>
  <c r="E90"/>
  <c r="M90"/>
  <c r="I91"/>
  <c r="E92"/>
  <c r="M92"/>
  <c r="I93"/>
  <c r="E94"/>
  <c r="M94"/>
  <c r="I95"/>
  <c r="E96"/>
  <c r="M96"/>
  <c r="I97"/>
  <c r="E98"/>
  <c r="M98"/>
  <c r="I99"/>
  <c r="E100"/>
  <c r="M100"/>
  <c r="I101"/>
  <c r="E102"/>
  <c r="M102"/>
  <c r="I103"/>
  <c r="F3"/>
  <c r="N3"/>
  <c r="M72" i="5" l="1"/>
  <c r="N68"/>
  <c r="F52" i="3"/>
  <c r="N46"/>
  <c r="J41"/>
  <c r="H35"/>
  <c r="H19"/>
  <c r="J3"/>
  <c r="M103"/>
  <c r="E103"/>
  <c r="I102"/>
  <c r="M101"/>
  <c r="E101"/>
  <c r="I100"/>
  <c r="M99"/>
  <c r="E99"/>
  <c r="I98"/>
  <c r="M97"/>
  <c r="E97"/>
  <c r="I96"/>
  <c r="M95"/>
  <c r="E95"/>
  <c r="I94"/>
  <c r="M93"/>
  <c r="E93"/>
  <c r="I92"/>
  <c r="M91"/>
  <c r="E91"/>
  <c r="I90"/>
  <c r="M89"/>
  <c r="E89"/>
  <c r="I88"/>
  <c r="M87"/>
  <c r="E87"/>
  <c r="I86"/>
  <c r="M85"/>
  <c r="E85"/>
  <c r="I84"/>
  <c r="M83"/>
  <c r="E83"/>
  <c r="I82"/>
  <c r="G81"/>
  <c r="C80"/>
  <c r="J77"/>
  <c r="N74"/>
  <c r="F72"/>
  <c r="J69"/>
  <c r="N66"/>
  <c r="F64"/>
  <c r="J61"/>
  <c r="N58"/>
  <c r="F56"/>
  <c r="J53"/>
  <c r="N50"/>
  <c r="F48"/>
  <c r="J45"/>
  <c r="N42"/>
  <c r="F40"/>
  <c r="J37"/>
  <c r="L32"/>
  <c r="L24"/>
  <c r="R12"/>
  <c r="G4"/>
  <c r="K9"/>
  <c r="C15"/>
  <c r="D18"/>
  <c r="L20"/>
  <c r="H23"/>
  <c r="D26"/>
  <c r="L28"/>
  <c r="L30"/>
  <c r="D32"/>
  <c r="H33"/>
  <c r="L34"/>
  <c r="D36"/>
  <c r="F37"/>
  <c r="N37"/>
  <c r="J38"/>
  <c r="F39"/>
  <c r="N39"/>
  <c r="J40"/>
  <c r="F41"/>
  <c r="N41"/>
  <c r="J42"/>
  <c r="F43"/>
  <c r="N43"/>
  <c r="J44"/>
  <c r="F45"/>
  <c r="N45"/>
  <c r="J46"/>
  <c r="F47"/>
  <c r="N47"/>
  <c r="J48"/>
  <c r="F49"/>
  <c r="N49"/>
  <c r="J50"/>
  <c r="F51"/>
  <c r="N51"/>
  <c r="J52"/>
  <c r="F53"/>
  <c r="N53"/>
  <c r="J54"/>
  <c r="F55"/>
  <c r="N55"/>
  <c r="J56"/>
  <c r="F57"/>
  <c r="N57"/>
  <c r="J58"/>
  <c r="F59"/>
  <c r="N59"/>
  <c r="J60"/>
  <c r="F61"/>
  <c r="N61"/>
  <c r="J62"/>
  <c r="F63"/>
  <c r="N63"/>
  <c r="J64"/>
  <c r="F65"/>
  <c r="N65"/>
  <c r="J66"/>
  <c r="F67"/>
  <c r="N67"/>
  <c r="J68"/>
  <c r="F69"/>
  <c r="N69"/>
  <c r="J70"/>
  <c r="F71"/>
  <c r="N71"/>
  <c r="J72"/>
  <c r="F73"/>
  <c r="N73"/>
  <c r="J74"/>
  <c r="F75"/>
  <c r="N75"/>
  <c r="J76"/>
  <c r="F77"/>
  <c r="N77"/>
  <c r="J78"/>
  <c r="F79"/>
  <c r="M79"/>
  <c r="E80"/>
  <c r="I80"/>
  <c r="M80"/>
  <c r="E81"/>
  <c r="I81"/>
  <c r="M81"/>
  <c r="E82"/>
  <c r="L3"/>
  <c r="H3"/>
  <c r="D3"/>
  <c r="K103"/>
  <c r="G103"/>
  <c r="C103"/>
  <c r="K102"/>
  <c r="G102"/>
  <c r="C102"/>
  <c r="K101"/>
  <c r="G101"/>
  <c r="C101"/>
  <c r="K100"/>
  <c r="G100"/>
  <c r="C100"/>
  <c r="K99"/>
  <c r="G99"/>
  <c r="C99"/>
  <c r="K98"/>
  <c r="G98"/>
  <c r="C98"/>
  <c r="K97"/>
  <c r="G97"/>
  <c r="C97"/>
  <c r="K96"/>
  <c r="G96"/>
  <c r="C96"/>
  <c r="K95"/>
  <c r="G95"/>
  <c r="C95"/>
  <c r="K94"/>
  <c r="G94"/>
  <c r="C94"/>
  <c r="K93"/>
  <c r="G93"/>
  <c r="C93"/>
  <c r="K92"/>
  <c r="G92"/>
  <c r="C92"/>
  <c r="K91"/>
  <c r="G91"/>
  <c r="C91"/>
  <c r="K90"/>
  <c r="G90"/>
  <c r="C90"/>
  <c r="K89"/>
  <c r="G89"/>
  <c r="C89"/>
  <c r="K88"/>
  <c r="G88"/>
  <c r="C88"/>
  <c r="K87"/>
  <c r="G87"/>
  <c r="C87"/>
  <c r="K86"/>
  <c r="G86"/>
  <c r="C86"/>
  <c r="K85"/>
  <c r="G85"/>
  <c r="C85"/>
  <c r="K84"/>
  <c r="G84"/>
  <c r="C84"/>
  <c r="K83"/>
  <c r="G83"/>
  <c r="C83"/>
  <c r="K82"/>
  <c r="G82"/>
  <c r="K81"/>
  <c r="C81"/>
  <c r="G80"/>
  <c r="J79"/>
  <c r="F78"/>
  <c r="N76"/>
  <c r="J75"/>
  <c r="F74"/>
  <c r="N72"/>
  <c r="J71"/>
  <c r="F70"/>
  <c r="N68"/>
  <c r="J67"/>
  <c r="F66"/>
  <c r="N64"/>
  <c r="J63"/>
  <c r="F62"/>
  <c r="N60"/>
  <c r="J59"/>
  <c r="F58"/>
  <c r="N56"/>
  <c r="J55"/>
  <c r="F54"/>
  <c r="N52"/>
  <c r="J51"/>
  <c r="F50"/>
  <c r="N48"/>
  <c r="J47"/>
  <c r="F46"/>
  <c r="N44"/>
  <c r="J43"/>
  <c r="F42"/>
  <c r="N40"/>
  <c r="J39"/>
  <c r="F38"/>
  <c r="L36"/>
  <c r="D34"/>
  <c r="H31"/>
  <c r="H27"/>
  <c r="D22"/>
  <c r="L16"/>
  <c r="C7"/>
  <c r="H29"/>
  <c r="D28"/>
  <c r="L26"/>
  <c r="H25"/>
  <c r="D24"/>
  <c r="L22"/>
  <c r="H21"/>
  <c r="D20"/>
  <c r="L18"/>
  <c r="H17"/>
  <c r="D16"/>
  <c r="K13"/>
  <c r="C11"/>
  <c r="G8"/>
  <c r="K5"/>
  <c r="T4"/>
  <c r="R7"/>
  <c r="T7"/>
  <c r="S8"/>
  <c r="R9"/>
  <c r="T9"/>
  <c r="S10"/>
  <c r="R11"/>
  <c r="T11"/>
  <c r="S12"/>
  <c r="R13"/>
  <c r="T13"/>
  <c r="S14"/>
  <c r="S6"/>
  <c r="R6"/>
  <c r="D4"/>
  <c r="F4"/>
  <c r="H4"/>
  <c r="J4"/>
  <c r="L4"/>
  <c r="N4"/>
  <c r="D5"/>
  <c r="F5"/>
  <c r="H5"/>
  <c r="J5"/>
  <c r="L5"/>
  <c r="N5"/>
  <c r="D6"/>
  <c r="F6"/>
  <c r="H6"/>
  <c r="J6"/>
  <c r="L6"/>
  <c r="N6"/>
  <c r="D7"/>
  <c r="F7"/>
  <c r="H7"/>
  <c r="J7"/>
  <c r="L7"/>
  <c r="N7"/>
  <c r="D8"/>
  <c r="F8"/>
  <c r="H8"/>
  <c r="J8"/>
  <c r="L8"/>
  <c r="N8"/>
  <c r="D9"/>
  <c r="F9"/>
  <c r="H9"/>
  <c r="J9"/>
  <c r="L9"/>
  <c r="N9"/>
  <c r="D10"/>
  <c r="F10"/>
  <c r="H10"/>
  <c r="J10"/>
  <c r="L10"/>
  <c r="N10"/>
  <c r="D11"/>
  <c r="F11"/>
  <c r="H11"/>
  <c r="J11"/>
  <c r="L11"/>
  <c r="N11"/>
  <c r="D12"/>
  <c r="F12"/>
  <c r="H12"/>
  <c r="J12"/>
  <c r="L12"/>
  <c r="N12"/>
  <c r="D13"/>
  <c r="F13"/>
  <c r="H13"/>
  <c r="J13"/>
  <c r="L13"/>
  <c r="N13"/>
  <c r="D14"/>
  <c r="F14"/>
  <c r="H14"/>
  <c r="J14"/>
  <c r="L14"/>
  <c r="N14"/>
  <c r="D15"/>
  <c r="F15"/>
  <c r="H15"/>
  <c r="J15"/>
  <c r="L15"/>
  <c r="S7"/>
  <c r="T8"/>
  <c r="R10"/>
  <c r="S11"/>
  <c r="T12"/>
  <c r="R14"/>
  <c r="T6"/>
  <c r="E4"/>
  <c r="I4"/>
  <c r="M4"/>
  <c r="E5"/>
  <c r="I5"/>
  <c r="M5"/>
  <c r="E6"/>
  <c r="I6"/>
  <c r="M6"/>
  <c r="E7"/>
  <c r="I7"/>
  <c r="M7"/>
  <c r="E8"/>
  <c r="I8"/>
  <c r="M8"/>
  <c r="E9"/>
  <c r="I9"/>
  <c r="M9"/>
  <c r="E10"/>
  <c r="I10"/>
  <c r="M10"/>
  <c r="E11"/>
  <c r="I11"/>
  <c r="M11"/>
  <c r="E12"/>
  <c r="I12"/>
  <c r="M12"/>
  <c r="E13"/>
  <c r="I13"/>
  <c r="M13"/>
  <c r="E14"/>
  <c r="I14"/>
  <c r="M14"/>
  <c r="E15"/>
  <c r="I15"/>
  <c r="M15"/>
  <c r="C16"/>
  <c r="E16"/>
  <c r="G16"/>
  <c r="I16"/>
  <c r="K16"/>
  <c r="M16"/>
  <c r="C17"/>
  <c r="E17"/>
  <c r="G17"/>
  <c r="I17"/>
  <c r="K17"/>
  <c r="M17"/>
  <c r="C18"/>
  <c r="E18"/>
  <c r="G18"/>
  <c r="I18"/>
  <c r="K18"/>
  <c r="M18"/>
  <c r="C19"/>
  <c r="E19"/>
  <c r="G19"/>
  <c r="I19"/>
  <c r="K19"/>
  <c r="M19"/>
  <c r="C20"/>
  <c r="E20"/>
  <c r="G20"/>
  <c r="I20"/>
  <c r="K20"/>
  <c r="M20"/>
  <c r="C21"/>
  <c r="E21"/>
  <c r="G21"/>
  <c r="I21"/>
  <c r="K21"/>
  <c r="M21"/>
  <c r="C22"/>
  <c r="E22"/>
  <c r="G22"/>
  <c r="I22"/>
  <c r="K22"/>
  <c r="M22"/>
  <c r="C23"/>
  <c r="E23"/>
  <c r="G23"/>
  <c r="I23"/>
  <c r="K23"/>
  <c r="M23"/>
  <c r="C24"/>
  <c r="E24"/>
  <c r="G24"/>
  <c r="I24"/>
  <c r="K24"/>
  <c r="M24"/>
  <c r="C25"/>
  <c r="E25"/>
  <c r="G25"/>
  <c r="I25"/>
  <c r="K25"/>
  <c r="M25"/>
  <c r="C26"/>
  <c r="E26"/>
  <c r="G26"/>
  <c r="I26"/>
  <c r="K26"/>
  <c r="M26"/>
  <c r="C27"/>
  <c r="E27"/>
  <c r="G27"/>
  <c r="I27"/>
  <c r="K27"/>
  <c r="M27"/>
  <c r="C28"/>
  <c r="E28"/>
  <c r="G28"/>
  <c r="I28"/>
  <c r="K28"/>
  <c r="M28"/>
  <c r="C29"/>
  <c r="E29"/>
  <c r="G29"/>
  <c r="I29"/>
  <c r="K29"/>
  <c r="M29"/>
  <c r="C30"/>
  <c r="E30"/>
  <c r="G30"/>
  <c r="I30"/>
  <c r="K30"/>
  <c r="M30"/>
  <c r="C31"/>
  <c r="E31"/>
  <c r="G31"/>
  <c r="I31"/>
  <c r="K31"/>
  <c r="M31"/>
  <c r="C32"/>
  <c r="E32"/>
  <c r="G32"/>
  <c r="I32"/>
  <c r="K32"/>
  <c r="M32"/>
  <c r="C33"/>
  <c r="E33"/>
  <c r="G33"/>
  <c r="I33"/>
  <c r="K33"/>
  <c r="M33"/>
  <c r="C34"/>
  <c r="E34"/>
  <c r="G34"/>
  <c r="I34"/>
  <c r="K34"/>
  <c r="M34"/>
  <c r="C35"/>
  <c r="E35"/>
  <c r="G35"/>
  <c r="I35"/>
  <c r="K35"/>
  <c r="M35"/>
  <c r="C36"/>
  <c r="E36"/>
  <c r="G36"/>
  <c r="I36"/>
  <c r="K36"/>
  <c r="M36"/>
  <c r="C37"/>
  <c r="R8"/>
  <c r="T10"/>
  <c r="S13"/>
  <c r="C4"/>
  <c r="K4"/>
  <c r="G5"/>
  <c r="C6"/>
  <c r="K6"/>
  <c r="G7"/>
  <c r="C8"/>
  <c r="K8"/>
  <c r="G9"/>
  <c r="C10"/>
  <c r="K10"/>
  <c r="G11"/>
  <c r="C12"/>
  <c r="K12"/>
  <c r="G13"/>
  <c r="C14"/>
  <c r="K14"/>
  <c r="G15"/>
  <c r="N15"/>
  <c r="F16"/>
  <c r="J16"/>
  <c r="N16"/>
  <c r="F17"/>
  <c r="J17"/>
  <c r="N17"/>
  <c r="F18"/>
  <c r="J18"/>
  <c r="N18"/>
  <c r="F19"/>
  <c r="J19"/>
  <c r="N19"/>
  <c r="F20"/>
  <c r="J20"/>
  <c r="N20"/>
  <c r="F21"/>
  <c r="J21"/>
  <c r="N21"/>
  <c r="F22"/>
  <c r="J22"/>
  <c r="N22"/>
  <c r="F23"/>
  <c r="J23"/>
  <c r="N23"/>
  <c r="F24"/>
  <c r="J24"/>
  <c r="N24"/>
  <c r="F25"/>
  <c r="J25"/>
  <c r="N25"/>
  <c r="F26"/>
  <c r="J26"/>
  <c r="N26"/>
  <c r="F27"/>
  <c r="J27"/>
  <c r="N27"/>
  <c r="F28"/>
  <c r="J28"/>
  <c r="N28"/>
  <c r="F29"/>
  <c r="J29"/>
  <c r="N29"/>
  <c r="F30"/>
  <c r="J30"/>
  <c r="N30"/>
  <c r="F31"/>
  <c r="J31"/>
  <c r="N31"/>
  <c r="F32"/>
  <c r="J32"/>
  <c r="N32"/>
  <c r="F33"/>
  <c r="J33"/>
  <c r="N33"/>
  <c r="F34"/>
  <c r="J34"/>
  <c r="N34"/>
  <c r="F35"/>
  <c r="J35"/>
  <c r="N35"/>
  <c r="F36"/>
  <c r="J36"/>
  <c r="N36"/>
  <c r="E37"/>
  <c r="G37"/>
  <c r="I37"/>
  <c r="K37"/>
  <c r="M37"/>
  <c r="C38"/>
  <c r="E38"/>
  <c r="G38"/>
  <c r="I38"/>
  <c r="K38"/>
  <c r="M38"/>
  <c r="C39"/>
  <c r="E39"/>
  <c r="G39"/>
  <c r="I39"/>
  <c r="K39"/>
  <c r="M39"/>
  <c r="C40"/>
  <c r="E40"/>
  <c r="G40"/>
  <c r="I40"/>
  <c r="K40"/>
  <c r="M40"/>
  <c r="C41"/>
  <c r="E41"/>
  <c r="G41"/>
  <c r="I41"/>
  <c r="K41"/>
  <c r="M41"/>
  <c r="C42"/>
  <c r="E42"/>
  <c r="G42"/>
  <c r="I42"/>
  <c r="K42"/>
  <c r="M42"/>
  <c r="C43"/>
  <c r="E43"/>
  <c r="G43"/>
  <c r="I43"/>
  <c r="K43"/>
  <c r="M43"/>
  <c r="C44"/>
  <c r="E44"/>
  <c r="G44"/>
  <c r="I44"/>
  <c r="K44"/>
  <c r="M44"/>
  <c r="C45"/>
  <c r="E45"/>
  <c r="G45"/>
  <c r="I45"/>
  <c r="K45"/>
  <c r="M45"/>
  <c r="C46"/>
  <c r="E46"/>
  <c r="G46"/>
  <c r="I46"/>
  <c r="K46"/>
  <c r="M46"/>
  <c r="C47"/>
  <c r="E47"/>
  <c r="G47"/>
  <c r="I47"/>
  <c r="K47"/>
  <c r="M47"/>
  <c r="C48"/>
  <c r="E48"/>
  <c r="G48"/>
  <c r="I48"/>
  <c r="K48"/>
  <c r="M48"/>
  <c r="C49"/>
  <c r="E49"/>
  <c r="G49"/>
  <c r="I49"/>
  <c r="K49"/>
  <c r="M49"/>
  <c r="C50"/>
  <c r="E50"/>
  <c r="G50"/>
  <c r="I50"/>
  <c r="K50"/>
  <c r="M50"/>
  <c r="C51"/>
  <c r="E51"/>
  <c r="G51"/>
  <c r="I51"/>
  <c r="K51"/>
  <c r="M51"/>
  <c r="C52"/>
  <c r="E52"/>
  <c r="G52"/>
  <c r="I52"/>
  <c r="K52"/>
  <c r="M52"/>
  <c r="C53"/>
  <c r="E53"/>
  <c r="G53"/>
  <c r="I53"/>
  <c r="K53"/>
  <c r="M53"/>
  <c r="C54"/>
  <c r="E54"/>
  <c r="G54"/>
  <c r="I54"/>
  <c r="K54"/>
  <c r="M54"/>
  <c r="C55"/>
  <c r="E55"/>
  <c r="G55"/>
  <c r="I55"/>
  <c r="K55"/>
  <c r="M55"/>
  <c r="C56"/>
  <c r="E56"/>
  <c r="G56"/>
  <c r="I56"/>
  <c r="K56"/>
  <c r="M56"/>
  <c r="C57"/>
  <c r="E57"/>
  <c r="G57"/>
  <c r="I57"/>
  <c r="K57"/>
  <c r="M57"/>
  <c r="C58"/>
  <c r="E58"/>
  <c r="G58"/>
  <c r="I58"/>
  <c r="K58"/>
  <c r="M58"/>
  <c r="C59"/>
  <c r="E59"/>
  <c r="G59"/>
  <c r="I59"/>
  <c r="K59"/>
  <c r="M59"/>
  <c r="C60"/>
  <c r="E60"/>
  <c r="G60"/>
  <c r="I60"/>
  <c r="K60"/>
  <c r="M60"/>
  <c r="C61"/>
  <c r="E61"/>
  <c r="G61"/>
  <c r="I61"/>
  <c r="K61"/>
  <c r="M61"/>
  <c r="C62"/>
  <c r="E62"/>
  <c r="G62"/>
  <c r="I62"/>
  <c r="K62"/>
  <c r="M62"/>
  <c r="C63"/>
  <c r="E63"/>
  <c r="G63"/>
  <c r="I63"/>
  <c r="K63"/>
  <c r="M63"/>
  <c r="C64"/>
  <c r="E64"/>
  <c r="G64"/>
  <c r="I64"/>
  <c r="K64"/>
  <c r="M64"/>
  <c r="C65"/>
  <c r="E65"/>
  <c r="G65"/>
  <c r="I65"/>
  <c r="K65"/>
  <c r="M65"/>
  <c r="C66"/>
  <c r="E66"/>
  <c r="G66"/>
  <c r="I66"/>
  <c r="K66"/>
  <c r="M66"/>
  <c r="C67"/>
  <c r="E67"/>
  <c r="G67"/>
  <c r="I67"/>
  <c r="K67"/>
  <c r="M67"/>
  <c r="C68"/>
  <c r="E68"/>
  <c r="G68"/>
  <c r="I68"/>
  <c r="K68"/>
  <c r="M68"/>
  <c r="C69"/>
  <c r="E69"/>
  <c r="G69"/>
  <c r="I69"/>
  <c r="K69"/>
  <c r="M69"/>
  <c r="C70"/>
  <c r="E70"/>
  <c r="G70"/>
  <c r="I70"/>
  <c r="K70"/>
  <c r="M70"/>
  <c r="C71"/>
  <c r="E71"/>
  <c r="G71"/>
  <c r="I71"/>
  <c r="K71"/>
  <c r="M71"/>
  <c r="C72"/>
  <c r="E72"/>
  <c r="G72"/>
  <c r="I72"/>
  <c r="K72"/>
  <c r="M72"/>
  <c r="C73"/>
  <c r="E73"/>
  <c r="G73"/>
  <c r="I73"/>
  <c r="K73"/>
  <c r="M73"/>
  <c r="C74"/>
  <c r="E74"/>
  <c r="G74"/>
  <c r="I74"/>
  <c r="K74"/>
  <c r="M74"/>
  <c r="C75"/>
  <c r="E75"/>
  <c r="G75"/>
  <c r="I75"/>
  <c r="K75"/>
  <c r="M75"/>
  <c r="C76"/>
  <c r="E76"/>
  <c r="G76"/>
  <c r="I76"/>
  <c r="K76"/>
  <c r="M76"/>
  <c r="C77"/>
  <c r="E77"/>
  <c r="G77"/>
  <c r="I77"/>
  <c r="K77"/>
  <c r="M77"/>
  <c r="C78"/>
  <c r="E78"/>
  <c r="G78"/>
  <c r="I78"/>
  <c r="K78"/>
  <c r="M78"/>
  <c r="C79"/>
  <c r="E79"/>
  <c r="G79"/>
  <c r="I79"/>
  <c r="K79"/>
  <c r="C3"/>
  <c r="M3"/>
  <c r="K3"/>
  <c r="I3"/>
  <c r="G3"/>
  <c r="E3"/>
  <c r="N103"/>
  <c r="L103"/>
  <c r="J103"/>
  <c r="H103"/>
  <c r="F103"/>
  <c r="D103"/>
  <c r="N102"/>
  <c r="L102"/>
  <c r="J102"/>
  <c r="H102"/>
  <c r="F102"/>
  <c r="D102"/>
  <c r="N101"/>
  <c r="L101"/>
  <c r="J101"/>
  <c r="H101"/>
  <c r="F101"/>
  <c r="D101"/>
  <c r="N100"/>
  <c r="L100"/>
  <c r="J100"/>
  <c r="H100"/>
  <c r="F100"/>
  <c r="D100"/>
  <c r="N99"/>
  <c r="L99"/>
  <c r="J99"/>
  <c r="H99"/>
  <c r="F99"/>
  <c r="D99"/>
  <c r="N98"/>
  <c r="L98"/>
  <c r="J98"/>
  <c r="H98"/>
  <c r="F98"/>
  <c r="D98"/>
  <c r="N97"/>
  <c r="L97"/>
  <c r="J97"/>
  <c r="H97"/>
  <c r="F97"/>
  <c r="D97"/>
  <c r="N96"/>
  <c r="L96"/>
  <c r="J96"/>
  <c r="H96"/>
  <c r="F96"/>
  <c r="D96"/>
  <c r="N95"/>
  <c r="L95"/>
  <c r="J95"/>
  <c r="H95"/>
  <c r="F95"/>
  <c r="D95"/>
  <c r="N94"/>
  <c r="L94"/>
  <c r="J94"/>
  <c r="H94"/>
  <c r="F94"/>
  <c r="D94"/>
  <c r="N93"/>
  <c r="L93"/>
  <c r="J93"/>
  <c r="H93"/>
  <c r="F93"/>
  <c r="D93"/>
  <c r="N92"/>
  <c r="L92"/>
  <c r="J92"/>
  <c r="H92"/>
  <c r="F92"/>
  <c r="D92"/>
  <c r="N91"/>
  <c r="L91"/>
  <c r="J91"/>
  <c r="H91"/>
  <c r="F91"/>
  <c r="D91"/>
  <c r="N90"/>
  <c r="L90"/>
  <c r="J90"/>
  <c r="H90"/>
  <c r="F90"/>
  <c r="D90"/>
  <c r="N89"/>
  <c r="L89"/>
  <c r="J89"/>
  <c r="H89"/>
  <c r="F89"/>
  <c r="D89"/>
  <c r="N88"/>
  <c r="L88"/>
  <c r="J88"/>
  <c r="H88"/>
  <c r="F88"/>
  <c r="D88"/>
  <c r="N87"/>
  <c r="L87"/>
  <c r="J87"/>
  <c r="H87"/>
  <c r="F87"/>
  <c r="D87"/>
  <c r="N86"/>
  <c r="L86"/>
  <c r="J86"/>
  <c r="H86"/>
  <c r="F86"/>
  <c r="D86"/>
  <c r="N85"/>
  <c r="L85"/>
  <c r="J85"/>
  <c r="H85"/>
  <c r="F85"/>
  <c r="D85"/>
  <c r="N84"/>
  <c r="L84"/>
  <c r="J84"/>
  <c r="H84"/>
  <c r="F84"/>
  <c r="D84"/>
  <c r="N83"/>
  <c r="L83"/>
  <c r="J83"/>
  <c r="H83"/>
  <c r="F83"/>
  <c r="D83"/>
  <c r="N82"/>
  <c r="L82"/>
  <c r="J82"/>
  <c r="H82"/>
  <c r="F82"/>
  <c r="D82"/>
  <c r="N81"/>
  <c r="L81"/>
  <c r="J81"/>
  <c r="H81"/>
  <c r="F81"/>
  <c r="D81"/>
  <c r="N80"/>
  <c r="L80"/>
  <c r="J80"/>
  <c r="H80"/>
  <c r="F80"/>
  <c r="D80"/>
  <c r="N79"/>
  <c r="L79"/>
  <c r="H79"/>
  <c r="D79"/>
  <c r="L78"/>
  <c r="H78"/>
  <c r="D78"/>
  <c r="L77"/>
  <c r="H77"/>
  <c r="D77"/>
  <c r="L76"/>
  <c r="H76"/>
  <c r="D76"/>
  <c r="L75"/>
  <c r="H75"/>
  <c r="D75"/>
  <c r="L74"/>
  <c r="H74"/>
  <c r="D74"/>
  <c r="L73"/>
  <c r="H73"/>
  <c r="D73"/>
  <c r="L72"/>
  <c r="H72"/>
  <c r="D72"/>
  <c r="L71"/>
  <c r="H71"/>
  <c r="D71"/>
  <c r="L70"/>
  <c r="H70"/>
  <c r="D70"/>
  <c r="L69"/>
  <c r="H69"/>
  <c r="D69"/>
  <c r="L68"/>
  <c r="H68"/>
  <c r="D68"/>
  <c r="L67"/>
  <c r="H67"/>
  <c r="D67"/>
  <c r="L66"/>
  <c r="H66"/>
  <c r="D66"/>
  <c r="L65"/>
  <c r="H65"/>
  <c r="D65"/>
  <c r="L64"/>
  <c r="H64"/>
  <c r="D64"/>
  <c r="L63"/>
  <c r="H63"/>
  <c r="D63"/>
  <c r="L62"/>
  <c r="H62"/>
  <c r="D62"/>
  <c r="L61"/>
  <c r="H61"/>
  <c r="D61"/>
  <c r="L60"/>
  <c r="H60"/>
  <c r="D60"/>
  <c r="L59"/>
  <c r="H59"/>
  <c r="D59"/>
  <c r="L58"/>
  <c r="H58"/>
  <c r="D58"/>
  <c r="L57"/>
  <c r="H57"/>
  <c r="D57"/>
  <c r="L56"/>
  <c r="H56"/>
  <c r="D56"/>
  <c r="L55"/>
  <c r="H55"/>
  <c r="D55"/>
  <c r="L54"/>
  <c r="H54"/>
  <c r="D54"/>
  <c r="L53"/>
  <c r="H53"/>
  <c r="D53"/>
  <c r="L52"/>
  <c r="H52"/>
  <c r="D52"/>
  <c r="L51"/>
  <c r="H51"/>
  <c r="D51"/>
  <c r="L50"/>
  <c r="H50"/>
  <c r="D50"/>
  <c r="L49"/>
  <c r="H49"/>
  <c r="D49"/>
  <c r="L48"/>
  <c r="H48"/>
  <c r="D48"/>
  <c r="L47"/>
  <c r="H47"/>
  <c r="D47"/>
  <c r="L46"/>
  <c r="H46"/>
  <c r="D46"/>
  <c r="L45"/>
  <c r="H45"/>
  <c r="D45"/>
  <c r="L44"/>
  <c r="H44"/>
  <c r="D44"/>
  <c r="L43"/>
  <c r="H43"/>
  <c r="D43"/>
  <c r="L42"/>
  <c r="H42"/>
  <c r="D42"/>
  <c r="L41"/>
  <c r="H41"/>
  <c r="D41"/>
  <c r="L40"/>
  <c r="H40"/>
  <c r="D40"/>
  <c r="L39"/>
  <c r="H39"/>
  <c r="D39"/>
  <c r="L38"/>
  <c r="H38"/>
  <c r="D38"/>
  <c r="L37"/>
  <c r="H37"/>
  <c r="D37"/>
  <c r="H36"/>
  <c r="L35"/>
  <c r="D35"/>
  <c r="H34"/>
  <c r="L33"/>
  <c r="D33"/>
  <c r="H32"/>
  <c r="L31"/>
  <c r="D31"/>
  <c r="H30"/>
  <c r="L29"/>
  <c r="D29"/>
  <c r="H28"/>
  <c r="L27"/>
  <c r="D27"/>
  <c r="H26"/>
  <c r="L25"/>
  <c r="D25"/>
  <c r="H24"/>
  <c r="L23"/>
  <c r="D23"/>
  <c r="H22"/>
  <c r="L21"/>
  <c r="D21"/>
  <c r="H20"/>
  <c r="L19"/>
  <c r="D19"/>
  <c r="H18"/>
  <c r="L17"/>
  <c r="D17"/>
  <c r="H16"/>
  <c r="K15"/>
  <c r="G14"/>
  <c r="C13"/>
  <c r="K11"/>
  <c r="G10"/>
  <c r="C9"/>
  <c r="K7"/>
  <c r="G6"/>
  <c r="C5"/>
  <c r="T14"/>
  <c r="S9"/>
  <c r="N72" i="5" l="1"/>
  <c r="O68"/>
  <c r="N106" i="3"/>
  <c r="N107" s="1"/>
  <c r="N108" s="1"/>
  <c r="F106"/>
  <c r="F107" s="1"/>
  <c r="F108" s="1"/>
  <c r="E104"/>
  <c r="E106"/>
  <c r="E107" s="1"/>
  <c r="E108" s="1"/>
  <c r="G106"/>
  <c r="G107" s="1"/>
  <c r="G108" s="1"/>
  <c r="I104"/>
  <c r="I106"/>
  <c r="I107" s="1"/>
  <c r="I108" s="1"/>
  <c r="K106"/>
  <c r="K107" s="1"/>
  <c r="K108" s="1"/>
  <c r="M104"/>
  <c r="M106"/>
  <c r="M107" s="1"/>
  <c r="M108" s="1"/>
  <c r="C106"/>
  <c r="C107" s="1"/>
  <c r="C108" s="1"/>
  <c r="D106"/>
  <c r="D107" s="1"/>
  <c r="D108" s="1"/>
  <c r="H106"/>
  <c r="H107" s="1"/>
  <c r="H108" s="1"/>
  <c r="L106"/>
  <c r="L107" s="1"/>
  <c r="L108" s="1"/>
  <c r="J106"/>
  <c r="J107" s="1"/>
  <c r="J108" s="1"/>
  <c r="N104"/>
  <c r="F104"/>
  <c r="G104"/>
  <c r="K104"/>
  <c r="C104"/>
  <c r="D104"/>
  <c r="H104"/>
  <c r="L104"/>
  <c r="J104"/>
  <c r="O72" i="5" l="1"/>
  <c r="P68"/>
  <c r="P72" l="1"/>
  <c r="Q68"/>
  <c r="Q72" l="1"/>
  <c r="R68"/>
  <c r="R72" l="1"/>
  <c r="S68"/>
  <c r="S72" l="1"/>
  <c r="S74" s="1"/>
  <c r="T72" l="1"/>
  <c r="U68"/>
  <c r="U72" l="1"/>
  <c r="V68"/>
  <c r="V72" l="1"/>
  <c r="W68"/>
  <c r="W72" l="1"/>
  <c r="X68"/>
  <c r="X72" l="1"/>
  <c r="Y68"/>
  <c r="Y72" l="1"/>
  <c r="Z68"/>
  <c r="Z72" l="1"/>
  <c r="AA68"/>
  <c r="AA72" l="1"/>
  <c r="AB68"/>
  <c r="AB72" l="1"/>
  <c r="AB74" s="1"/>
  <c r="AC72" l="1"/>
  <c r="AD68"/>
  <c r="AD72" l="1"/>
  <c r="AE68"/>
  <c r="AE72" l="1"/>
  <c r="AF68"/>
  <c r="AF72" l="1"/>
  <c r="AG68"/>
  <c r="AG72" l="1"/>
  <c r="AH68"/>
  <c r="AH72" l="1"/>
  <c r="AI68"/>
  <c r="AI72" l="1"/>
  <c r="AJ68"/>
  <c r="AJ72" l="1"/>
  <c r="AK68"/>
  <c r="AK72" l="1"/>
  <c r="AK74" s="1"/>
  <c r="AL72" l="1"/>
  <c r="AM68"/>
  <c r="AM72" l="1"/>
  <c r="AN68"/>
  <c r="AN72" l="1"/>
  <c r="AO68"/>
  <c r="AO72" l="1"/>
  <c r="AP68"/>
  <c r="AP72" l="1"/>
  <c r="AQ68"/>
  <c r="AQ72" l="1"/>
  <c r="AR68"/>
  <c r="AR72" l="1"/>
  <c r="AS68"/>
  <c r="AS72" l="1"/>
  <c r="AT68"/>
  <c r="AT72" s="1"/>
  <c r="AT74" s="1"/>
</calcChain>
</file>

<file path=xl/sharedStrings.xml><?xml version="1.0" encoding="utf-8"?>
<sst xmlns="http://schemas.openxmlformats.org/spreadsheetml/2006/main" count="1029" uniqueCount="427">
  <si>
    <t>All years</t>
  </si>
  <si>
    <t>G</t>
  </si>
  <si>
    <t>D</t>
  </si>
  <si>
    <t>N</t>
  </si>
  <si>
    <t>cat</t>
  </si>
  <si>
    <t>cgi83Pnt</t>
  </si>
  <si>
    <t>cga83Pnt</t>
  </si>
  <si>
    <t>cia83Pnt</t>
  </si>
  <si>
    <t>Cai83Pnt</t>
  </si>
  <si>
    <t>cag83Pnt</t>
  </si>
  <si>
    <t>cig83Pnt</t>
  </si>
  <si>
    <t>Tgi83Pnt</t>
  </si>
  <si>
    <t>Tga83Pnt</t>
  </si>
  <si>
    <t>Tia83Pnt</t>
  </si>
  <si>
    <t>Tai83Pnt</t>
  </si>
  <si>
    <t>Tag83Pnt</t>
  </si>
  <si>
    <t>Tig83Pnt</t>
  </si>
  <si>
    <t>cgi85Pnt</t>
  </si>
  <si>
    <t>cga85Pnt</t>
  </si>
  <si>
    <t>cia85Pnt</t>
  </si>
  <si>
    <t>Cai85Pnt</t>
  </si>
  <si>
    <t>cag85Pnt</t>
  </si>
  <si>
    <t>cig85Pnt</t>
  </si>
  <si>
    <t>Tgi85Pnt</t>
  </si>
  <si>
    <t>Tga85Pnt</t>
  </si>
  <si>
    <t>Tia85Pnt</t>
  </si>
  <si>
    <t>Tai85Pnt</t>
  </si>
  <si>
    <t>Tag85Pnt</t>
  </si>
  <si>
    <t>Tig85Pnt</t>
  </si>
  <si>
    <t>cgi80Pnt</t>
  </si>
  <si>
    <t>cga80Pnt</t>
  </si>
  <si>
    <t>cia80Pnt</t>
  </si>
  <si>
    <t>Cai80Pnt</t>
  </si>
  <si>
    <t>cag80Pnt</t>
  </si>
  <si>
    <t>cig80Pnt</t>
  </si>
  <si>
    <t>Tgi80Pnt</t>
  </si>
  <si>
    <t>Tga80Pnt</t>
  </si>
  <si>
    <t>Tia80Pnt</t>
  </si>
  <si>
    <t>Tai80Pnt</t>
  </si>
  <si>
    <t>Tag80Pnt</t>
  </si>
  <si>
    <t>Tig80Pnt</t>
  </si>
  <si>
    <t>cgi81Pnt</t>
  </si>
  <si>
    <t>cga81Pnt</t>
  </si>
  <si>
    <t>cia81Pnt</t>
  </si>
  <si>
    <t>Cai81Pnt</t>
  </si>
  <si>
    <t>cag81Pnt</t>
  </si>
  <si>
    <t>cig81Pnt</t>
  </si>
  <si>
    <t>Tgi81Pnt</t>
  </si>
  <si>
    <t>Tga81Pnt</t>
  </si>
  <si>
    <t>Tia81Pnt</t>
  </si>
  <si>
    <t>Tai81Pnt</t>
  </si>
  <si>
    <t>Tag81Pnt</t>
  </si>
  <si>
    <t>Tig81Pnt</t>
  </si>
  <si>
    <t>cgi82Pnt</t>
  </si>
  <si>
    <t>cga82Pnt</t>
  </si>
  <si>
    <t>cia82Pnt</t>
  </si>
  <si>
    <t>Cai82Pnt</t>
  </si>
  <si>
    <t>cag82Pnt</t>
  </si>
  <si>
    <t>cig82Pnt</t>
  </si>
  <si>
    <t>Tgi82Pnt</t>
  </si>
  <si>
    <t>Tga82Pnt</t>
  </si>
  <si>
    <t>Tia82Pnt</t>
  </si>
  <si>
    <t>Tai82Pnt</t>
  </si>
  <si>
    <t>Tag82Pnt</t>
  </si>
  <si>
    <t>Tig82Pnt</t>
  </si>
  <si>
    <t>cgi84Pnt</t>
  </si>
  <si>
    <t>cga84Pnt</t>
  </si>
  <si>
    <t>cia84Pnt</t>
  </si>
  <si>
    <t>Cai84Pnt</t>
  </si>
  <si>
    <t>cag84Pnt</t>
  </si>
  <si>
    <t>cig84Pnt</t>
  </si>
  <si>
    <t>Tgi84Pnt</t>
  </si>
  <si>
    <t>Tga84Pnt</t>
  </si>
  <si>
    <t>Tia84Pnt</t>
  </si>
  <si>
    <t>Tai84Pnt</t>
  </si>
  <si>
    <t>Tag84Pnt</t>
  </si>
  <si>
    <t>Tig84Pnt</t>
  </si>
  <si>
    <t>Cgi</t>
  </si>
  <si>
    <t>Cga</t>
  </si>
  <si>
    <t>Cia</t>
  </si>
  <si>
    <t>Cai</t>
  </si>
  <si>
    <t>Cag</t>
  </si>
  <si>
    <t>Cig</t>
  </si>
  <si>
    <t>Tgi</t>
  </si>
  <si>
    <t>Tga</t>
  </si>
  <si>
    <t>Tia</t>
  </si>
  <si>
    <t>Tai</t>
  </si>
  <si>
    <t>Tag</t>
  </si>
  <si>
    <t>Tig</t>
  </si>
  <si>
    <t>I</t>
  </si>
  <si>
    <t>A</t>
  </si>
  <si>
    <t>ii</t>
  </si>
  <si>
    <t>ig</t>
  </si>
  <si>
    <t>ia</t>
  </si>
  <si>
    <t>gi</t>
  </si>
  <si>
    <t>gg</t>
  </si>
  <si>
    <t>ga</t>
  </si>
  <si>
    <t>ai</t>
  </si>
  <si>
    <t>ag</t>
  </si>
  <si>
    <t>aa</t>
  </si>
  <si>
    <t>a</t>
  </si>
  <si>
    <t>i</t>
  </si>
  <si>
    <t>g</t>
  </si>
  <si>
    <t>Age</t>
  </si>
  <si>
    <t>Cohort</t>
  </si>
  <si>
    <t>Year</t>
  </si>
  <si>
    <t>Max</t>
  </si>
  <si>
    <t>Value</t>
  </si>
  <si>
    <t>interim</t>
  </si>
  <si>
    <t>Model Prediction</t>
  </si>
  <si>
    <t>Model Error</t>
  </si>
  <si>
    <t>0.5074</t>
  </si>
  <si>
    <t>0.5630</t>
  </si>
  <si>
    <t>0.5399</t>
  </si>
  <si>
    <t>0.6097</t>
  </si>
  <si>
    <t>0.6576</t>
  </si>
  <si>
    <t>0.5673</t>
  </si>
  <si>
    <t>0.5890</t>
  </si>
  <si>
    <t>0.4595</t>
  </si>
  <si>
    <t>0.5385</t>
  </si>
  <si>
    <t>0.3404</t>
  </si>
  <si>
    <t>0.3864</t>
  </si>
  <si>
    <t>0.3786</t>
  </si>
  <si>
    <t>0.4394</t>
  </si>
  <si>
    <t>0.5613</t>
  </si>
  <si>
    <t>0.5210</t>
  </si>
  <si>
    <t>0.6039</t>
  </si>
  <si>
    <t>0.6525</t>
  </si>
  <si>
    <t>0.5403</t>
  </si>
  <si>
    <t>0.6294</t>
  </si>
  <si>
    <t>0.4429</t>
  </si>
  <si>
    <t>0.5566</t>
  </si>
  <si>
    <t>0.3348</t>
  </si>
  <si>
    <t>0.4096</t>
  </si>
  <si>
    <t>0.4138</t>
  </si>
  <si>
    <t>0.4186</t>
  </si>
  <si>
    <t>0.4910</t>
  </si>
  <si>
    <t>0.5607</t>
  </si>
  <si>
    <t>0.6458</t>
  </si>
  <si>
    <t>0.5411</t>
  </si>
  <si>
    <t>0.4636</t>
  </si>
  <si>
    <t>0.5389</t>
  </si>
  <si>
    <t>0.5310</t>
  </si>
  <si>
    <t>0.3214</t>
  </si>
  <si>
    <t>0.4475</t>
  </si>
  <si>
    <t>0.4312</t>
  </si>
  <si>
    <t>0.4867</t>
  </si>
  <si>
    <t>0.4606</t>
  </si>
  <si>
    <t>0.5587</t>
  </si>
  <si>
    <t>0.6437</t>
  </si>
  <si>
    <t>0.5534</t>
  </si>
  <si>
    <t>0.5121</t>
  </si>
  <si>
    <t>0.5852</t>
  </si>
  <si>
    <t>0.5515</t>
  </si>
  <si>
    <t>0.5127</t>
  </si>
  <si>
    <t>0.3540</t>
  </si>
  <si>
    <t>0.4639</t>
  </si>
  <si>
    <t>0.4200</t>
  </si>
  <si>
    <t xml:space="preserve"> 0.381</t>
  </si>
  <si>
    <t xml:space="preserve"> 0.423</t>
  </si>
  <si>
    <t xml:space="preserve"> 0.524</t>
  </si>
  <si>
    <t xml:space="preserve"> 0.623</t>
  </si>
  <si>
    <t xml:space="preserve"> 0.426</t>
  </si>
  <si>
    <t xml:space="preserve"> 0.479</t>
  </si>
  <si>
    <t xml:space="preserve"> 0.676</t>
  </si>
  <si>
    <t xml:space="preserve"> 0.539</t>
  </si>
  <si>
    <t xml:space="preserve"> 0.350</t>
  </si>
  <si>
    <t xml:space="preserve"> 0.436</t>
  </si>
  <si>
    <t xml:space="preserve"> 0.431</t>
  </si>
  <si>
    <t>0.6501</t>
  </si>
  <si>
    <t xml:space="preserve">       Mean        SD  Naive SE Time-series SE</t>
  </si>
  <si>
    <t>J   15.7994 204.34635 1.3595323       3.751884</t>
  </si>
  <si>
    <t>Kgi  0.5410   0.22012 0.0014645       0.012956</t>
  </si>
  <si>
    <t>Kga  0.3889   0.21535 0.0014328       0.012721</t>
  </si>
  <si>
    <t>Kig  0.2373   0.12489 0.0008309       0.005175</t>
  </si>
  <si>
    <t>Kag  0.1599   0.05959 0.0003965       0.001559</t>
  </si>
  <si>
    <t>Kia  0.3123   0.15256 0.0010150       0.006788</t>
  </si>
  <si>
    <t>Kai  0.1000   0.06481 0.0004312       0.001785</t>
  </si>
  <si>
    <t>2. Quantiles for each variable:</t>
  </si>
  <si>
    <t xml:space="preserve">        2.5%     25%     50%     75%   97.5%</t>
  </si>
  <si>
    <t>J   7.602575 8.72452 9.69255 10.9763 14.4472</t>
  </si>
  <si>
    <t>Kgi 0.101741 0.38651 0.55071  0.7037  0.9362</t>
  </si>
  <si>
    <t>Kga 0.045234 0.22137 0.36697  0.5352  0.8583</t>
  </si>
  <si>
    <t>Kig 0.029889 0.14455 0.22729  0.3172  0.5079</t>
  </si>
  <si>
    <t>Kag 0.047508 0.11952 0.15925  0.1985  0.2751</t>
  </si>
  <si>
    <t>Kia 0.046851 0.20009 0.30478  0.4119  0.6299</t>
  </si>
  <si>
    <t>Kai 0.006742 0.05071 0.09041  0.1384  0.2484</t>
  </si>
  <si>
    <t>Mean</t>
  </si>
  <si>
    <t>Median</t>
  </si>
  <si>
    <t>Kgi</t>
  </si>
  <si>
    <t>Kga</t>
  </si>
  <si>
    <t>Kia</t>
  </si>
  <si>
    <t>Kai</t>
  </si>
  <si>
    <t>Kag</t>
  </si>
  <si>
    <t>Kig</t>
  </si>
  <si>
    <t>T</t>
  </si>
  <si>
    <t>K</t>
  </si>
  <si>
    <t xml:space="preserve"> 0.541</t>
  </si>
  <si>
    <t xml:space="preserve"> 0.388</t>
  </si>
  <si>
    <t xml:space="preserve"> 0.312</t>
  </si>
  <si>
    <t xml:space="preserve"> 0.100</t>
  </si>
  <si>
    <t xml:space="preserve"> 0.159</t>
  </si>
  <si>
    <t xml:space="preserve"> 0.237</t>
  </si>
  <si>
    <t>0.4182</t>
  </si>
  <si>
    <t>0.2849</t>
  </si>
  <si>
    <t>0.2391</t>
  </si>
  <si>
    <t>0.0946</t>
  </si>
  <si>
    <t>0.1238</t>
  </si>
  <si>
    <t>0.2775</t>
  </si>
  <si>
    <t>0.5675</t>
  </si>
  <si>
    <t>0.2449</t>
  </si>
  <si>
    <t>0.2833</t>
  </si>
  <si>
    <t>0.1025</t>
  </si>
  <si>
    <t>0.1049</t>
  </si>
  <si>
    <t>0.3948</t>
  </si>
  <si>
    <t>0.3760</t>
  </si>
  <si>
    <t>0.1592</t>
  </si>
  <si>
    <t>0.3695</t>
  </si>
  <si>
    <t>0.1298</t>
  </si>
  <si>
    <t>0.0824</t>
  </si>
  <si>
    <t>0.2039</t>
  </si>
  <si>
    <t>0.2631</t>
  </si>
  <si>
    <t>0.1888</t>
  </si>
  <si>
    <t>0.3216</t>
  </si>
  <si>
    <t>0.1251</t>
  </si>
  <si>
    <t>0.0786</t>
  </si>
  <si>
    <t>0.1492</t>
  </si>
  <si>
    <t/>
  </si>
  <si>
    <t xml:space="preserve"> 0.2620</t>
  </si>
  <si>
    <t xml:space="preserve"> 0.1751</t>
  </si>
  <si>
    <t xml:space="preserve"> 0.1318</t>
  </si>
  <si>
    <t xml:space="preserve"> 0.0722</t>
  </si>
  <si>
    <t xml:space="preserve"> 0.3027</t>
  </si>
  <si>
    <t xml:space="preserve"> 0.1167</t>
  </si>
  <si>
    <t xml:space="preserve"> 0.3756</t>
  </si>
  <si>
    <t xml:space="preserve"> 0.1415</t>
  </si>
  <si>
    <t xml:space="preserve"> 0.1907</t>
  </si>
  <si>
    <t xml:space="preserve"> 0.0769</t>
  </si>
  <si>
    <t xml:space="preserve"> 0.3547</t>
  </si>
  <si>
    <t xml:space="preserve"> 0.1217</t>
  </si>
  <si>
    <t xml:space="preserve"> 0.5753</t>
  </si>
  <si>
    <t xml:space="preserve"> 0.2239</t>
  </si>
  <si>
    <t xml:space="preserve"> 0.3875</t>
  </si>
  <si>
    <t xml:space="preserve"> 0.1009</t>
  </si>
  <si>
    <t xml:space="preserve"> 0.2649</t>
  </si>
  <si>
    <t xml:space="preserve"> 0.0943</t>
  </si>
  <si>
    <t xml:space="preserve"> 0.4041</t>
  </si>
  <si>
    <t xml:space="preserve"> 0.2682</t>
  </si>
  <si>
    <t xml:space="preserve"> 0.2661</t>
  </si>
  <si>
    <t xml:space="preserve"> 0.1232</t>
  </si>
  <si>
    <t xml:space="preserve"> 0.2277</t>
  </si>
  <si>
    <t xml:space="preserve"> 0.0867</t>
  </si>
  <si>
    <t xml:space="preserve"> 0.5507</t>
  </si>
  <si>
    <t xml:space="preserve"> 0.3669</t>
  </si>
  <si>
    <t xml:space="preserve"> 0.2272</t>
  </si>
  <si>
    <t xml:space="preserve"> 0.1592</t>
  </si>
  <si>
    <t xml:space="preserve"> 0.3047</t>
  </si>
  <si>
    <t xml:space="preserve"> 0.0904</t>
  </si>
  <si>
    <t xml:space="preserve">      Mean     SD  Naive SE Time-series SE</t>
  </si>
  <si>
    <t>J   4.1877 1.3445 0.0019756       0.007264</t>
  </si>
  <si>
    <t>Tgi 0.5890 0.2196 0.0003227       0.003233</t>
  </si>
  <si>
    <t>Tga 0.4595 0.2443 0.0003590       0.004369</t>
  </si>
  <si>
    <t>Tig 0.3786 0.2502 0.0003677       0.003923</t>
  </si>
  <si>
    <t>Tag 0.3864 0.2460 0.0003615       0.004450</t>
  </si>
  <si>
    <t>Tia 0.5385 0.2469 0.0003628       0.004072</t>
  </si>
  <si>
    <t>Tai 0.3404 0.2177 0.0003198       0.003686</t>
  </si>
  <si>
    <t>Cgi 0.5074 0.2510 0.0003688       0.003985</t>
  </si>
  <si>
    <t>Cig 0.5673 0.2595 0.0003812       0.004163</t>
  </si>
  <si>
    <t>Cag 0.6576 0.2336 0.0003433       0.003618</t>
  </si>
  <si>
    <t>Cga 0.5630 0.2636 0.0003873       0.004236</t>
  </si>
  <si>
    <t>Cia 0.5399 0.2652 0.0003896       0.003919</t>
  </si>
  <si>
    <t>Cai 0.6097 0.2536 0.0003726       0.003869</t>
  </si>
  <si>
    <t xml:space="preserve">       2.5%    25%    50%    75%  97.5%</t>
  </si>
  <si>
    <t>J   2.44190 3.2199 3.9040 4.8513 7.5235</t>
  </si>
  <si>
    <t>Tgi 0.17107 0.4225 0.5924 0.7666 0.9613</t>
  </si>
  <si>
    <t>Tga 0.05285 0.2634 0.4432 0.6449 0.9285</t>
  </si>
  <si>
    <t>Tig 0.02559 0.1707 0.3341 0.5554 0.9099</t>
  </si>
  <si>
    <t>Tag 0.03215 0.1828 0.3455 0.5604 0.9077</t>
  </si>
  <si>
    <t>Tia 0.08910 0.3421 0.5391 0.7428 0.9572</t>
  </si>
  <si>
    <t>Tai 0.03009 0.1686 0.3014 0.4777 0.8415</t>
  </si>
  <si>
    <t>Cgi 0.05610 0.3095 0.5108 0.7071 0.9459</t>
  </si>
  <si>
    <t>Cig 0.06827 0.3665 0.5910 0.7868 0.9677</t>
  </si>
  <si>
    <t>Cag 0.12303 0.5073 0.7043 0.8470 0.9774</t>
  </si>
  <si>
    <t>Cga 0.06280 0.3547 0.5878 0.7876 0.9681</t>
  </si>
  <si>
    <t>Cia 0.05697 0.3248 0.5554 0.7655 0.9636</t>
  </si>
  <si>
    <t>Cai 0.08564 0.4248 0.6484 0.8236 0.9741</t>
  </si>
  <si>
    <t xml:space="preserve">       2.5%    25%     50%     75%   97.5%</t>
  </si>
  <si>
    <t>0.7209</t>
  </si>
  <si>
    <t>0.7190</t>
  </si>
  <si>
    <t>0.4069</t>
  </si>
  <si>
    <t>0.4025</t>
  </si>
  <si>
    <t>0.5414</t>
  </si>
  <si>
    <t>0.3087</t>
  </si>
  <si>
    <t>0.3321</t>
  </si>
  <si>
    <t>0.4723</t>
  </si>
  <si>
    <t>0.4143</t>
  </si>
  <si>
    <t>0.3885</t>
  </si>
  <si>
    <t>0.5330</t>
  </si>
  <si>
    <t>0.6628</t>
  </si>
  <si>
    <t xml:space="preserve">.6089 </t>
  </si>
  <si>
    <t xml:space="preserve">.5651 </t>
  </si>
  <si>
    <t xml:space="preserve">.3959 </t>
  </si>
  <si>
    <t xml:space="preserve">.4328 </t>
  </si>
  <si>
    <t xml:space="preserve">.5061 </t>
  </si>
  <si>
    <t xml:space="preserve">.3134 </t>
  </si>
  <si>
    <t xml:space="preserve">.4760 </t>
  </si>
  <si>
    <t xml:space="preserve">.5112 </t>
  </si>
  <si>
    <t xml:space="preserve">.5742 </t>
  </si>
  <si>
    <t xml:space="preserve">.4434 </t>
  </si>
  <si>
    <t xml:space="preserve">.5801 </t>
  </si>
  <si>
    <t xml:space="preserve">.6906 </t>
  </si>
  <si>
    <t xml:space="preserve">.6831 </t>
  </si>
  <si>
    <t xml:space="preserve">.5476 </t>
  </si>
  <si>
    <t xml:space="preserve">.4104 </t>
  </si>
  <si>
    <t xml:space="preserve">.4141 </t>
  </si>
  <si>
    <t xml:space="preserve">.5339 </t>
  </si>
  <si>
    <t xml:space="preserve">.2776 </t>
  </si>
  <si>
    <t xml:space="preserve">.3857 </t>
  </si>
  <si>
    <t xml:space="preserve">.4431 </t>
  </si>
  <si>
    <t xml:space="preserve">.5582 </t>
  </si>
  <si>
    <t xml:space="preserve">.4874 </t>
  </si>
  <si>
    <t xml:space="preserve">.5833 </t>
  </si>
  <si>
    <t xml:space="preserve">.6965 </t>
  </si>
  <si>
    <t xml:space="preserve">.6393 </t>
  </si>
  <si>
    <t xml:space="preserve">.4216 </t>
  </si>
  <si>
    <t xml:space="preserve">.3790 </t>
  </si>
  <si>
    <t xml:space="preserve">.3720 </t>
  </si>
  <si>
    <t xml:space="preserve">.5613 </t>
  </si>
  <si>
    <t xml:space="preserve">.2955 </t>
  </si>
  <si>
    <t xml:space="preserve">.4202 </t>
  </si>
  <si>
    <t xml:space="preserve">.5530 </t>
  </si>
  <si>
    <t xml:space="preserve">.6959 </t>
  </si>
  <si>
    <t xml:space="preserve">.5875 </t>
  </si>
  <si>
    <t xml:space="preserve">.5285 </t>
  </si>
  <si>
    <t xml:space="preserve">.6438 </t>
  </si>
  <si>
    <t xml:space="preserve">.5924 </t>
  </si>
  <si>
    <t xml:space="preserve">.4432 </t>
  </si>
  <si>
    <t xml:space="preserve">.3341 </t>
  </si>
  <si>
    <t xml:space="preserve">.3455 </t>
  </si>
  <si>
    <t xml:space="preserve">.5391 </t>
  </si>
  <si>
    <t xml:space="preserve">.3014 </t>
  </si>
  <si>
    <t xml:space="preserve">.5108 </t>
  </si>
  <si>
    <t xml:space="preserve">.5910 </t>
  </si>
  <si>
    <t xml:space="preserve">.7043 </t>
  </si>
  <si>
    <t xml:space="preserve">.5878 </t>
  </si>
  <si>
    <t xml:space="preserve">.5554 </t>
  </si>
  <si>
    <t xml:space="preserve">.6484 </t>
  </si>
  <si>
    <t>Max R-hat</t>
  </si>
  <si>
    <t>Burn-In</t>
  </si>
  <si>
    <t>Post Burn-In</t>
  </si>
  <si>
    <t>-</t>
  </si>
  <si>
    <t>PSFR</t>
  </si>
  <si>
    <t>PSRF</t>
  </si>
  <si>
    <t xml:space="preserve">       Mean     SD  Naive SE Time-series SE</t>
  </si>
  <si>
    <t xml:space="preserve"> 0.603</t>
  </si>
  <si>
    <t xml:space="preserve"> 0.461</t>
  </si>
  <si>
    <t xml:space="preserve"> 0.397</t>
  </si>
  <si>
    <t xml:space="preserve"> 0.534</t>
  </si>
  <si>
    <t xml:space="preserve"> 0.454</t>
  </si>
  <si>
    <t xml:space="preserve">  0.637</t>
  </si>
  <si>
    <t xml:space="preserve">  0.454</t>
  </si>
  <si>
    <t xml:space="preserve">  0.364</t>
  </si>
  <si>
    <t xml:space="preserve">  0.538</t>
  </si>
  <si>
    <t xml:space="preserve">  0.534</t>
  </si>
  <si>
    <t xml:space="preserve">  0.446</t>
  </si>
  <si>
    <t>0.6767</t>
  </si>
  <si>
    <t>0.4384</t>
  </si>
  <si>
    <t>0.3195</t>
  </si>
  <si>
    <t>0.5658</t>
  </si>
  <si>
    <t>0.5958</t>
  </si>
  <si>
    <t>0.4043</t>
  </si>
  <si>
    <t xml:space="preserve">.7173  </t>
  </si>
  <si>
    <t xml:space="preserve">.4310  </t>
  </si>
  <si>
    <t xml:space="preserve">.2802  </t>
  </si>
  <si>
    <t xml:space="preserve">.5737  </t>
  </si>
  <si>
    <t xml:space="preserve">.6020  </t>
  </si>
  <si>
    <t xml:space="preserve">.3976  </t>
  </si>
  <si>
    <t>0.6874</t>
  </si>
  <si>
    <t>0.5020</t>
  </si>
  <si>
    <t>0.3210</t>
  </si>
  <si>
    <t>0.4880</t>
  </si>
  <si>
    <t>0.5791</t>
  </si>
  <si>
    <t>0.4141</t>
  </si>
  <si>
    <t>.7281 0</t>
  </si>
  <si>
    <t>.5024 0</t>
  </si>
  <si>
    <t>.2815 0</t>
  </si>
  <si>
    <t>.4842 0</t>
  </si>
  <si>
    <t>.5843 0</t>
  </si>
  <si>
    <t>.4053 0</t>
  </si>
  <si>
    <t>0.6612</t>
  </si>
  <si>
    <t>0.5503</t>
  </si>
  <si>
    <t>0.3330</t>
  </si>
  <si>
    <t>0.4508</t>
  </si>
  <si>
    <t>0.5773</t>
  </si>
  <si>
    <t>0.4252</t>
  </si>
  <si>
    <t>.6956 0</t>
  </si>
  <si>
    <t>.5608 0</t>
  </si>
  <si>
    <t>.2988 0</t>
  </si>
  <si>
    <t>.4408 0</t>
  </si>
  <si>
    <t>.5851 0</t>
  </si>
  <si>
    <t>.4199 0</t>
  </si>
  <si>
    <t>J   10.5762 1.3079 0.0015366       0.007717</t>
  </si>
  <si>
    <t>Tgi  0.6546 0.2337 0.0002746       0.002771</t>
  </si>
  <si>
    <t>Tga  0.4602 0.2510 0.0002949       0.003123</t>
  </si>
  <si>
    <t>Tig  0.3413 0.2311 0.0002716       0.002493</t>
  </si>
  <si>
    <t>Tag  0.5365 0.2514 0.0002954       0.003226</t>
  </si>
  <si>
    <t>Tia  0.5848 0.2342 0.0002751       0.003233</t>
  </si>
  <si>
    <t>Tai  0.4115 0.2354 0.0002766       0.003178</t>
  </si>
  <si>
    <t>J   8.78490 9.6287 10.3440 11.2520 13.7410</t>
  </si>
  <si>
    <t>Tgi 0.13099 0.4978  0.6968  0.8473  0.9780</t>
  </si>
  <si>
    <t>Tga 0.04318 0.2505  0.4538  0.6597  0.9215</t>
  </si>
  <si>
    <t>Tig 0.02180 0.1515  0.2984  0.4955  0.8612</t>
  </si>
  <si>
    <t>Tag 0.07713 0.3358  0.5422  0.7466  0.9557</t>
  </si>
  <si>
    <t>Tia 0.14196 0.4009  0.5911  0.7821  0.9666</t>
  </si>
  <si>
    <t>Tai 0.03245 0.2129  0.4023  0.5953  0.8600</t>
  </si>
  <si>
    <t xml:space="preserve"> 0.654</t>
  </si>
  <si>
    <t xml:space="preserve"> 0.460</t>
  </si>
  <si>
    <t xml:space="preserve"> 0.341</t>
  </si>
  <si>
    <t xml:space="preserve"> 0.536</t>
  </si>
  <si>
    <t xml:space="preserve"> 0.584</t>
  </si>
  <si>
    <t xml:space="preserve"> 0.411</t>
  </si>
  <si>
    <t xml:space="preserve">0.6968 </t>
  </si>
  <si>
    <t xml:space="preserve">0.4538 </t>
  </si>
  <si>
    <t xml:space="preserve">0.2984 </t>
  </si>
  <si>
    <t xml:space="preserve">0.5422 </t>
  </si>
  <si>
    <t xml:space="preserve">0.5911 </t>
  </si>
  <si>
    <t xml:space="preserve">0.4023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</si>
</sst>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0"/>
      <color theme="0"/>
      <name val="MS Sans Serif"/>
      <family val="2"/>
    </font>
    <font>
      <b/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1" quotePrefix="1" applyNumberFormat="1" applyFill="1"/>
    <xf numFmtId="0" fontId="1" fillId="2" borderId="0" xfId="1" applyFill="1"/>
    <xf numFmtId="14" fontId="1" fillId="2" borderId="0" xfId="1" applyNumberFormat="1" applyFill="1"/>
    <xf numFmtId="0" fontId="0" fillId="0" borderId="0" xfId="0" quotePrefix="1" applyNumberFormat="1"/>
    <xf numFmtId="0" fontId="1" fillId="3" borderId="0" xfId="1" applyFill="1"/>
    <xf numFmtId="0" fontId="0" fillId="3" borderId="0" xfId="0" quotePrefix="1" applyNumberFormat="1" applyFill="1"/>
    <xf numFmtId="0" fontId="0" fillId="3" borderId="0" xfId="0" applyFill="1"/>
    <xf numFmtId="0" fontId="1" fillId="2" borderId="0" xfId="1" quotePrefix="1" applyNumberFormat="1" applyFill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1" applyFont="1" applyFill="1"/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1" fillId="6" borderId="0" xfId="1" applyFill="1" applyAlignment="1">
      <alignment horizontal="left"/>
    </xf>
    <xf numFmtId="0" fontId="4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0" xfId="1" applyFill="1" applyBorder="1"/>
    <xf numFmtId="0" fontId="1" fillId="6" borderId="7" xfId="1" applyFill="1" applyBorder="1"/>
    <xf numFmtId="164" fontId="1" fillId="2" borderId="0" xfId="1" applyNumberFormat="1" applyFill="1" applyBorder="1" applyAlignment="1">
      <alignment horizontal="center"/>
    </xf>
    <xf numFmtId="0" fontId="1" fillId="2" borderId="0" xfId="1" applyFill="1" applyAlignment="1">
      <alignment horizontal="center" vertical="center"/>
    </xf>
    <xf numFmtId="2" fontId="0" fillId="2" borderId="0" xfId="0" applyNumberFormat="1" applyFill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12" borderId="5" xfId="0" applyFon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1" fillId="4" borderId="0" xfId="1" applyFill="1"/>
    <xf numFmtId="0" fontId="0" fillId="15" borderId="1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7" xfId="0" applyFill="1" applyBorder="1"/>
    <xf numFmtId="0" fontId="1" fillId="2" borderId="0" xfId="1" applyFont="1" applyFill="1"/>
    <xf numFmtId="0" fontId="1" fillId="2" borderId="4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15" borderId="0" xfId="1" applyFill="1"/>
    <xf numFmtId="0" fontId="2" fillId="16" borderId="0" xfId="0" applyFont="1" applyFill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/>
    <xf numFmtId="2" fontId="0" fillId="8" borderId="2" xfId="0" applyNumberFormat="1" applyFill="1" applyBorder="1"/>
    <xf numFmtId="2" fontId="0" fillId="8" borderId="3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2" fontId="0" fillId="8" borderId="7" xfId="0" applyNumberFormat="1" applyFill="1" applyBorder="1"/>
    <xf numFmtId="2" fontId="0" fillId="8" borderId="8" xfId="0" applyNumberFormat="1" applyFill="1" applyBorder="1"/>
    <xf numFmtId="0" fontId="0" fillId="17" borderId="0" xfId="0" applyFill="1"/>
    <xf numFmtId="2" fontId="0" fillId="17" borderId="2" xfId="0" applyNumberFormat="1" applyFill="1" applyBorder="1"/>
    <xf numFmtId="2" fontId="0" fillId="17" borderId="3" xfId="0" applyNumberFormat="1" applyFill="1" applyBorder="1"/>
    <xf numFmtId="2" fontId="0" fillId="17" borderId="0" xfId="0" applyNumberFormat="1" applyFill="1" applyBorder="1"/>
    <xf numFmtId="2" fontId="0" fillId="17" borderId="5" xfId="0" applyNumberFormat="1" applyFill="1" applyBorder="1"/>
    <xf numFmtId="2" fontId="0" fillId="17" borderId="7" xfId="0" applyNumberFormat="1" applyFill="1" applyBorder="1"/>
    <xf numFmtId="2" fontId="0" fillId="17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1" applyFill="1"/>
    <xf numFmtId="0" fontId="1" fillId="2" borderId="0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12" borderId="5" xfId="0" applyFon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6" borderId="0" xfId="0" applyFont="1" applyFill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/>
    <xf numFmtId="2" fontId="0" fillId="8" borderId="2" xfId="0" applyNumberFormat="1" applyFill="1" applyBorder="1"/>
    <xf numFmtId="2" fontId="0" fillId="8" borderId="3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2" fontId="0" fillId="8" borderId="7" xfId="0" applyNumberFormat="1" applyFill="1" applyBorder="1"/>
    <xf numFmtId="2" fontId="0" fillId="8" borderId="8" xfId="0" applyNumberFormat="1" applyFill="1" applyBorder="1"/>
    <xf numFmtId="0" fontId="0" fillId="17" borderId="0" xfId="0" applyFill="1"/>
    <xf numFmtId="2" fontId="0" fillId="17" borderId="2" xfId="0" applyNumberFormat="1" applyFill="1" applyBorder="1"/>
    <xf numFmtId="2" fontId="0" fillId="17" borderId="3" xfId="0" applyNumberFormat="1" applyFill="1" applyBorder="1"/>
    <xf numFmtId="2" fontId="0" fillId="17" borderId="0" xfId="0" applyNumberFormat="1" applyFill="1" applyBorder="1"/>
    <xf numFmtId="2" fontId="0" fillId="17" borderId="5" xfId="0" applyNumberFormat="1" applyFill="1" applyBorder="1"/>
    <xf numFmtId="2" fontId="0" fillId="17" borderId="7" xfId="0" applyNumberFormat="1" applyFill="1" applyBorder="1"/>
    <xf numFmtId="2" fontId="0" fillId="17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2" fillId="19" borderId="0" xfId="0" applyFont="1" applyFill="1" applyAlignment="1">
      <alignment horizontal="center"/>
    </xf>
    <xf numFmtId="0" fontId="1" fillId="18" borderId="7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4" xfId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00"/>
      <color rgb="FFFFCC00"/>
      <color rgb="FF33CC33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>
        <c:manualLayout>
          <c:xMode val="edge"/>
          <c:yMode val="edge"/>
          <c:x val="0.41870818686499012"/>
          <c:y val="0.8243112444201437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0.18090639013452917</c:v>
                </c:pt>
                <c:pt idx="2">
                  <c:v>0.17710413151345289</c:v>
                </c:pt>
                <c:pt idx="3">
                  <c:v>0.17486759956789796</c:v>
                </c:pt>
                <c:pt idx="4">
                  <c:v>0.17357080751710816</c:v>
                </c:pt>
                <c:pt idx="5">
                  <c:v>0.17282564612921331</c:v>
                </c:pt>
                <c:pt idx="6">
                  <c:v>0.17239992447540531</c:v>
                </c:pt>
                <c:pt idx="7">
                  <c:v>0.1721576100044892</c:v>
                </c:pt>
                <c:pt idx="8">
                  <c:v>0.17202002390567517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0.2706940582959641</c:v>
                </c:pt>
                <c:pt idx="2">
                  <c:v>0.2644731918497758</c:v>
                </c:pt>
                <c:pt idx="3">
                  <c:v>0.26112879881108408</c:v>
                </c:pt>
                <c:pt idx="4">
                  <c:v>0.2593028671236301</c:v>
                </c:pt>
                <c:pt idx="5">
                  <c:v>0.25829496509732103</c:v>
                </c:pt>
                <c:pt idx="6">
                  <c:v>0.25773434671825235</c:v>
                </c:pt>
                <c:pt idx="7">
                  <c:v>0.25742088383342809</c:v>
                </c:pt>
                <c:pt idx="8">
                  <c:v>0.25724499339809481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0.5483995515695067</c:v>
                </c:pt>
                <c:pt idx="2">
                  <c:v>0.55842267663677136</c:v>
                </c:pt>
                <c:pt idx="3">
                  <c:v>0.56400360162101792</c:v>
                </c:pt>
                <c:pt idx="4">
                  <c:v>0.56712632535926166</c:v>
                </c:pt>
                <c:pt idx="5">
                  <c:v>0.56887938877346567</c:v>
                </c:pt>
                <c:pt idx="6">
                  <c:v>0.56986572880634234</c:v>
                </c:pt>
                <c:pt idx="7">
                  <c:v>0.57042150616208276</c:v>
                </c:pt>
                <c:pt idx="8">
                  <c:v>0.57073498269623013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/>
        <c:axId val="91728512"/>
        <c:axId val="105275392"/>
      </c:scatterChart>
      <c:valAx>
        <c:axId val="91728512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105275392"/>
        <c:crosses val="autoZero"/>
        <c:crossBetween val="midCat"/>
        <c:majorUnit val="1"/>
      </c:valAx>
      <c:valAx>
        <c:axId val="10527539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9172851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0.28291379310344822</c:v>
                </c:pt>
                <c:pt idx="2">
                  <c:v>0.25448611615245009</c:v>
                </c:pt>
                <c:pt idx="3">
                  <c:v>0.21185090744101631</c:v>
                </c:pt>
                <c:pt idx="4">
                  <c:v>0.19773892921960071</c:v>
                </c:pt>
                <c:pt idx="5">
                  <c:v>0.17730644283121594</c:v>
                </c:pt>
                <c:pt idx="6">
                  <c:v>0.17069392014519058</c:v>
                </c:pt>
                <c:pt idx="7">
                  <c:v>0.16336206896551725</c:v>
                </c:pt>
                <c:pt idx="8">
                  <c:v>0.16505127041742287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0.27964392014519057</c:v>
                </c:pt>
                <c:pt idx="2">
                  <c:v>0.28139863883847555</c:v>
                </c:pt>
                <c:pt idx="3">
                  <c:v>0.28246760435571688</c:v>
                </c:pt>
                <c:pt idx="4">
                  <c:v>0.28572259528130672</c:v>
                </c:pt>
                <c:pt idx="5">
                  <c:v>0.26715254083484574</c:v>
                </c:pt>
                <c:pt idx="6">
                  <c:v>0.26245580762250453</c:v>
                </c:pt>
                <c:pt idx="7">
                  <c:v>0.24267876588021778</c:v>
                </c:pt>
                <c:pt idx="8">
                  <c:v>0.25217758620689656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0.43744228675136121</c:v>
                </c:pt>
                <c:pt idx="2">
                  <c:v>0.46411524500907436</c:v>
                </c:pt>
                <c:pt idx="3">
                  <c:v>0.50568148820326686</c:v>
                </c:pt>
                <c:pt idx="4">
                  <c:v>0.51653847549909249</c:v>
                </c:pt>
                <c:pt idx="5">
                  <c:v>0.55554101633393826</c:v>
                </c:pt>
                <c:pt idx="6">
                  <c:v>0.566850272232305</c:v>
                </c:pt>
                <c:pt idx="7">
                  <c:v>0.59395916515426495</c:v>
                </c:pt>
                <c:pt idx="8">
                  <c:v>0.58277114337568048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/>
        <c:axId val="49537792"/>
        <c:axId val="49539328"/>
      </c:scatterChart>
      <c:valAx>
        <c:axId val="49537792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539328"/>
        <c:crosses val="autoZero"/>
        <c:crossBetween val="midCat"/>
      </c:valAx>
      <c:valAx>
        <c:axId val="49539328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53779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>
        <c:manualLayout>
          <c:xMode val="edge"/>
          <c:yMode val="edge"/>
          <c:x val="0.41870818686499012"/>
          <c:y val="0.8243112444201437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0.15998263927989703</c:v>
                </c:pt>
                <c:pt idx="2">
                  <c:v>0.13647303365186045</c:v>
                </c:pt>
                <c:pt idx="3">
                  <c:v>0.11638534069206406</c:v>
                </c:pt>
                <c:pt idx="4">
                  <c:v>9.9348388803546323E-2</c:v>
                </c:pt>
                <c:pt idx="5">
                  <c:v>8.4969881192143992E-2</c:v>
                </c:pt>
                <c:pt idx="6">
                  <c:v>7.2867958654157267E-2</c:v>
                </c:pt>
                <c:pt idx="7">
                  <c:v>6.2690649602342247E-2</c:v>
                </c:pt>
                <c:pt idx="8">
                  <c:v>5.4125658271087618E-2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0.27708462014116508</c:v>
                </c:pt>
                <c:pt idx="2">
                  <c:v>0.26790875024661415</c:v>
                </c:pt>
                <c:pt idx="3">
                  <c:v>0.25563770405189556</c:v>
                </c:pt>
                <c:pt idx="4">
                  <c:v>0.24098515771927614</c:v>
                </c:pt>
                <c:pt idx="5">
                  <c:v>0.22466344351916118</c:v>
                </c:pt>
                <c:pt idx="6">
                  <c:v>0.20733792529774395</c:v>
                </c:pt>
                <c:pt idx="7">
                  <c:v>0.18959696842610035</c:v>
                </c:pt>
                <c:pt idx="8">
                  <c:v>0.17193563501736414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0.56293274057893794</c:v>
                </c:pt>
                <c:pt idx="2">
                  <c:v>0.59561821610152543</c:v>
                </c:pt>
                <c:pt idx="3">
                  <c:v>0.62797695525604036</c:v>
                </c:pt>
                <c:pt idx="4">
                  <c:v>0.65966645347717756</c:v>
                </c:pt>
                <c:pt idx="5">
                  <c:v>0.69036667528869489</c:v>
                </c:pt>
                <c:pt idx="6">
                  <c:v>0.71979411604809884</c:v>
                </c:pt>
                <c:pt idx="7">
                  <c:v>0.74771238197155743</c:v>
                </c:pt>
                <c:pt idx="8">
                  <c:v>0.7739387067115483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/>
        <c:axId val="49652480"/>
        <c:axId val="49654016"/>
      </c:scatterChart>
      <c:valAx>
        <c:axId val="49652480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9654016"/>
        <c:crosses val="autoZero"/>
        <c:crossBetween val="midCat"/>
        <c:majorUnit val="1"/>
      </c:valAx>
      <c:valAx>
        <c:axId val="49654016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965248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>
        <c:manualLayout>
          <c:xMode val="edge"/>
          <c:yMode val="edge"/>
          <c:x val="0.41870818686499012"/>
          <c:y val="0.83190858307839388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0.21135528802932607</c:v>
                </c:pt>
                <c:pt idx="2">
                  <c:v>0.17988090249602159</c:v>
                </c:pt>
                <c:pt idx="3">
                  <c:v>0.15257757654786919</c:v>
                </c:pt>
                <c:pt idx="4">
                  <c:v>0.12920774237663071</c:v>
                </c:pt>
                <c:pt idx="5">
                  <c:v>0.10941075932066834</c:v>
                </c:pt>
                <c:pt idx="6">
                  <c:v>9.276487049461192E-2</c:v>
                </c:pt>
                <c:pt idx="7">
                  <c:v>7.8835541688023911E-2</c:v>
                </c:pt>
                <c:pt idx="8">
                  <c:v>6.7208245926560939E-2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0.30803150129425261</c:v>
                </c:pt>
                <c:pt idx="2">
                  <c:v>0.30688116879951022</c:v>
                </c:pt>
                <c:pt idx="3">
                  <c:v>0.30104227068614353</c:v>
                </c:pt>
                <c:pt idx="4">
                  <c:v>0.29109930790602967</c:v>
                </c:pt>
                <c:pt idx="5">
                  <c:v>0.27777705591650581</c:v>
                </c:pt>
                <c:pt idx="6">
                  <c:v>0.26186039669774969</c:v>
                </c:pt>
                <c:pt idx="7">
                  <c:v>0.24412824069693739</c:v>
                </c:pt>
                <c:pt idx="8">
                  <c:v>0.22530512722944157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0.48061321067642138</c:v>
                </c:pt>
                <c:pt idx="2">
                  <c:v>0.51323792870446816</c:v>
                </c:pt>
                <c:pt idx="3">
                  <c:v>0.54638015276598728</c:v>
                </c:pt>
                <c:pt idx="4">
                  <c:v>0.57969294971733965</c:v>
                </c:pt>
                <c:pt idx="5">
                  <c:v>0.61281218476282595</c:v>
                </c:pt>
                <c:pt idx="6">
                  <c:v>0.64537473280763846</c:v>
                </c:pt>
                <c:pt idx="7">
                  <c:v>0.67703621761503874</c:v>
                </c:pt>
                <c:pt idx="8">
                  <c:v>0.70748662684399755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/>
        <c:axId val="49717248"/>
        <c:axId val="49718784"/>
      </c:scatterChart>
      <c:valAx>
        <c:axId val="49717248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9718784"/>
        <c:crosses val="autoZero"/>
        <c:crossBetween val="midCat"/>
        <c:majorUnit val="1"/>
      </c:valAx>
      <c:valAx>
        <c:axId val="49718784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971724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>
        <c:manualLayout>
          <c:xMode val="edge"/>
          <c:yMode val="edge"/>
          <c:x val="0.41870818686499012"/>
          <c:y val="0.83190858307839388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0.23144585606548235</c:v>
                </c:pt>
                <c:pt idx="2">
                  <c:v>0.19868453347151011</c:v>
                </c:pt>
                <c:pt idx="3">
                  <c:v>0.16988260899670479</c:v>
                </c:pt>
                <c:pt idx="4">
                  <c:v>0.14491631058397994</c:v>
                </c:pt>
                <c:pt idx="5">
                  <c:v>0.12351747618262854</c:v>
                </c:pt>
                <c:pt idx="6">
                  <c:v>0.10533144277665421</c:v>
                </c:pt>
                <c:pt idx="7">
                  <c:v>8.9966593064659622E-2</c:v>
                </c:pt>
                <c:pt idx="8">
                  <c:v>7.7031301890056983E-2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0.28456301351709512</c:v>
                </c:pt>
                <c:pt idx="2">
                  <c:v>0.28523045009636305</c:v>
                </c:pt>
                <c:pt idx="3">
                  <c:v>0.28144023168644272</c:v>
                </c:pt>
                <c:pt idx="4">
                  <c:v>0.27364480905842226</c:v>
                </c:pt>
                <c:pt idx="5">
                  <c:v>0.26245948976619077</c:v>
                </c:pt>
                <c:pt idx="6">
                  <c:v>0.24858733311657696</c:v>
                </c:pt>
                <c:pt idx="7">
                  <c:v>0.23275252516429545</c:v>
                </c:pt>
                <c:pt idx="8">
                  <c:v>0.21564815044140165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0.48399113041742253</c:v>
                </c:pt>
                <c:pt idx="2">
                  <c:v>0.5160850164321269</c:v>
                </c:pt>
                <c:pt idx="3">
                  <c:v>0.54867715931685257</c:v>
                </c:pt>
                <c:pt idx="4">
                  <c:v>0.58143888035759794</c:v>
                </c:pt>
                <c:pt idx="5">
                  <c:v>0.61402303405118086</c:v>
                </c:pt>
                <c:pt idx="6">
                  <c:v>0.64608122410676905</c:v>
                </c:pt>
                <c:pt idx="7">
                  <c:v>0.67728088177104517</c:v>
                </c:pt>
                <c:pt idx="8">
                  <c:v>0.70732054766854158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/>
        <c:axId val="49740800"/>
        <c:axId val="49763072"/>
      </c:scatterChart>
      <c:valAx>
        <c:axId val="49740800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9763072"/>
        <c:crosses val="autoZero"/>
        <c:crossBetween val="midCat"/>
        <c:majorUnit val="1"/>
      </c:valAx>
      <c:valAx>
        <c:axId val="4976307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974080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>
        <c:manualLayout>
          <c:xMode val="edge"/>
          <c:yMode val="edge"/>
          <c:x val="0.41870818686499012"/>
          <c:y val="0.83570725240751909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0.29672390675428822</c:v>
                </c:pt>
                <c:pt idx="2">
                  <c:v>0.25893220763953517</c:v>
                </c:pt>
                <c:pt idx="3">
                  <c:v>0.22455540279524475</c:v>
                </c:pt>
                <c:pt idx="4">
                  <c:v>0.19382177520000204</c:v>
                </c:pt>
                <c:pt idx="5">
                  <c:v>0.16675428067440931</c:v>
                </c:pt>
                <c:pt idx="6">
                  <c:v>0.14321075104585917</c:v>
                </c:pt>
                <c:pt idx="7">
                  <c:v>0.12293327744910826</c:v>
                </c:pt>
                <c:pt idx="8">
                  <c:v>0.10559643233504504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0.25092787307276104</c:v>
                </c:pt>
                <c:pt idx="2">
                  <c:v>0.2581000495950917</c:v>
                </c:pt>
                <c:pt idx="3">
                  <c:v>0.2610739188553734</c:v>
                </c:pt>
                <c:pt idx="4">
                  <c:v>0.25988950559626511</c:v>
                </c:pt>
                <c:pt idx="5">
                  <c:v>0.25482732386093215</c:v>
                </c:pt>
                <c:pt idx="6">
                  <c:v>0.24635465094177483</c:v>
                </c:pt>
                <c:pt idx="7">
                  <c:v>0.23506043972029406</c:v>
                </c:pt>
                <c:pt idx="8">
                  <c:v>0.22159089969546647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0.45234822017295068</c:v>
                </c:pt>
                <c:pt idx="2">
                  <c:v>0.48296774276537308</c:v>
                </c:pt>
                <c:pt idx="3">
                  <c:v>0.51437067834938177</c:v>
                </c:pt>
                <c:pt idx="4">
                  <c:v>0.54628871920373279</c:v>
                </c:pt>
                <c:pt idx="5">
                  <c:v>0.57841839546465845</c:v>
                </c:pt>
                <c:pt idx="6">
                  <c:v>0.61043459801236599</c:v>
                </c:pt>
                <c:pt idx="7">
                  <c:v>0.64200628283059757</c:v>
                </c:pt>
                <c:pt idx="8">
                  <c:v>0.67281266796948835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/>
        <c:axId val="49789568"/>
        <c:axId val="49795456"/>
      </c:scatterChart>
      <c:valAx>
        <c:axId val="49789568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9795456"/>
        <c:crosses val="autoZero"/>
        <c:crossBetween val="midCat"/>
        <c:majorUnit val="1"/>
      </c:valAx>
      <c:valAx>
        <c:axId val="49795456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978956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>
        <c:manualLayout>
          <c:xMode val="edge"/>
          <c:yMode val="edge"/>
          <c:x val="0.41870818686499012"/>
          <c:y val="0.83190858307839388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0.35579503377788613</c:v>
                </c:pt>
                <c:pt idx="2">
                  <c:v>0.31257008355965205</c:v>
                </c:pt>
                <c:pt idx="3">
                  <c:v>0.27223042976134859</c:v>
                </c:pt>
                <c:pt idx="4">
                  <c:v>0.23537065459300183</c:v>
                </c:pt>
                <c:pt idx="5">
                  <c:v>0.20233389225052073</c:v>
                </c:pt>
                <c:pt idx="6">
                  <c:v>0.17322097935109196</c:v>
                </c:pt>
                <c:pt idx="7">
                  <c:v>0.14792944615692644</c:v>
                </c:pt>
                <c:pt idx="8">
                  <c:v>0.12620836122549503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0.25093988631460373</c:v>
                </c:pt>
                <c:pt idx="2">
                  <c:v>0.2652324966302414</c:v>
                </c:pt>
                <c:pt idx="3">
                  <c:v>0.27540927493297884</c:v>
                </c:pt>
                <c:pt idx="4">
                  <c:v>0.2810667394555596</c:v>
                </c:pt>
                <c:pt idx="5">
                  <c:v>0.28210634249857847</c:v>
                </c:pt>
                <c:pt idx="6">
                  <c:v>0.27871806002135102</c:v>
                </c:pt>
                <c:pt idx="7">
                  <c:v>0.27132953782714431</c:v>
                </c:pt>
                <c:pt idx="8">
                  <c:v>0.2605359770979977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0.3932650799075102</c:v>
                </c:pt>
                <c:pt idx="2">
                  <c:v>0.42219741981010661</c:v>
                </c:pt>
                <c:pt idx="3">
                  <c:v>0.45236029530567262</c:v>
                </c:pt>
                <c:pt idx="4">
                  <c:v>0.48356260595143857</c:v>
                </c:pt>
                <c:pt idx="5">
                  <c:v>0.51555976525090086</c:v>
                </c:pt>
                <c:pt idx="6">
                  <c:v>0.54806096062755705</c:v>
                </c:pt>
                <c:pt idx="7">
                  <c:v>0.5807410160159292</c:v>
                </c:pt>
                <c:pt idx="8">
                  <c:v>0.61325566167650736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/>
        <c:axId val="49837568"/>
        <c:axId val="49839104"/>
      </c:scatterChart>
      <c:valAx>
        <c:axId val="49837568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9839104"/>
        <c:crosses val="autoZero"/>
        <c:crossBetween val="midCat"/>
        <c:majorUnit val="1"/>
      </c:valAx>
      <c:valAx>
        <c:axId val="49839104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983756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0.15998263927989703</c:v>
                </c:pt>
                <c:pt idx="2">
                  <c:v>0.14882671429145972</c:v>
                </c:pt>
                <c:pt idx="3">
                  <c:v>0.13029611469162863</c:v>
                </c:pt>
                <c:pt idx="4">
                  <c:v>0.14308884994168394</c:v>
                </c:pt>
                <c:pt idx="5">
                  <c:v>0.13799022099780811</c:v>
                </c:pt>
                <c:pt idx="6">
                  <c:v>0.15222752644332282</c:v>
                </c:pt>
                <c:pt idx="7">
                  <c:v>0.13481146061654167</c:v>
                </c:pt>
                <c:pt idx="8">
                  <c:v>0.14006916286271592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0.27708462014116508</c:v>
                </c:pt>
                <c:pt idx="2">
                  <c:v>0.28569646697600998</c:v>
                </c:pt>
                <c:pt idx="3">
                  <c:v>0.28496983978161639</c:v>
                </c:pt>
                <c:pt idx="4">
                  <c:v>0.25620583009913733</c:v>
                </c:pt>
                <c:pt idx="5">
                  <c:v>0.26113687448470713</c:v>
                </c:pt>
                <c:pt idx="6">
                  <c:v>0.24954418938144748</c:v>
                </c:pt>
                <c:pt idx="7">
                  <c:v>0.24032710201793725</c:v>
                </c:pt>
                <c:pt idx="8">
                  <c:v>0.25803705483721773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0.56293274057893794</c:v>
                </c:pt>
                <c:pt idx="2">
                  <c:v>0.57061557784864703</c:v>
                </c:pt>
                <c:pt idx="3">
                  <c:v>0.58797593238087487</c:v>
                </c:pt>
                <c:pt idx="4">
                  <c:v>0.60369751154417139</c:v>
                </c:pt>
                <c:pt idx="5">
                  <c:v>0.60638065625194959</c:v>
                </c:pt>
                <c:pt idx="6">
                  <c:v>0.60419176035918687</c:v>
                </c:pt>
                <c:pt idx="7">
                  <c:v>0.62646956900895723</c:v>
                </c:pt>
                <c:pt idx="8">
                  <c:v>0.61066793752786175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/>
        <c:axId val="49890432"/>
        <c:axId val="49891968"/>
      </c:scatterChart>
      <c:valAx>
        <c:axId val="49890432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891968"/>
        <c:crosses val="autoZero"/>
        <c:crossBetween val="midCat"/>
      </c:valAx>
      <c:valAx>
        <c:axId val="49891968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89043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0.21135528802932607</c:v>
                </c:pt>
                <c:pt idx="2">
                  <c:v>0.18449677793105584</c:v>
                </c:pt>
                <c:pt idx="3">
                  <c:v>0.17026736700973402</c:v>
                </c:pt>
                <c:pt idx="4">
                  <c:v>0.18230325423150848</c:v>
                </c:pt>
                <c:pt idx="5">
                  <c:v>0.17512520479415955</c:v>
                </c:pt>
                <c:pt idx="6">
                  <c:v>0.18060629814697129</c:v>
                </c:pt>
                <c:pt idx="7">
                  <c:v>0.16873145179102861</c:v>
                </c:pt>
                <c:pt idx="8">
                  <c:v>0.1636179704453159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0.30803150129425261</c:v>
                </c:pt>
                <c:pt idx="2">
                  <c:v>0.30563100674638854</c:v>
                </c:pt>
                <c:pt idx="3">
                  <c:v>0.29501522955545911</c:v>
                </c:pt>
                <c:pt idx="4">
                  <c:v>0.27845758658704817</c:v>
                </c:pt>
                <c:pt idx="5">
                  <c:v>0.24482206303475104</c:v>
                </c:pt>
                <c:pt idx="6">
                  <c:v>0.25877775222425442</c:v>
                </c:pt>
                <c:pt idx="7">
                  <c:v>0.25101713722177443</c:v>
                </c:pt>
                <c:pt idx="8">
                  <c:v>0.24828993369861738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0.48061321067642138</c:v>
                </c:pt>
                <c:pt idx="2">
                  <c:v>0.51044670999177422</c:v>
                </c:pt>
                <c:pt idx="3">
                  <c:v>0.53617707263922743</c:v>
                </c:pt>
                <c:pt idx="4">
                  <c:v>0.54398193041209386</c:v>
                </c:pt>
                <c:pt idx="5">
                  <c:v>0.57944228102582906</c:v>
                </c:pt>
                <c:pt idx="6">
                  <c:v>0.56830899889674558</c:v>
                </c:pt>
                <c:pt idx="7">
                  <c:v>0.5832180111544677</c:v>
                </c:pt>
                <c:pt idx="8">
                  <c:v>0.59206719127711116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/>
        <c:axId val="49926528"/>
        <c:axId val="49928064"/>
      </c:scatterChart>
      <c:valAx>
        <c:axId val="49926528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928064"/>
        <c:crosses val="autoZero"/>
        <c:crossBetween val="midCat"/>
      </c:valAx>
      <c:valAx>
        <c:axId val="49928064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92652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0.23144585606548235</c:v>
                </c:pt>
                <c:pt idx="2">
                  <c:v>0.19317091501130726</c:v>
                </c:pt>
                <c:pt idx="3">
                  <c:v>0.17330310029223361</c:v>
                </c:pt>
                <c:pt idx="4">
                  <c:v>0.17816337226913029</c:v>
                </c:pt>
                <c:pt idx="5">
                  <c:v>0.15807780470258603</c:v>
                </c:pt>
                <c:pt idx="6">
                  <c:v>0.18155226111021233</c:v>
                </c:pt>
                <c:pt idx="7">
                  <c:v>0.14863566919430954</c:v>
                </c:pt>
                <c:pt idx="8">
                  <c:v>0.15275060985264405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0.28456301351709512</c:v>
                </c:pt>
                <c:pt idx="2">
                  <c:v>0.30514727816577802</c:v>
                </c:pt>
                <c:pt idx="3">
                  <c:v>0.27477486997497602</c:v>
                </c:pt>
                <c:pt idx="4">
                  <c:v>0.25820676870174614</c:v>
                </c:pt>
                <c:pt idx="5">
                  <c:v>0.24776368489713307</c:v>
                </c:pt>
                <c:pt idx="6">
                  <c:v>0.23858484248987166</c:v>
                </c:pt>
                <c:pt idx="7">
                  <c:v>0.23799897640790169</c:v>
                </c:pt>
                <c:pt idx="8">
                  <c:v>0.23761188141304757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0.48399113041742253</c:v>
                </c:pt>
                <c:pt idx="2">
                  <c:v>0.50424693981996382</c:v>
                </c:pt>
                <c:pt idx="3">
                  <c:v>0.54947462373890199</c:v>
                </c:pt>
                <c:pt idx="4">
                  <c:v>0.56633834674574057</c:v>
                </c:pt>
                <c:pt idx="5">
                  <c:v>0.59477277388422145</c:v>
                </c:pt>
                <c:pt idx="6">
                  <c:v>0.58636727473703321</c:v>
                </c:pt>
                <c:pt idx="7">
                  <c:v>0.61403726880387666</c:v>
                </c:pt>
                <c:pt idx="8">
                  <c:v>0.61474345968028288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/>
        <c:axId val="49971200"/>
        <c:axId val="49972736"/>
      </c:scatterChart>
      <c:valAx>
        <c:axId val="49971200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972736"/>
        <c:crosses val="autoZero"/>
        <c:crossBetween val="midCat"/>
      </c:valAx>
      <c:valAx>
        <c:axId val="49972736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97120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0.29672390675428822</c:v>
                </c:pt>
                <c:pt idx="2">
                  <c:v>0.22917951755534455</c:v>
                </c:pt>
                <c:pt idx="3">
                  <c:v>0.19311736423751219</c:v>
                </c:pt>
                <c:pt idx="4">
                  <c:v>0.16833577857771581</c:v>
                </c:pt>
                <c:pt idx="5">
                  <c:v>0.15555628310654984</c:v>
                </c:pt>
                <c:pt idx="6">
                  <c:v>0.15640766857326743</c:v>
                </c:pt>
                <c:pt idx="7">
                  <c:v>0.15551016582063232</c:v>
                </c:pt>
                <c:pt idx="8">
                  <c:v>0.15195932646410215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0.25092787307276104</c:v>
                </c:pt>
                <c:pt idx="2">
                  <c:v>0.29811828025769077</c:v>
                </c:pt>
                <c:pt idx="3">
                  <c:v>0.27652264732513276</c:v>
                </c:pt>
                <c:pt idx="4">
                  <c:v>0.2681854966889507</c:v>
                </c:pt>
                <c:pt idx="5">
                  <c:v>0.25537820693821789</c:v>
                </c:pt>
                <c:pt idx="6">
                  <c:v>0.27277990308200484</c:v>
                </c:pt>
                <c:pt idx="7">
                  <c:v>0.23730044972852238</c:v>
                </c:pt>
                <c:pt idx="8">
                  <c:v>0.22785149691294732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0.45234822017295068</c:v>
                </c:pt>
                <c:pt idx="2">
                  <c:v>0.47455138548410891</c:v>
                </c:pt>
                <c:pt idx="3">
                  <c:v>0.52657329333898706</c:v>
                </c:pt>
                <c:pt idx="4">
                  <c:v>0.56276882634755843</c:v>
                </c:pt>
                <c:pt idx="5">
                  <c:v>0.58996247103102695</c:v>
                </c:pt>
                <c:pt idx="6">
                  <c:v>0.57914743903696064</c:v>
                </c:pt>
                <c:pt idx="7">
                  <c:v>0.60770527362027282</c:v>
                </c:pt>
                <c:pt idx="8">
                  <c:v>0.62275639877134104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/>
        <c:axId val="50010752"/>
        <c:axId val="50016640"/>
      </c:scatterChart>
      <c:valAx>
        <c:axId val="50010752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016640"/>
        <c:crosses val="autoZero"/>
        <c:crossBetween val="midCat"/>
      </c:valAx>
      <c:valAx>
        <c:axId val="5001664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01075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>
        <c:manualLayout>
          <c:xMode val="edge"/>
          <c:yMode val="edge"/>
          <c:x val="0.41870818686499012"/>
          <c:y val="0.83190858307839388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0.21155246062992122</c:v>
                </c:pt>
                <c:pt idx="2">
                  <c:v>0.19323863034448818</c:v>
                </c:pt>
                <c:pt idx="3">
                  <c:v>0.18354228608832779</c:v>
                </c:pt>
                <c:pt idx="4">
                  <c:v>0.17830715960570548</c:v>
                </c:pt>
                <c:pt idx="5">
                  <c:v>0.17544017775915705</c:v>
                </c:pt>
                <c:pt idx="6">
                  <c:v>0.17385422454958269</c:v>
                </c:pt>
                <c:pt idx="7">
                  <c:v>0.17297077819328935</c:v>
                </c:pt>
                <c:pt idx="8">
                  <c:v>0.17247631456235546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0.28909124015748033</c:v>
                </c:pt>
                <c:pt idx="2">
                  <c:v>0.27718272111220477</c:v>
                </c:pt>
                <c:pt idx="3">
                  <c:v>0.26917717822421167</c:v>
                </c:pt>
                <c:pt idx="4">
                  <c:v>0.26417541175566023</c:v>
                </c:pt>
                <c:pt idx="5">
                  <c:v>0.26116995508664931</c:v>
                </c:pt>
                <c:pt idx="6">
                  <c:v>0.25940453367129374</c:v>
                </c:pt>
                <c:pt idx="7">
                  <c:v>0.25838177353873099</c:v>
                </c:pt>
                <c:pt idx="8">
                  <c:v>0.2577943940356674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0.49935629921259844</c:v>
                </c:pt>
                <c:pt idx="2">
                  <c:v>0.52957864854330716</c:v>
                </c:pt>
                <c:pt idx="3">
                  <c:v>0.54728053568746071</c:v>
                </c:pt>
                <c:pt idx="4">
                  <c:v>0.55751742863863452</c:v>
                </c:pt>
                <c:pt idx="5">
                  <c:v>0.56338986715419381</c:v>
                </c:pt>
                <c:pt idx="6">
                  <c:v>0.56674124177912377</c:v>
                </c:pt>
                <c:pt idx="7">
                  <c:v>0.56864744826797986</c:v>
                </c:pt>
                <c:pt idx="8">
                  <c:v>0.56972929140197726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/>
        <c:axId val="425890944"/>
        <c:axId val="477173632"/>
      </c:scatterChart>
      <c:valAx>
        <c:axId val="425890944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77173632"/>
        <c:crosses val="autoZero"/>
        <c:crossBetween val="midCat"/>
        <c:majorUnit val="1"/>
      </c:valAx>
      <c:valAx>
        <c:axId val="47717363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2589094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0.35579503377788613</c:v>
                </c:pt>
                <c:pt idx="2">
                  <c:v>0.29796758327541739</c:v>
                </c:pt>
                <c:pt idx="3">
                  <c:v>0.21444379094601135</c:v>
                </c:pt>
                <c:pt idx="4">
                  <c:v>0.18639704958152309</c:v>
                </c:pt>
                <c:pt idx="5">
                  <c:v>0.15442735860553819</c:v>
                </c:pt>
                <c:pt idx="6">
                  <c:v>0.14359479341306516</c:v>
                </c:pt>
                <c:pt idx="7">
                  <c:v>0.13637447225140892</c:v>
                </c:pt>
                <c:pt idx="8">
                  <c:v>0.13641457249811431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0.25093988631460373</c:v>
                </c:pt>
                <c:pt idx="2">
                  <c:v>0.26974923979170029</c:v>
                </c:pt>
                <c:pt idx="3">
                  <c:v>0.29192746384234575</c:v>
                </c:pt>
                <c:pt idx="4">
                  <c:v>0.30563995556668128</c:v>
                </c:pt>
                <c:pt idx="5">
                  <c:v>0.270328967954651</c:v>
                </c:pt>
                <c:pt idx="6">
                  <c:v>0.26221339504810592</c:v>
                </c:pt>
                <c:pt idx="7">
                  <c:v>0.22009079589658798</c:v>
                </c:pt>
                <c:pt idx="8">
                  <c:v>0.24100327436339142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0.3932650799075102</c:v>
                </c:pt>
                <c:pt idx="2">
                  <c:v>0.43085419652606916</c:v>
                </c:pt>
                <c:pt idx="3">
                  <c:v>0.48845893293066578</c:v>
                </c:pt>
                <c:pt idx="4">
                  <c:v>0.5102509605870903</c:v>
                </c:pt>
                <c:pt idx="5">
                  <c:v>0.57006702958366218</c:v>
                </c:pt>
                <c:pt idx="6">
                  <c:v>0.59549707010705122</c:v>
                </c:pt>
                <c:pt idx="7">
                  <c:v>0.64127819039862222</c:v>
                </c:pt>
                <c:pt idx="8">
                  <c:v>0.62988872203739621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/>
        <c:axId val="50050944"/>
        <c:axId val="50052480"/>
      </c:scatterChart>
      <c:valAx>
        <c:axId val="50050944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052480"/>
        <c:crosses val="autoZero"/>
        <c:crossBetween val="midCat"/>
      </c:valAx>
      <c:valAx>
        <c:axId val="5005248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05094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0.17838985109297711</c:v>
                </c:pt>
                <c:pt idx="2">
                  <c:v>0.17262238607619038</c:v>
                </c:pt>
                <c:pt idx="3">
                  <c:v>0.16884529401286674</c:v>
                </c:pt>
                <c:pt idx="4">
                  <c:v>0.16637635058674999</c:v>
                </c:pt>
                <c:pt idx="5">
                  <c:v>0.16477203368202867</c:v>
                </c:pt>
                <c:pt idx="6">
                  <c:v>0.16373972658339142</c:v>
                </c:pt>
                <c:pt idx="7">
                  <c:v>0.16308469113919466</c:v>
                </c:pt>
                <c:pt idx="8">
                  <c:v>0.16267686447597712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0.27473763236511362</c:v>
                </c:pt>
                <c:pt idx="2">
                  <c:v>0.2680435185451055</c:v>
                </c:pt>
                <c:pt idx="3">
                  <c:v>0.26255119628853352</c:v>
                </c:pt>
                <c:pt idx="4">
                  <c:v>0.25817704946009457</c:v>
                </c:pt>
                <c:pt idx="5">
                  <c:v>0.25476316433572355</c:v>
                </c:pt>
                <c:pt idx="6">
                  <c:v>0.25213815275800405</c:v>
                </c:pt>
                <c:pt idx="7">
                  <c:v>0.25014332063714778</c:v>
                </c:pt>
                <c:pt idx="8">
                  <c:v>0.24864217361115287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0.54687251654190927</c:v>
                </c:pt>
                <c:pt idx="2">
                  <c:v>0.55933409537870415</c:v>
                </c:pt>
                <c:pt idx="3">
                  <c:v>0.56860350969859974</c:v>
                </c:pt>
                <c:pt idx="4">
                  <c:v>0.57544659995315539</c:v>
                </c:pt>
                <c:pt idx="5">
                  <c:v>0.5804648019822477</c:v>
                </c:pt>
                <c:pt idx="6">
                  <c:v>0.58412212065860447</c:v>
                </c:pt>
                <c:pt idx="7">
                  <c:v>0.5867719882236575</c:v>
                </c:pt>
                <c:pt idx="8">
                  <c:v>0.58868096191286989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/>
        <c:axId val="50415488"/>
        <c:axId val="50417024"/>
      </c:scatterChart>
      <c:valAx>
        <c:axId val="50415488"/>
        <c:scaling>
          <c:orientation val="minMax"/>
          <c:max val="2009"/>
          <c:min val="1999"/>
        </c:scaling>
        <c:axPos val="b"/>
        <c:numFmt formatCode="General" sourceLinked="1"/>
        <c:tickLblPos val="none"/>
        <c:crossAx val="50417024"/>
        <c:crosses val="autoZero"/>
        <c:crossBetween val="midCat"/>
      </c:valAx>
      <c:valAx>
        <c:axId val="50417024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5041548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0.21644008459479827</c:v>
                </c:pt>
                <c:pt idx="2">
                  <c:v>0.19715308289201239</c:v>
                </c:pt>
                <c:pt idx="3">
                  <c:v>0.18479243195001752</c:v>
                </c:pt>
                <c:pt idx="4">
                  <c:v>0.17677496090490383</c:v>
                </c:pt>
                <c:pt idx="5">
                  <c:v>0.17154088845027671</c:v>
                </c:pt>
                <c:pt idx="6">
                  <c:v>0.16811924883055451</c:v>
                </c:pt>
                <c:pt idx="7">
                  <c:v>0.16588942201148038</c:v>
                </c:pt>
                <c:pt idx="8">
                  <c:v>0.1644467308725179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0.29925782318356253</c:v>
                </c:pt>
                <c:pt idx="2">
                  <c:v>0.29088034786831068</c:v>
                </c:pt>
                <c:pt idx="3">
                  <c:v>0.28206315456768694</c:v>
                </c:pt>
                <c:pt idx="4">
                  <c:v>0.27408828569660659</c:v>
                </c:pt>
                <c:pt idx="5">
                  <c:v>0.26737126931366761</c:v>
                </c:pt>
                <c:pt idx="6">
                  <c:v>0.26193646589158692</c:v>
                </c:pt>
                <c:pt idx="7">
                  <c:v>0.25764983327352636</c:v>
                </c:pt>
                <c:pt idx="8">
                  <c:v>0.25432836418542371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0.48430209222163922</c:v>
                </c:pt>
                <c:pt idx="2">
                  <c:v>0.51196656923967698</c:v>
                </c:pt>
                <c:pt idx="3">
                  <c:v>0.53314441348229558</c:v>
                </c:pt>
                <c:pt idx="4">
                  <c:v>0.54913675339848966</c:v>
                </c:pt>
                <c:pt idx="5">
                  <c:v>0.56108784223605579</c:v>
                </c:pt>
                <c:pt idx="6">
                  <c:v>0.56994428527785868</c:v>
                </c:pt>
                <c:pt idx="7">
                  <c:v>0.57646074471499342</c:v>
                </c:pt>
                <c:pt idx="8">
                  <c:v>0.58122490494205858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/>
        <c:axId val="50480256"/>
        <c:axId val="50481792"/>
      </c:scatterChart>
      <c:valAx>
        <c:axId val="50480256"/>
        <c:scaling>
          <c:orientation val="minMax"/>
          <c:max val="2009"/>
          <c:min val="1999"/>
        </c:scaling>
        <c:axPos val="b"/>
        <c:numFmt formatCode="General" sourceLinked="1"/>
        <c:tickLblPos val="none"/>
        <c:crossAx val="50481792"/>
        <c:crosses val="autoZero"/>
        <c:crossBetween val="midCat"/>
      </c:valAx>
      <c:valAx>
        <c:axId val="5048179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5048025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0.23028210787150033</c:v>
                </c:pt>
                <c:pt idx="2">
                  <c:v>0.20638650882899823</c:v>
                </c:pt>
                <c:pt idx="3">
                  <c:v>0.19104574222438186</c:v>
                </c:pt>
                <c:pt idx="4">
                  <c:v>0.18106128636539692</c:v>
                </c:pt>
                <c:pt idx="5">
                  <c:v>0.17450281232229664</c:v>
                </c:pt>
                <c:pt idx="6">
                  <c:v>0.17017521709096345</c:v>
                </c:pt>
                <c:pt idx="7">
                  <c:v>0.16731876242815791</c:v>
                </c:pt>
                <c:pt idx="8">
                  <c:v>0.16543968282951604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0.28455633894281041</c:v>
                </c:pt>
                <c:pt idx="2">
                  <c:v>0.28246049420692954</c:v>
                </c:pt>
                <c:pt idx="3">
                  <c:v>0.2774024261073198</c:v>
                </c:pt>
                <c:pt idx="4">
                  <c:v>0.27163893038847159</c:v>
                </c:pt>
                <c:pt idx="5">
                  <c:v>0.26619984197938884</c:v>
                </c:pt>
                <c:pt idx="6">
                  <c:v>0.26148481162253406</c:v>
                </c:pt>
                <c:pt idx="7">
                  <c:v>0.25758687275017234</c:v>
                </c:pt>
                <c:pt idx="8">
                  <c:v>0.25446009419419424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0.48516155318568921</c:v>
                </c:pt>
                <c:pt idx="2">
                  <c:v>0.51115299696407213</c:v>
                </c:pt>
                <c:pt idx="3">
                  <c:v>0.53155183166829822</c:v>
                </c:pt>
                <c:pt idx="4">
                  <c:v>0.54729978324613127</c:v>
                </c:pt>
                <c:pt idx="5">
                  <c:v>0.55929734569831435</c:v>
                </c:pt>
                <c:pt idx="6">
                  <c:v>0.56833997128650238</c:v>
                </c:pt>
                <c:pt idx="7">
                  <c:v>0.57509436482166965</c:v>
                </c:pt>
                <c:pt idx="8">
                  <c:v>0.5801002229762896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/>
        <c:axId val="50524544"/>
        <c:axId val="50526080"/>
      </c:scatterChart>
      <c:valAx>
        <c:axId val="50524544"/>
        <c:scaling>
          <c:orientation val="minMax"/>
          <c:max val="2009"/>
          <c:min val="1999"/>
        </c:scaling>
        <c:axPos val="b"/>
        <c:numFmt formatCode="General" sourceLinked="1"/>
        <c:tickLblPos val="none"/>
        <c:crossAx val="50526080"/>
        <c:crosses val="autoZero"/>
        <c:crossBetween val="midCat"/>
      </c:valAx>
      <c:valAx>
        <c:axId val="5052608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5052454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0.27464612978695652</c:v>
                </c:pt>
                <c:pt idx="2">
                  <c:v>0.23483837580923189</c:v>
                </c:pt>
                <c:pt idx="3">
                  <c:v>0.2095427486982544</c:v>
                </c:pt>
                <c:pt idx="4">
                  <c:v>0.19324908519885892</c:v>
                </c:pt>
                <c:pt idx="5">
                  <c:v>0.18261307236478236</c:v>
                </c:pt>
                <c:pt idx="6">
                  <c:v>0.17560322087610675</c:v>
                </c:pt>
                <c:pt idx="7">
                  <c:v>0.17095882423291897</c:v>
                </c:pt>
                <c:pt idx="8">
                  <c:v>0.16787775016539219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0.26620669739805775</c:v>
                </c:pt>
                <c:pt idx="2">
                  <c:v>0.27601492827908797</c:v>
                </c:pt>
                <c:pt idx="3">
                  <c:v>0.27698695803071283</c:v>
                </c:pt>
                <c:pt idx="4">
                  <c:v>0.27394549397384638</c:v>
                </c:pt>
                <c:pt idx="5">
                  <c:v>0.2694826207808792</c:v>
                </c:pt>
                <c:pt idx="6">
                  <c:v>0.26487377809703128</c:v>
                </c:pt>
                <c:pt idx="7">
                  <c:v>0.26068456521207028</c:v>
                </c:pt>
                <c:pt idx="8">
                  <c:v>0.25711677180559961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0.45914717281498574</c:v>
                </c:pt>
                <c:pt idx="2">
                  <c:v>0.48914669591168009</c:v>
                </c:pt>
                <c:pt idx="3">
                  <c:v>0.51347029327103277</c:v>
                </c:pt>
                <c:pt idx="4">
                  <c:v>0.53280542082729476</c:v>
                </c:pt>
                <c:pt idx="5">
                  <c:v>0.54790430685433855</c:v>
                </c:pt>
                <c:pt idx="6">
                  <c:v>0.55952300102686214</c:v>
                </c:pt>
                <c:pt idx="7">
                  <c:v>0.56835661055501085</c:v>
                </c:pt>
                <c:pt idx="8">
                  <c:v>0.57500547802900837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/>
        <c:axId val="50581504"/>
        <c:axId val="50583040"/>
      </c:scatterChart>
      <c:valAx>
        <c:axId val="50581504"/>
        <c:scaling>
          <c:orientation val="minMax"/>
          <c:max val="2009"/>
          <c:min val="1999"/>
        </c:scaling>
        <c:axPos val="b"/>
        <c:numFmt formatCode="General" sourceLinked="1"/>
        <c:tickLblPos val="none"/>
        <c:crossAx val="50583040"/>
        <c:crosses val="autoZero"/>
        <c:crossBetween val="midCat"/>
      </c:valAx>
      <c:valAx>
        <c:axId val="5058304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5058150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0.3136922849473246</c:v>
                </c:pt>
                <c:pt idx="2">
                  <c:v>0.25853256341513842</c:v>
                </c:pt>
                <c:pt idx="3">
                  <c:v>0.22409855507770149</c:v>
                </c:pt>
                <c:pt idx="4">
                  <c:v>0.20233221417135289</c:v>
                </c:pt>
                <c:pt idx="5">
                  <c:v>0.18834751207326564</c:v>
                </c:pt>
                <c:pt idx="6">
                  <c:v>0.17924405693655787</c:v>
                </c:pt>
                <c:pt idx="7">
                  <c:v>0.17326926490765759</c:v>
                </c:pt>
                <c:pt idx="8">
                  <c:v>0.16933442677247207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0.27177759139312979</c:v>
                </c:pt>
                <c:pt idx="2">
                  <c:v>0.28666279461242666</c:v>
                </c:pt>
                <c:pt idx="3">
                  <c:v>0.28845054382979662</c:v>
                </c:pt>
                <c:pt idx="4">
                  <c:v>0.28431639982122481</c:v>
                </c:pt>
                <c:pt idx="5">
                  <c:v>0.27814178373807991</c:v>
                </c:pt>
                <c:pt idx="6">
                  <c:v>0.27179418735389865</c:v>
                </c:pt>
                <c:pt idx="7">
                  <c:v>0.26607023670877977</c:v>
                </c:pt>
                <c:pt idx="8">
                  <c:v>0.26123469096709057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0.41453012365954556</c:v>
                </c:pt>
                <c:pt idx="2">
                  <c:v>0.45480464197243481</c:v>
                </c:pt>
                <c:pt idx="3">
                  <c:v>0.48745090109250178</c:v>
                </c:pt>
                <c:pt idx="4">
                  <c:v>0.51335138600742214</c:v>
                </c:pt>
                <c:pt idx="5">
                  <c:v>0.53351070418865432</c:v>
                </c:pt>
                <c:pt idx="6">
                  <c:v>0.54896175570954331</c:v>
                </c:pt>
                <c:pt idx="7">
                  <c:v>0.56066049838356247</c:v>
                </c:pt>
                <c:pt idx="8">
                  <c:v>0.56943088226043714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/>
        <c:axId val="50621056"/>
        <c:axId val="50635136"/>
      </c:scatterChart>
      <c:valAx>
        <c:axId val="50621056"/>
        <c:scaling>
          <c:orientation val="minMax"/>
          <c:max val="2009"/>
          <c:min val="1999"/>
        </c:scaling>
        <c:axPos val="b"/>
        <c:numFmt formatCode="General" sourceLinked="1"/>
        <c:tickLblPos val="none"/>
        <c:crossAx val="50635136"/>
        <c:crosses val="autoZero"/>
        <c:crossBetween val="midCat"/>
      </c:valAx>
      <c:valAx>
        <c:axId val="50635136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5062105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0.17838985109297711</c:v>
                </c:pt>
                <c:pt idx="2">
                  <c:v>0.16988417046074791</c:v>
                </c:pt>
                <c:pt idx="3">
                  <c:v>0.15515886730846756</c:v>
                </c:pt>
                <c:pt idx="4">
                  <c:v>0.16508250779227607</c:v>
                </c:pt>
                <c:pt idx="5">
                  <c:v>0.16107016993627515</c:v>
                </c:pt>
                <c:pt idx="6">
                  <c:v>0.17220901967481375</c:v>
                </c:pt>
                <c:pt idx="7">
                  <c:v>0.15836905686213398</c:v>
                </c:pt>
                <c:pt idx="8">
                  <c:v>0.16270106561042602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0.27473763236511362</c:v>
                </c:pt>
                <c:pt idx="2">
                  <c:v>0.28017827239329257</c:v>
                </c:pt>
                <c:pt idx="3">
                  <c:v>0.27897254198984012</c:v>
                </c:pt>
                <c:pt idx="4">
                  <c:v>0.25938539697414281</c:v>
                </c:pt>
                <c:pt idx="5">
                  <c:v>0.26265048666894031</c:v>
                </c:pt>
                <c:pt idx="6">
                  <c:v>0.25507858870907762</c:v>
                </c:pt>
                <c:pt idx="7">
                  <c:v>0.24780815723029889</c:v>
                </c:pt>
                <c:pt idx="8">
                  <c:v>0.26055312453550628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0.54687251654190927</c:v>
                </c:pt>
                <c:pt idx="2">
                  <c:v>0.55156017746773478</c:v>
                </c:pt>
                <c:pt idx="3">
                  <c:v>0.56586753915519261</c:v>
                </c:pt>
                <c:pt idx="4">
                  <c:v>0.57528064437014037</c:v>
                </c:pt>
                <c:pt idx="5">
                  <c:v>0.57697977748557594</c:v>
                </c:pt>
                <c:pt idx="6">
                  <c:v>0.57375862728176241</c:v>
                </c:pt>
                <c:pt idx="7">
                  <c:v>0.59202607662807583</c:v>
                </c:pt>
                <c:pt idx="8">
                  <c:v>0.57898901085122811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/>
        <c:axId val="50686208"/>
        <c:axId val="50704384"/>
      </c:scatterChart>
      <c:valAx>
        <c:axId val="50686208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704384"/>
        <c:crosses val="autoZero"/>
        <c:crossBetween val="midCat"/>
      </c:valAx>
      <c:valAx>
        <c:axId val="50704384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686208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0.21644008459479827</c:v>
                </c:pt>
                <c:pt idx="2">
                  <c:v>0.19706527795733442</c:v>
                </c:pt>
                <c:pt idx="3">
                  <c:v>0.1863762995973236</c:v>
                </c:pt>
                <c:pt idx="4">
                  <c:v>0.19513856422819997</c:v>
                </c:pt>
                <c:pt idx="5">
                  <c:v>0.18965758635380706</c:v>
                </c:pt>
                <c:pt idx="6">
                  <c:v>0.19376682356588021</c:v>
                </c:pt>
                <c:pt idx="7">
                  <c:v>0.18486119926787409</c:v>
                </c:pt>
                <c:pt idx="8">
                  <c:v>0.18097313866518946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0.29925782318356253</c:v>
                </c:pt>
                <c:pt idx="2">
                  <c:v>0.29577581104907902</c:v>
                </c:pt>
                <c:pt idx="3">
                  <c:v>0.28765630725302682</c:v>
                </c:pt>
                <c:pt idx="4">
                  <c:v>0.27691151413343051</c:v>
                </c:pt>
                <c:pt idx="5">
                  <c:v>0.2528887681211095</c:v>
                </c:pt>
                <c:pt idx="6">
                  <c:v>0.2630643231771399</c:v>
                </c:pt>
                <c:pt idx="7">
                  <c:v>0.25693437485516601</c:v>
                </c:pt>
                <c:pt idx="8">
                  <c:v>0.25473938366551835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0.48430209222163922</c:v>
                </c:pt>
                <c:pt idx="2">
                  <c:v>0.50802394956111419</c:v>
                </c:pt>
                <c:pt idx="3">
                  <c:v>0.52668636674700164</c:v>
                </c:pt>
                <c:pt idx="4">
                  <c:v>0.53013750006340787</c:v>
                </c:pt>
                <c:pt idx="5">
                  <c:v>0.55571333547497448</c:v>
                </c:pt>
                <c:pt idx="6">
                  <c:v>0.54591009428206838</c:v>
                </c:pt>
                <c:pt idx="7">
                  <c:v>0.55797677657873468</c:v>
                </c:pt>
                <c:pt idx="8">
                  <c:v>0.56446861526828429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/>
        <c:axId val="50771456"/>
        <c:axId val="50772992"/>
      </c:scatterChart>
      <c:valAx>
        <c:axId val="50771456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772992"/>
        <c:crosses val="autoZero"/>
        <c:crossBetween val="midCat"/>
      </c:valAx>
      <c:valAx>
        <c:axId val="5077299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77145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0.23028210787150033</c:v>
                </c:pt>
                <c:pt idx="2">
                  <c:v>0.20337694228348102</c:v>
                </c:pt>
                <c:pt idx="3">
                  <c:v>0.18843012326865255</c:v>
                </c:pt>
                <c:pt idx="4">
                  <c:v>0.191952177652992</c:v>
                </c:pt>
                <c:pt idx="5">
                  <c:v>0.17672800841766584</c:v>
                </c:pt>
                <c:pt idx="6">
                  <c:v>0.19445237858127082</c:v>
                </c:pt>
                <c:pt idx="7">
                  <c:v>0.16935986291855437</c:v>
                </c:pt>
                <c:pt idx="8">
                  <c:v>0.17257585047451068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0.28455633894281041</c:v>
                </c:pt>
                <c:pt idx="2">
                  <c:v>0.29600249852704669</c:v>
                </c:pt>
                <c:pt idx="3">
                  <c:v>0.27383398452132901</c:v>
                </c:pt>
                <c:pt idx="4">
                  <c:v>0.26252238253377114</c:v>
                </c:pt>
                <c:pt idx="5">
                  <c:v>0.25409226802189749</c:v>
                </c:pt>
                <c:pt idx="6">
                  <c:v>0.24880478025611155</c:v>
                </c:pt>
                <c:pt idx="7">
                  <c:v>0.24670687734863994</c:v>
                </c:pt>
                <c:pt idx="8">
                  <c:v>0.24661527923375365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0.48516155318568921</c:v>
                </c:pt>
                <c:pt idx="2">
                  <c:v>0.50258167096356476</c:v>
                </c:pt>
                <c:pt idx="3">
                  <c:v>0.53587373938053284</c:v>
                </c:pt>
                <c:pt idx="4">
                  <c:v>0.54596545952850428</c:v>
                </c:pt>
                <c:pt idx="5">
                  <c:v>0.56761012429656021</c:v>
                </c:pt>
                <c:pt idx="6">
                  <c:v>0.55852655552684105</c:v>
                </c:pt>
                <c:pt idx="7">
                  <c:v>0.58179447636172554</c:v>
                </c:pt>
                <c:pt idx="8">
                  <c:v>0.58116316151314529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/>
        <c:axId val="50824320"/>
        <c:axId val="50825856"/>
      </c:scatterChart>
      <c:valAx>
        <c:axId val="50824320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825856"/>
        <c:crosses val="autoZero"/>
        <c:crossBetween val="midCat"/>
      </c:valAx>
      <c:valAx>
        <c:axId val="50825856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82432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0.27464612978695652</c:v>
                </c:pt>
                <c:pt idx="2">
                  <c:v>0.22882790264489089</c:v>
                </c:pt>
                <c:pt idx="3">
                  <c:v>0.20303216698358889</c:v>
                </c:pt>
                <c:pt idx="4">
                  <c:v>0.18465086818889853</c:v>
                </c:pt>
                <c:pt idx="5">
                  <c:v>0.17481949130122471</c:v>
                </c:pt>
                <c:pt idx="6">
                  <c:v>0.17560785307982046</c:v>
                </c:pt>
                <c:pt idx="7">
                  <c:v>0.1747188612219647</c:v>
                </c:pt>
                <c:pt idx="8">
                  <c:v>0.17195100733260246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0.26620669739805775</c:v>
                </c:pt>
                <c:pt idx="2">
                  <c:v>0.29378952997588953</c:v>
                </c:pt>
                <c:pt idx="3">
                  <c:v>0.27623515749742605</c:v>
                </c:pt>
                <c:pt idx="4">
                  <c:v>0.26897290195519941</c:v>
                </c:pt>
                <c:pt idx="5">
                  <c:v>0.25935191989797768</c:v>
                </c:pt>
                <c:pt idx="6">
                  <c:v>0.27157293435762353</c:v>
                </c:pt>
                <c:pt idx="7">
                  <c:v>0.24652100784585451</c:v>
                </c:pt>
                <c:pt idx="8">
                  <c:v>0.23956816194842689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0.45914717281498574</c:v>
                </c:pt>
                <c:pt idx="2">
                  <c:v>0.47956077673904646</c:v>
                </c:pt>
                <c:pt idx="3">
                  <c:v>0.51864285980323666</c:v>
                </c:pt>
                <c:pt idx="4">
                  <c:v>0.54504958487471622</c:v>
                </c:pt>
                <c:pt idx="5">
                  <c:v>0.56464725237614788</c:v>
                </c:pt>
                <c:pt idx="6">
                  <c:v>0.55564042645644651</c:v>
                </c:pt>
                <c:pt idx="7">
                  <c:v>0.57692820179920812</c:v>
                </c:pt>
                <c:pt idx="8">
                  <c:v>0.58743862711287098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/>
        <c:axId val="50900992"/>
        <c:axId val="50902528"/>
      </c:scatterChart>
      <c:valAx>
        <c:axId val="50900992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902528"/>
        <c:crosses val="autoZero"/>
        <c:crossBetween val="midCat"/>
      </c:valAx>
      <c:valAx>
        <c:axId val="50902528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90099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>
        <c:manualLayout>
          <c:xMode val="edge"/>
          <c:yMode val="edge"/>
          <c:x val="0.41870818686499012"/>
          <c:y val="0.83190858307839388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0.22039285714285714</c:v>
                </c:pt>
                <c:pt idx="2">
                  <c:v>0.1970924454638219</c:v>
                </c:pt>
                <c:pt idx="3">
                  <c:v>0.18529261558897497</c:v>
                </c:pt>
                <c:pt idx="4">
                  <c:v>0.17913625684295831</c:v>
                </c:pt>
                <c:pt idx="5">
                  <c:v>0.17584880391232988</c:v>
                </c:pt>
                <c:pt idx="6">
                  <c:v>0.17406271980224469</c:v>
                </c:pt>
                <c:pt idx="7">
                  <c:v>0.17308020796802781</c:v>
                </c:pt>
                <c:pt idx="8">
                  <c:v>0.17253501327071885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0.28096762523191093</c:v>
                </c:pt>
                <c:pt idx="2">
                  <c:v>0.27482135234693877</c:v>
                </c:pt>
                <c:pt idx="3">
                  <c:v>0.26867735525919945</c:v>
                </c:pt>
                <c:pt idx="4">
                  <c:v>0.26420541408540676</c:v>
                </c:pt>
                <c:pt idx="5">
                  <c:v>0.26130388796081239</c:v>
                </c:pt>
                <c:pt idx="6">
                  <c:v>0.25952401612527409</c:v>
                </c:pt>
                <c:pt idx="7">
                  <c:v>0.25846569162428917</c:v>
                </c:pt>
                <c:pt idx="8">
                  <c:v>0.25784795661873539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0.4986395176252319</c:v>
                </c:pt>
                <c:pt idx="2">
                  <c:v>0.5280862021892393</c:v>
                </c:pt>
                <c:pt idx="3">
                  <c:v>0.54603002915182564</c:v>
                </c:pt>
                <c:pt idx="4">
                  <c:v>0.55665832907163493</c:v>
                </c:pt>
                <c:pt idx="5">
                  <c:v>0.56284730812685768</c:v>
                </c:pt>
                <c:pt idx="6">
                  <c:v>0.56641326407248116</c:v>
                </c:pt>
                <c:pt idx="7">
                  <c:v>0.56845410040768296</c:v>
                </c:pt>
                <c:pt idx="8">
                  <c:v>0.56961703011054576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/>
        <c:axId val="480763904"/>
        <c:axId val="480765440"/>
      </c:scatterChart>
      <c:valAx>
        <c:axId val="480763904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80765440"/>
        <c:crosses val="autoZero"/>
        <c:crossBetween val="midCat"/>
        <c:majorUnit val="1"/>
      </c:valAx>
      <c:valAx>
        <c:axId val="48076544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8076390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0.3136922849473246</c:v>
                </c:pt>
                <c:pt idx="2">
                  <c:v>0.27538474399487917</c:v>
                </c:pt>
                <c:pt idx="3">
                  <c:v>0.21842974233930224</c:v>
                </c:pt>
                <c:pt idx="4">
                  <c:v>0.19845606934506793</c:v>
                </c:pt>
                <c:pt idx="5">
                  <c:v>0.17405895601645455</c:v>
                </c:pt>
                <c:pt idx="6">
                  <c:v>0.16553051140564601</c:v>
                </c:pt>
                <c:pt idx="7">
                  <c:v>0.15957275282655531</c:v>
                </c:pt>
                <c:pt idx="8">
                  <c:v>0.15966418464374238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0.27177759139312979</c:v>
                </c:pt>
                <c:pt idx="2">
                  <c:v>0.2798320166877461</c:v>
                </c:pt>
                <c:pt idx="3">
                  <c:v>0.28838323602607885</c:v>
                </c:pt>
                <c:pt idx="4">
                  <c:v>0.29590139387622438</c:v>
                </c:pt>
                <c:pt idx="5">
                  <c:v>0.26977294588317069</c:v>
                </c:pt>
                <c:pt idx="6">
                  <c:v>0.26362658450737098</c:v>
                </c:pt>
                <c:pt idx="7">
                  <c:v>0.23328440459058528</c:v>
                </c:pt>
                <c:pt idx="8">
                  <c:v>0.2483506482669238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0.41453012365954556</c:v>
                </c:pt>
                <c:pt idx="2">
                  <c:v>0.44609344697328562</c:v>
                </c:pt>
                <c:pt idx="3">
                  <c:v>0.49128136328003708</c:v>
                </c:pt>
                <c:pt idx="4">
                  <c:v>0.50760311575588923</c:v>
                </c:pt>
                <c:pt idx="5">
                  <c:v>0.55237473790364555</c:v>
                </c:pt>
                <c:pt idx="6">
                  <c:v>0.56988263147513907</c:v>
                </c:pt>
                <c:pt idx="7">
                  <c:v>0.60351754991252615</c:v>
                </c:pt>
                <c:pt idx="8">
                  <c:v>0.5931643214636092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/>
        <c:axId val="50936832"/>
        <c:axId val="50950912"/>
      </c:scatterChart>
      <c:valAx>
        <c:axId val="50936832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50950912"/>
        <c:crosses val="autoZero"/>
        <c:crossBetween val="midCat"/>
      </c:valAx>
      <c:valAx>
        <c:axId val="5095091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5093683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0234333037872"/>
          <c:y val="7.6127187394086206E-4"/>
          <c:w val="0.78214617360390337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Distributions!$G$2</c:f>
              <c:strCache>
                <c:ptCount val="1"/>
                <c:pt idx="0">
                  <c:v>Cag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Distributions!$G$3:$G$103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0.13580529488059814</c:v>
                </c:pt>
                <c:pt idx="58">
                  <c:v>0.49591821164263372</c:v>
                </c:pt>
                <c:pt idx="59">
                  <c:v>0.413519493400473</c:v>
                </c:pt>
                <c:pt idx="60">
                  <c:v>0.23193713282978562</c:v>
                </c:pt>
                <c:pt idx="61">
                  <c:v>0.71564812695506219</c:v>
                </c:pt>
                <c:pt idx="62">
                  <c:v>0.69428549629968717</c:v>
                </c:pt>
                <c:pt idx="63">
                  <c:v>0.5401693751430533</c:v>
                </c:pt>
                <c:pt idx="64">
                  <c:v>1.040665293354696</c:v>
                </c:pt>
                <c:pt idx="65">
                  <c:v>2.2125581750209813</c:v>
                </c:pt>
                <c:pt idx="66">
                  <c:v>1.496910048065919</c:v>
                </c:pt>
                <c:pt idx="67">
                  <c:v>1.7059586480506599</c:v>
                </c:pt>
                <c:pt idx="68">
                  <c:v>2.25986114290074</c:v>
                </c:pt>
                <c:pt idx="69">
                  <c:v>2.5177386129549095</c:v>
                </c:pt>
                <c:pt idx="70">
                  <c:v>2.0492866407263293</c:v>
                </c:pt>
                <c:pt idx="71">
                  <c:v>3.5248340581368733</c:v>
                </c:pt>
                <c:pt idx="72">
                  <c:v>6.1326009002822923</c:v>
                </c:pt>
                <c:pt idx="73">
                  <c:v>4.7150377660791944</c:v>
                </c:pt>
                <c:pt idx="74">
                  <c:v>3.7827115281910428</c:v>
                </c:pt>
                <c:pt idx="75">
                  <c:v>4.473945220111391</c:v>
                </c:pt>
                <c:pt idx="76">
                  <c:v>6.0791943236438541</c:v>
                </c:pt>
                <c:pt idx="77">
                  <c:v>6.913862821393149</c:v>
                </c:pt>
                <c:pt idx="78">
                  <c:v>5.5680170901045241</c:v>
                </c:pt>
                <c:pt idx="79">
                  <c:v>3.2272831311512933</c:v>
                </c:pt>
                <c:pt idx="80">
                  <c:v>2.9266803997863735</c:v>
                </c:pt>
                <c:pt idx="81">
                  <c:v>2.6626993209735255</c:v>
                </c:pt>
                <c:pt idx="82">
                  <c:v>5.635156786449989</c:v>
                </c:pt>
                <c:pt idx="83">
                  <c:v>8.3253223468375683</c:v>
                </c:pt>
                <c:pt idx="84">
                  <c:v>11.966124971389334</c:v>
                </c:pt>
                <c:pt idx="85">
                  <c:v>5.6366826886396586</c:v>
                </c:pt>
                <c:pt idx="86">
                  <c:v>0.62561989776455329</c:v>
                </c:pt>
                <c:pt idx="87">
                  <c:v>0.19836728465705347</c:v>
                </c:pt>
                <c:pt idx="88">
                  <c:v>0.27008468757152665</c:v>
                </c:pt>
                <c:pt idx="89">
                  <c:v>0.19684138246738384</c:v>
                </c:pt>
                <c:pt idx="90">
                  <c:v>0.19836728465705347</c:v>
                </c:pt>
                <c:pt idx="91">
                  <c:v>0.11444266422522316</c:v>
                </c:pt>
                <c:pt idx="92">
                  <c:v>0.28686961165789271</c:v>
                </c:pt>
                <c:pt idx="93">
                  <c:v>2.8992141603723202E-2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Distributions!$M$2</c:f>
              <c:strCache>
                <c:ptCount val="1"/>
                <c:pt idx="0">
                  <c:v>Tag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Distributions!$M$3:$M$103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4.2725261310749982E-2</c:v>
                </c:pt>
                <c:pt idx="31">
                  <c:v>0.35858701457236591</c:v>
                </c:pt>
                <c:pt idx="32">
                  <c:v>0.60273136491950863</c:v>
                </c:pt>
                <c:pt idx="33">
                  <c:v>0.25177386129549095</c:v>
                </c:pt>
                <c:pt idx="34">
                  <c:v>0.53101396200503548</c:v>
                </c:pt>
                <c:pt idx="35">
                  <c:v>0.6958113984893568</c:v>
                </c:pt>
                <c:pt idx="36">
                  <c:v>0.48218509193560694</c:v>
                </c:pt>
                <c:pt idx="37">
                  <c:v>0.53253986419470511</c:v>
                </c:pt>
                <c:pt idx="38">
                  <c:v>0.99031052109559781</c:v>
                </c:pt>
                <c:pt idx="39">
                  <c:v>1.57778286411841</c:v>
                </c:pt>
                <c:pt idx="40">
                  <c:v>1.390096894789044</c:v>
                </c:pt>
                <c:pt idx="41">
                  <c:v>1.0681315327687495</c:v>
                </c:pt>
                <c:pt idx="42">
                  <c:v>1.1367971313038834</c:v>
                </c:pt>
                <c:pt idx="43">
                  <c:v>1.3397421225299457</c:v>
                </c:pt>
                <c:pt idx="44">
                  <c:v>0.81788357366292819</c:v>
                </c:pt>
                <c:pt idx="45">
                  <c:v>0.61188677805752656</c:v>
                </c:pt>
                <c:pt idx="46">
                  <c:v>0.86366063935301751</c:v>
                </c:pt>
                <c:pt idx="47">
                  <c:v>0.97047379262989242</c:v>
                </c:pt>
                <c:pt idx="48">
                  <c:v>0.57068741893644614</c:v>
                </c:pt>
                <c:pt idx="49">
                  <c:v>0.82703898680094601</c:v>
                </c:pt>
                <c:pt idx="50">
                  <c:v>1.5167467765316243</c:v>
                </c:pt>
                <c:pt idx="51">
                  <c:v>1.3717860685130083</c:v>
                </c:pt>
                <c:pt idx="52">
                  <c:v>0.99946593423361563</c:v>
                </c:pt>
                <c:pt idx="53">
                  <c:v>0.58747234302281226</c:v>
                </c:pt>
                <c:pt idx="54">
                  <c:v>0.94911116197451739</c:v>
                </c:pt>
                <c:pt idx="55">
                  <c:v>0.83009079118028539</c:v>
                </c:pt>
                <c:pt idx="56">
                  <c:v>0.85603112840466922</c:v>
                </c:pt>
                <c:pt idx="57">
                  <c:v>1.3138017853055619</c:v>
                </c:pt>
                <c:pt idx="58">
                  <c:v>1.6418707560845349</c:v>
                </c:pt>
                <c:pt idx="59">
                  <c:v>1.6556038757915617</c:v>
                </c:pt>
                <c:pt idx="60">
                  <c:v>2.7115281910429543</c:v>
                </c:pt>
                <c:pt idx="61">
                  <c:v>3.1235217822537575</c:v>
                </c:pt>
                <c:pt idx="62">
                  <c:v>2.0248722056916151</c:v>
                </c:pt>
                <c:pt idx="63">
                  <c:v>2.0233463035019454</c:v>
                </c:pt>
                <c:pt idx="64">
                  <c:v>2.4475471122301062</c:v>
                </c:pt>
                <c:pt idx="65">
                  <c:v>2.1179522392614634</c:v>
                </c:pt>
                <c:pt idx="66">
                  <c:v>1.4938582436865797</c:v>
                </c:pt>
                <c:pt idx="67">
                  <c:v>1.7242694743266958</c:v>
                </c:pt>
                <c:pt idx="68">
                  <c:v>1.7959868772411689</c:v>
                </c:pt>
                <c:pt idx="69">
                  <c:v>1.3397421225299457</c:v>
                </c:pt>
                <c:pt idx="70">
                  <c:v>1.4251926451514458</c:v>
                </c:pt>
                <c:pt idx="71">
                  <c:v>1.6144045166704815</c:v>
                </c:pt>
                <c:pt idx="72">
                  <c:v>2.2842755779354542</c:v>
                </c:pt>
                <c:pt idx="73">
                  <c:v>2.1942473487449456</c:v>
                </c:pt>
                <c:pt idx="74">
                  <c:v>2.5131609063859006</c:v>
                </c:pt>
                <c:pt idx="75">
                  <c:v>2.2339208056763562</c:v>
                </c:pt>
                <c:pt idx="76">
                  <c:v>1.5594720378423743</c:v>
                </c:pt>
                <c:pt idx="77">
                  <c:v>1.2161440451667047</c:v>
                </c:pt>
                <c:pt idx="78">
                  <c:v>1.3443198290989549</c:v>
                </c:pt>
                <c:pt idx="79">
                  <c:v>1.0254062714579995</c:v>
                </c:pt>
                <c:pt idx="80">
                  <c:v>0.26550698100251774</c:v>
                </c:pt>
                <c:pt idx="81">
                  <c:v>0.57221332112611578</c:v>
                </c:pt>
                <c:pt idx="82">
                  <c:v>0.7034409094377051</c:v>
                </c:pt>
                <c:pt idx="83">
                  <c:v>0.66834515907530323</c:v>
                </c:pt>
                <c:pt idx="84">
                  <c:v>0.62409399557488365</c:v>
                </c:pt>
                <c:pt idx="85">
                  <c:v>0.32806897077897307</c:v>
                </c:pt>
                <c:pt idx="86">
                  <c:v>0.63935301747158002</c:v>
                </c:pt>
                <c:pt idx="87">
                  <c:v>0.43640802624551767</c:v>
                </c:pt>
                <c:pt idx="88">
                  <c:v>0.65613794155794614</c:v>
                </c:pt>
                <c:pt idx="89">
                  <c:v>1.0238803692683298</c:v>
                </c:pt>
                <c:pt idx="90">
                  <c:v>1.2848096437018388</c:v>
                </c:pt>
                <c:pt idx="91">
                  <c:v>0.76295109483482104</c:v>
                </c:pt>
                <c:pt idx="92">
                  <c:v>1.667811093308919</c:v>
                </c:pt>
                <c:pt idx="93">
                  <c:v>2.1393148699168383</c:v>
                </c:pt>
                <c:pt idx="94">
                  <c:v>3.2730601968413824</c:v>
                </c:pt>
                <c:pt idx="95">
                  <c:v>3.6636911573968107</c:v>
                </c:pt>
                <c:pt idx="96">
                  <c:v>3.3524071107042039</c:v>
                </c:pt>
                <c:pt idx="97">
                  <c:v>3.6285954070344091</c:v>
                </c:pt>
                <c:pt idx="98">
                  <c:v>3.4393835355153737</c:v>
                </c:pt>
                <c:pt idx="99">
                  <c:v>3.5172045471885252</c:v>
                </c:pt>
                <c:pt idx="100">
                  <c:v>1.7563134203097581</c:v>
                </c:pt>
              </c:numCache>
            </c:numRef>
          </c:yVal>
          <c:smooth val="1"/>
        </c:ser>
        <c:dLbls/>
        <c:axId val="51084672"/>
        <c:axId val="51119232"/>
      </c:scatterChart>
      <c:valAx>
        <c:axId val="51084672"/>
        <c:scaling>
          <c:orientation val="minMax"/>
          <c:max val="1"/>
          <c:min val="0"/>
        </c:scaling>
        <c:axPos val="b"/>
        <c:numFmt formatCode="General" sourceLinked="1"/>
        <c:majorTickMark val="cross"/>
        <c:tickLblPos val="none"/>
        <c:crossAx val="51119232"/>
        <c:crossesAt val="0"/>
        <c:crossBetween val="midCat"/>
        <c:majorUnit val="0.2"/>
      </c:valAx>
      <c:valAx>
        <c:axId val="51119232"/>
        <c:scaling>
          <c:orientation val="minMax"/>
          <c:max val="100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08467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63135729535287"/>
          <c:y val="6.7274368464779494E-2"/>
          <c:w val="0.78214617360390337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Distributions!$T$6:$T$14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yVal>
          <c:smooth val="1"/>
        </c:ser>
        <c:dLbls/>
        <c:axId val="51179904"/>
        <c:axId val="51181440"/>
      </c:scatterChart>
      <c:valAx>
        <c:axId val="51179904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1181440"/>
        <c:crossesAt val="0"/>
        <c:crossBetween val="midCat"/>
        <c:majorUnit val="2"/>
      </c:valAx>
      <c:valAx>
        <c:axId val="51181440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17990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58583605337536"/>
          <c:y val="6.7274368464779494E-2"/>
          <c:w val="0.78619147715562865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Distributions!$S$6:$S$14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yVal>
          <c:smooth val="1"/>
        </c:ser>
        <c:dLbls/>
        <c:axId val="51197056"/>
        <c:axId val="51198592"/>
      </c:scatterChart>
      <c:valAx>
        <c:axId val="51197056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1198592"/>
        <c:crossesAt val="0"/>
        <c:crossBetween val="midCat"/>
        <c:majorUnit val="2"/>
      </c:valAx>
      <c:valAx>
        <c:axId val="51198592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1970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63135729535287"/>
          <c:y val="6.7274368464779494E-2"/>
          <c:w val="0.78214617360390337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Distributions!$R$6:$R$14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yVal>
          <c:smooth val="1"/>
        </c:ser>
        <c:dLbls/>
        <c:axId val="51242880"/>
        <c:axId val="51244416"/>
      </c:scatterChart>
      <c:valAx>
        <c:axId val="51242880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1244416"/>
        <c:crossesAt val="0"/>
        <c:crossBetween val="midCat"/>
        <c:majorUnit val="2"/>
      </c:valAx>
      <c:valAx>
        <c:axId val="51244416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2428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34126972735048E-4"/>
          <c:y val="0.14326535908897636"/>
          <c:w val="0.77406522253697518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Distributions!$D$2</c:f>
              <c:strCache>
                <c:ptCount val="1"/>
                <c:pt idx="0">
                  <c:v>Cga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0.10681315327687495</c:v>
                </c:pt>
                <c:pt idx="16">
                  <c:v>0.28076600289921416</c:v>
                </c:pt>
                <c:pt idx="17">
                  <c:v>0.1083390554665446</c:v>
                </c:pt>
                <c:pt idx="18">
                  <c:v>3.509575036240177E-2</c:v>
                </c:pt>
                <c:pt idx="19">
                  <c:v>3.509575036240177E-2</c:v>
                </c:pt>
                <c:pt idx="20">
                  <c:v>6.4087891966124966E-2</c:v>
                </c:pt>
                <c:pt idx="21">
                  <c:v>5.6458381017776761E-2</c:v>
                </c:pt>
                <c:pt idx="22">
                  <c:v>1.5259021896696421E-2</c:v>
                </c:pt>
                <c:pt idx="23">
                  <c:v>0.33417257953765162</c:v>
                </c:pt>
                <c:pt idx="24">
                  <c:v>0.88349736781872279</c:v>
                </c:pt>
                <c:pt idx="25">
                  <c:v>0.93842984664682993</c:v>
                </c:pt>
                <c:pt idx="26">
                  <c:v>1.4389257648584726</c:v>
                </c:pt>
                <c:pt idx="27">
                  <c:v>1.2100404364080262</c:v>
                </c:pt>
                <c:pt idx="28">
                  <c:v>0.65918974593728541</c:v>
                </c:pt>
                <c:pt idx="29">
                  <c:v>0.26703288319218738</c:v>
                </c:pt>
                <c:pt idx="30">
                  <c:v>7.1717402914473177E-2</c:v>
                </c:pt>
                <c:pt idx="31">
                  <c:v>0.22278171969176777</c:v>
                </c:pt>
                <c:pt idx="32">
                  <c:v>0.51728084229800875</c:v>
                </c:pt>
                <c:pt idx="33">
                  <c:v>0.94148165102616921</c:v>
                </c:pt>
                <c:pt idx="34">
                  <c:v>0.76447699702449068</c:v>
                </c:pt>
                <c:pt idx="35">
                  <c:v>1.0498207064927139</c:v>
                </c:pt>
                <c:pt idx="36">
                  <c:v>0.92774853131914248</c:v>
                </c:pt>
                <c:pt idx="37">
                  <c:v>0.84382391088731212</c:v>
                </c:pt>
                <c:pt idx="38">
                  <c:v>0.58442053864347299</c:v>
                </c:pt>
                <c:pt idx="39">
                  <c:v>0.71564812695506219</c:v>
                </c:pt>
                <c:pt idx="40">
                  <c:v>0.83619439993896394</c:v>
                </c:pt>
                <c:pt idx="41">
                  <c:v>0.56000610360875869</c:v>
                </c:pt>
                <c:pt idx="42">
                  <c:v>0.64087891966124977</c:v>
                </c:pt>
                <c:pt idx="43">
                  <c:v>0.48523689631494621</c:v>
                </c:pt>
                <c:pt idx="44">
                  <c:v>0.25940337224383919</c:v>
                </c:pt>
                <c:pt idx="45">
                  <c:v>0.65918974593728541</c:v>
                </c:pt>
                <c:pt idx="46">
                  <c:v>0.56916151674677651</c:v>
                </c:pt>
                <c:pt idx="47">
                  <c:v>1.0131990539406424</c:v>
                </c:pt>
                <c:pt idx="48">
                  <c:v>1.1841000991836423</c:v>
                </c:pt>
                <c:pt idx="49">
                  <c:v>0.7324330510414282</c:v>
                </c:pt>
                <c:pt idx="50">
                  <c:v>0.83161669336995503</c:v>
                </c:pt>
                <c:pt idx="51">
                  <c:v>0.18463416495002671</c:v>
                </c:pt>
                <c:pt idx="52">
                  <c:v>0.17242694743266956</c:v>
                </c:pt>
                <c:pt idx="53">
                  <c:v>0.18921187151903562</c:v>
                </c:pt>
                <c:pt idx="54">
                  <c:v>0.38910505836575876</c:v>
                </c:pt>
                <c:pt idx="55">
                  <c:v>0.39978637369344627</c:v>
                </c:pt>
                <c:pt idx="56">
                  <c:v>0.49286640726329445</c:v>
                </c:pt>
                <c:pt idx="57">
                  <c:v>1.3458457312886245</c:v>
                </c:pt>
                <c:pt idx="58">
                  <c:v>2.2827496757457846</c:v>
                </c:pt>
                <c:pt idx="59">
                  <c:v>3.3264667734798201</c:v>
                </c:pt>
                <c:pt idx="60">
                  <c:v>4.0726329442282747</c:v>
                </c:pt>
                <c:pt idx="61">
                  <c:v>3.8742656595712215</c:v>
                </c:pt>
                <c:pt idx="62">
                  <c:v>5.4322117952239264</c:v>
                </c:pt>
                <c:pt idx="63">
                  <c:v>8.4168764782177465</c:v>
                </c:pt>
                <c:pt idx="64">
                  <c:v>8.3115892271305416</c:v>
                </c:pt>
                <c:pt idx="65">
                  <c:v>10.856794079499505</c:v>
                </c:pt>
                <c:pt idx="66">
                  <c:v>10.222018768596932</c:v>
                </c:pt>
                <c:pt idx="67">
                  <c:v>7.0298313878080414</c:v>
                </c:pt>
                <c:pt idx="68">
                  <c:v>5.1743343251697569</c:v>
                </c:pt>
                <c:pt idx="69">
                  <c:v>3.6728465705348285</c:v>
                </c:pt>
                <c:pt idx="70">
                  <c:v>2.0355535210193025</c:v>
                </c:pt>
                <c:pt idx="71">
                  <c:v>1.1062790875104906</c:v>
                </c:pt>
                <c:pt idx="72">
                  <c:v>0.16784924086366063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Distributions!$J$2</c:f>
              <c:strCache>
                <c:ptCount val="1"/>
                <c:pt idx="0">
                  <c:v>Tga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Distributions!$J$3:$J$103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7.6295109483482115E-2</c:v>
                </c:pt>
                <c:pt idx="18">
                  <c:v>0.3295948729686427</c:v>
                </c:pt>
                <c:pt idx="19">
                  <c:v>0.47150377660791942</c:v>
                </c:pt>
                <c:pt idx="20">
                  <c:v>0.22888532845044632</c:v>
                </c:pt>
                <c:pt idx="21">
                  <c:v>0.31738765545128556</c:v>
                </c:pt>
                <c:pt idx="22">
                  <c:v>0.41809719996948197</c:v>
                </c:pt>
                <c:pt idx="23">
                  <c:v>0.29602502479591059</c:v>
                </c:pt>
                <c:pt idx="24">
                  <c:v>0.26092927443350883</c:v>
                </c:pt>
                <c:pt idx="25">
                  <c:v>0.20141908903639277</c:v>
                </c:pt>
                <c:pt idx="26">
                  <c:v>0.5889982452124819</c:v>
                </c:pt>
                <c:pt idx="27">
                  <c:v>0.73090714885175856</c:v>
                </c:pt>
                <c:pt idx="28">
                  <c:v>1.7395284962233921</c:v>
                </c:pt>
                <c:pt idx="29">
                  <c:v>2.7801937895780879</c:v>
                </c:pt>
                <c:pt idx="30">
                  <c:v>1.4770733196002137</c:v>
                </c:pt>
                <c:pt idx="31">
                  <c:v>0.59815365835049972</c:v>
                </c:pt>
                <c:pt idx="32">
                  <c:v>0.95063706416418703</c:v>
                </c:pt>
                <c:pt idx="33">
                  <c:v>1.4145113298237584</c:v>
                </c:pt>
                <c:pt idx="34">
                  <c:v>0.79652094300755316</c:v>
                </c:pt>
                <c:pt idx="35">
                  <c:v>0.87434195468070497</c:v>
                </c:pt>
                <c:pt idx="36">
                  <c:v>0.34027618829633022</c:v>
                </c:pt>
                <c:pt idx="37">
                  <c:v>9.9183642328526736E-2</c:v>
                </c:pt>
                <c:pt idx="38">
                  <c:v>0.33264667734798198</c:v>
                </c:pt>
                <c:pt idx="39">
                  <c:v>0.31433585107194628</c:v>
                </c:pt>
                <c:pt idx="40">
                  <c:v>0.86366063935301751</c:v>
                </c:pt>
                <c:pt idx="41">
                  <c:v>1.2695506218051422</c:v>
                </c:pt>
                <c:pt idx="42">
                  <c:v>1.1718928816662852</c:v>
                </c:pt>
                <c:pt idx="43">
                  <c:v>0.32043945983062488</c:v>
                </c:pt>
                <c:pt idx="44">
                  <c:v>0.73090714885175856</c:v>
                </c:pt>
                <c:pt idx="45">
                  <c:v>0.53559166857404439</c:v>
                </c:pt>
                <c:pt idx="46">
                  <c:v>0.82398718242160673</c:v>
                </c:pt>
                <c:pt idx="47">
                  <c:v>0.58289463645380335</c:v>
                </c:pt>
                <c:pt idx="48">
                  <c:v>0.32501716639963379</c:v>
                </c:pt>
                <c:pt idx="49">
                  <c:v>0.39215686274509803</c:v>
                </c:pt>
                <c:pt idx="50">
                  <c:v>0.46387426565957124</c:v>
                </c:pt>
                <c:pt idx="51">
                  <c:v>0.5889982452124819</c:v>
                </c:pt>
                <c:pt idx="52">
                  <c:v>0.45166704814221409</c:v>
                </c:pt>
                <c:pt idx="53">
                  <c:v>0.75532158388647286</c:v>
                </c:pt>
                <c:pt idx="54">
                  <c:v>0.49439230945296408</c:v>
                </c:pt>
                <c:pt idx="55">
                  <c:v>1.6235599298084993</c:v>
                </c:pt>
                <c:pt idx="56">
                  <c:v>1.3138017853055619</c:v>
                </c:pt>
                <c:pt idx="57">
                  <c:v>2.6276035706111238</c:v>
                </c:pt>
                <c:pt idx="58">
                  <c:v>2.0447089341573204</c:v>
                </c:pt>
                <c:pt idx="59">
                  <c:v>1.6327153429465171</c:v>
                </c:pt>
                <c:pt idx="60">
                  <c:v>1.6632333867399101</c:v>
                </c:pt>
                <c:pt idx="61">
                  <c:v>2.0996414129854277</c:v>
                </c:pt>
                <c:pt idx="62">
                  <c:v>3.7994964522774088</c:v>
                </c:pt>
                <c:pt idx="63">
                  <c:v>3.4699015793087664</c:v>
                </c:pt>
                <c:pt idx="64">
                  <c:v>5.001907377737087</c:v>
                </c:pt>
                <c:pt idx="65">
                  <c:v>3.459220263981079</c:v>
                </c:pt>
                <c:pt idx="66">
                  <c:v>2.4734874494544901</c:v>
                </c:pt>
                <c:pt idx="67">
                  <c:v>2.0233463035019454</c:v>
                </c:pt>
                <c:pt idx="68">
                  <c:v>2.1988250553139546</c:v>
                </c:pt>
                <c:pt idx="69">
                  <c:v>0.93232623788815139</c:v>
                </c:pt>
                <c:pt idx="70">
                  <c:v>0.34027618829633022</c:v>
                </c:pt>
                <c:pt idx="71">
                  <c:v>0.7202258335240711</c:v>
                </c:pt>
                <c:pt idx="72">
                  <c:v>0.40894178683146409</c:v>
                </c:pt>
                <c:pt idx="73">
                  <c:v>1.0559243152513924</c:v>
                </c:pt>
                <c:pt idx="74">
                  <c:v>2.4200808728160523</c:v>
                </c:pt>
                <c:pt idx="75">
                  <c:v>3.3676661326009003</c:v>
                </c:pt>
                <c:pt idx="76">
                  <c:v>1.6433966582742046</c:v>
                </c:pt>
                <c:pt idx="77">
                  <c:v>1.4175631342030977</c:v>
                </c:pt>
                <c:pt idx="78">
                  <c:v>1.4602883955138475</c:v>
                </c:pt>
                <c:pt idx="79">
                  <c:v>1.1581597619592585</c:v>
                </c:pt>
                <c:pt idx="80">
                  <c:v>1.7486839093614099</c:v>
                </c:pt>
                <c:pt idx="81">
                  <c:v>1.948577096208133</c:v>
                </c:pt>
                <c:pt idx="82">
                  <c:v>2.0828564888990617</c:v>
                </c:pt>
                <c:pt idx="83">
                  <c:v>3.0029755092698558</c:v>
                </c:pt>
                <c:pt idx="84">
                  <c:v>3.3386739909971772</c:v>
                </c:pt>
                <c:pt idx="85">
                  <c:v>3.6408026245517662</c:v>
                </c:pt>
                <c:pt idx="86">
                  <c:v>3.2043945983062487</c:v>
                </c:pt>
                <c:pt idx="87">
                  <c:v>2.6398107881284809</c:v>
                </c:pt>
                <c:pt idx="88">
                  <c:v>1.6525520714122224</c:v>
                </c:pt>
                <c:pt idx="89">
                  <c:v>0.66224155031662468</c:v>
                </c:pt>
                <c:pt idx="90">
                  <c:v>0.27466239414053562</c:v>
                </c:pt>
                <c:pt idx="91">
                  <c:v>3.9673456931410694E-2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/>
        <c:axId val="51273728"/>
        <c:axId val="51275264"/>
      </c:scatterChart>
      <c:valAx>
        <c:axId val="51273728"/>
        <c:scaling>
          <c:orientation val="minMax"/>
          <c:max val="1"/>
          <c:min val="0"/>
        </c:scaling>
        <c:axPos val="b"/>
        <c:numFmt formatCode="General" sourceLinked="1"/>
        <c:majorTickMark val="cross"/>
        <c:tickLblPos val="none"/>
        <c:crossAx val="51275264"/>
        <c:crossesAt val="0"/>
        <c:crossBetween val="midCat"/>
        <c:majorUnit val="0.2"/>
      </c:valAx>
      <c:valAx>
        <c:axId val="51275264"/>
        <c:scaling>
          <c:orientation val="minMax"/>
          <c:max val="100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273728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99451397748056E-4"/>
          <c:y val="7.8234766378347618E-4"/>
          <c:w val="0.78662498324904961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Distributions!$F$2</c:f>
              <c:strCache>
                <c:ptCount val="1"/>
                <c:pt idx="0">
                  <c:v>Cai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Distributions!$F$3:$F$103</c:f>
              <c:numCache>
                <c:formatCode>General</c:formatCode>
                <c:ptCount val="101"/>
                <c:pt idx="0">
                  <c:v>80.903334096284425</c:v>
                </c:pt>
                <c:pt idx="1">
                  <c:v>14.161898222323948</c:v>
                </c:pt>
                <c:pt idx="2">
                  <c:v>0.2166781109330892</c:v>
                </c:pt>
                <c:pt idx="3">
                  <c:v>3.509575036240177E-2</c:v>
                </c:pt>
                <c:pt idx="4">
                  <c:v>8.5450522621499964E-2</c:v>
                </c:pt>
                <c:pt idx="5">
                  <c:v>6.1036087586785685E-2</c:v>
                </c:pt>
                <c:pt idx="6">
                  <c:v>9.1554131380178535E-3</c:v>
                </c:pt>
                <c:pt idx="7">
                  <c:v>8.8502327000839251E-2</c:v>
                </c:pt>
                <c:pt idx="8">
                  <c:v>8.3924620431830313E-2</c:v>
                </c:pt>
                <c:pt idx="9">
                  <c:v>5.3406576638437474E-2</c:v>
                </c:pt>
                <c:pt idx="10">
                  <c:v>4.2725261310749982E-2</c:v>
                </c:pt>
                <c:pt idx="11">
                  <c:v>4.882887006942855E-2</c:v>
                </c:pt>
                <c:pt idx="12">
                  <c:v>5.7984283207446405E-2</c:v>
                </c:pt>
                <c:pt idx="13">
                  <c:v>3.9673456931410694E-2</c:v>
                </c:pt>
                <c:pt idx="14">
                  <c:v>1.8310826276035707E-2</c:v>
                </c:pt>
                <c:pt idx="15">
                  <c:v>3.9673456931410694E-2</c:v>
                </c:pt>
                <c:pt idx="16">
                  <c:v>3.6621652552071414E-2</c:v>
                </c:pt>
                <c:pt idx="17">
                  <c:v>4.4251163500419625E-2</c:v>
                </c:pt>
                <c:pt idx="18">
                  <c:v>5.0354772259098193E-2</c:v>
                </c:pt>
                <c:pt idx="19">
                  <c:v>6.2561989776455329E-2</c:v>
                </c:pt>
                <c:pt idx="20">
                  <c:v>7.3243305104142828E-2</c:v>
                </c:pt>
                <c:pt idx="21">
                  <c:v>4.7302967879758906E-2</c:v>
                </c:pt>
                <c:pt idx="22">
                  <c:v>3.9673456931410694E-2</c:v>
                </c:pt>
                <c:pt idx="23">
                  <c:v>3.509575036240177E-2</c:v>
                </c:pt>
                <c:pt idx="24">
                  <c:v>5.7984283207446405E-2</c:v>
                </c:pt>
                <c:pt idx="25">
                  <c:v>2.7466239414053559E-2</c:v>
                </c:pt>
                <c:pt idx="26">
                  <c:v>3.509575036240177E-2</c:v>
                </c:pt>
                <c:pt idx="27">
                  <c:v>1.9836728465705347E-2</c:v>
                </c:pt>
                <c:pt idx="28">
                  <c:v>2.1362630655374991E-2</c:v>
                </c:pt>
                <c:pt idx="29">
                  <c:v>1.8310826276035707E-2</c:v>
                </c:pt>
                <c:pt idx="30">
                  <c:v>3.2043945983062483E-2</c:v>
                </c:pt>
                <c:pt idx="31">
                  <c:v>3.3569848172732127E-2</c:v>
                </c:pt>
                <c:pt idx="32">
                  <c:v>7.4769207293812465E-2</c:v>
                </c:pt>
                <c:pt idx="33">
                  <c:v>3.8147554741741058E-2</c:v>
                </c:pt>
                <c:pt idx="34">
                  <c:v>2.8992141603723202E-2</c:v>
                </c:pt>
                <c:pt idx="35">
                  <c:v>5.4932478828107117E-2</c:v>
                </c:pt>
                <c:pt idx="36">
                  <c:v>1.8310826276035707E-2</c:v>
                </c:pt>
                <c:pt idx="37">
                  <c:v>1.8310826276035707E-2</c:v>
                </c:pt>
                <c:pt idx="38">
                  <c:v>2.8992141603723202E-2</c:v>
                </c:pt>
                <c:pt idx="39">
                  <c:v>4.1199359121080338E-2</c:v>
                </c:pt>
                <c:pt idx="40">
                  <c:v>2.5940337224383919E-2</c:v>
                </c:pt>
                <c:pt idx="41">
                  <c:v>5.1880674448767837E-2</c:v>
                </c:pt>
                <c:pt idx="42">
                  <c:v>2.4414435034714275E-2</c:v>
                </c:pt>
                <c:pt idx="43">
                  <c:v>2.7466239414053559E-2</c:v>
                </c:pt>
                <c:pt idx="44">
                  <c:v>5.9510185397116042E-2</c:v>
                </c:pt>
                <c:pt idx="45">
                  <c:v>5.1880674448767837E-2</c:v>
                </c:pt>
                <c:pt idx="46">
                  <c:v>3.8147554741741058E-2</c:v>
                </c:pt>
                <c:pt idx="47">
                  <c:v>1.8310826276035707E-2</c:v>
                </c:pt>
                <c:pt idx="48">
                  <c:v>5.6458381017776761E-2</c:v>
                </c:pt>
                <c:pt idx="49">
                  <c:v>3.509575036240177E-2</c:v>
                </c:pt>
                <c:pt idx="50">
                  <c:v>3.509575036240177E-2</c:v>
                </c:pt>
                <c:pt idx="51">
                  <c:v>2.4414435034714275E-2</c:v>
                </c:pt>
                <c:pt idx="52">
                  <c:v>2.2888532845044631E-2</c:v>
                </c:pt>
                <c:pt idx="53">
                  <c:v>1.5259021896696421E-2</c:v>
                </c:pt>
                <c:pt idx="54">
                  <c:v>1.3733119707026779E-2</c:v>
                </c:pt>
                <c:pt idx="55">
                  <c:v>1.3733119707026779E-2</c:v>
                </c:pt>
                <c:pt idx="56">
                  <c:v>3.9673456931410694E-2</c:v>
                </c:pt>
                <c:pt idx="57">
                  <c:v>2.7466239414053559E-2</c:v>
                </c:pt>
                <c:pt idx="58">
                  <c:v>3.509575036240177E-2</c:v>
                </c:pt>
                <c:pt idx="59">
                  <c:v>1.3733119707026779E-2</c:v>
                </c:pt>
                <c:pt idx="60">
                  <c:v>3.8147554741741058E-2</c:v>
                </c:pt>
                <c:pt idx="61">
                  <c:v>2.5940337224383919E-2</c:v>
                </c:pt>
                <c:pt idx="62">
                  <c:v>2.1362630655374991E-2</c:v>
                </c:pt>
                <c:pt idx="63">
                  <c:v>2.1362630655374991E-2</c:v>
                </c:pt>
                <c:pt idx="64">
                  <c:v>4.2725261310749982E-2</c:v>
                </c:pt>
                <c:pt idx="65">
                  <c:v>2.7466239414053559E-2</c:v>
                </c:pt>
                <c:pt idx="66">
                  <c:v>3.9673456931410694E-2</c:v>
                </c:pt>
                <c:pt idx="67">
                  <c:v>6.8665598535133904E-2</c:v>
                </c:pt>
                <c:pt idx="68">
                  <c:v>5.3406576638437474E-2</c:v>
                </c:pt>
                <c:pt idx="69">
                  <c:v>7.3243305104142828E-2</c:v>
                </c:pt>
                <c:pt idx="70">
                  <c:v>1.8310826276035707E-2</c:v>
                </c:pt>
                <c:pt idx="71">
                  <c:v>5.7984283207446405E-2</c:v>
                </c:pt>
                <c:pt idx="72">
                  <c:v>1.9836728465705347E-2</c:v>
                </c:pt>
                <c:pt idx="73">
                  <c:v>4.1199359121080338E-2</c:v>
                </c:pt>
                <c:pt idx="74">
                  <c:v>1.6784924086366063E-2</c:v>
                </c:pt>
                <c:pt idx="75">
                  <c:v>4.2725261310749982E-2</c:v>
                </c:pt>
                <c:pt idx="76">
                  <c:v>7.0191500724803541E-2</c:v>
                </c:pt>
                <c:pt idx="77">
                  <c:v>3.3569848172732127E-2</c:v>
                </c:pt>
                <c:pt idx="78">
                  <c:v>3.2043945983062483E-2</c:v>
                </c:pt>
                <c:pt idx="79">
                  <c:v>6.1036087586785685E-2</c:v>
                </c:pt>
                <c:pt idx="80">
                  <c:v>2.5940337224383919E-2</c:v>
                </c:pt>
                <c:pt idx="81">
                  <c:v>5.4932478828107117E-2</c:v>
                </c:pt>
                <c:pt idx="82">
                  <c:v>5.1880674448767837E-2</c:v>
                </c:pt>
                <c:pt idx="83">
                  <c:v>7.7821011673151752E-2</c:v>
                </c:pt>
                <c:pt idx="84">
                  <c:v>4.5777065690089262E-2</c:v>
                </c:pt>
                <c:pt idx="85">
                  <c:v>5.4932478828107117E-2</c:v>
                </c:pt>
                <c:pt idx="86">
                  <c:v>4.882887006942855E-2</c:v>
                </c:pt>
                <c:pt idx="87">
                  <c:v>4.4251163500419625E-2</c:v>
                </c:pt>
                <c:pt idx="88">
                  <c:v>6.4087891966124966E-2</c:v>
                </c:pt>
                <c:pt idx="89">
                  <c:v>4.2725261310749982E-2</c:v>
                </c:pt>
                <c:pt idx="90">
                  <c:v>8.2398718242160676E-2</c:v>
                </c:pt>
                <c:pt idx="91">
                  <c:v>0.10376134889753567</c:v>
                </c:pt>
                <c:pt idx="92">
                  <c:v>7.4769207293812465E-2</c:v>
                </c:pt>
                <c:pt idx="93">
                  <c:v>6.8665598535133904E-2</c:v>
                </c:pt>
                <c:pt idx="94">
                  <c:v>4.882887006942855E-2</c:v>
                </c:pt>
                <c:pt idx="95">
                  <c:v>7.0191500724803541E-2</c:v>
                </c:pt>
                <c:pt idx="96">
                  <c:v>0.14953841458762493</c:v>
                </c:pt>
                <c:pt idx="97">
                  <c:v>4.5777065690089262E-2</c:v>
                </c:pt>
                <c:pt idx="98">
                  <c:v>0.16174563210498208</c:v>
                </c:pt>
                <c:pt idx="99">
                  <c:v>0.19836728465705347</c:v>
                </c:pt>
                <c:pt idx="100">
                  <c:v>0.16479743648432135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Distributions!$L$2</c:f>
              <c:strCache>
                <c:ptCount val="1"/>
                <c:pt idx="0">
                  <c:v>Tai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Distributions!$L$3:$L$103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0.11902037079423208</c:v>
                </c:pt>
                <c:pt idx="23">
                  <c:v>64.991226062409396</c:v>
                </c:pt>
                <c:pt idx="24">
                  <c:v>30.330357824063476</c:v>
                </c:pt>
                <c:pt idx="25">
                  <c:v>9.3080033569848175E-2</c:v>
                </c:pt>
                <c:pt idx="26">
                  <c:v>0.15716792553597314</c:v>
                </c:pt>
                <c:pt idx="27">
                  <c:v>0.16021972991531244</c:v>
                </c:pt>
                <c:pt idx="28">
                  <c:v>5.6458381017776761E-2</c:v>
                </c:pt>
                <c:pt idx="29">
                  <c:v>5.3406576638437474E-2</c:v>
                </c:pt>
                <c:pt idx="30">
                  <c:v>8.0872816052491039E-2</c:v>
                </c:pt>
                <c:pt idx="31">
                  <c:v>8.0872816052491039E-2</c:v>
                </c:pt>
                <c:pt idx="32">
                  <c:v>0.14038300144960708</c:v>
                </c:pt>
                <c:pt idx="33">
                  <c:v>9.3080033569848175E-2</c:v>
                </c:pt>
                <c:pt idx="34">
                  <c:v>0.10376134889753567</c:v>
                </c:pt>
                <c:pt idx="35">
                  <c:v>3.2043945983062483E-2</c:v>
                </c:pt>
                <c:pt idx="36">
                  <c:v>4.4251163500419625E-2</c:v>
                </c:pt>
                <c:pt idx="37">
                  <c:v>0.14190890363927672</c:v>
                </c:pt>
                <c:pt idx="38">
                  <c:v>0.10528725108720531</c:v>
                </c:pt>
                <c:pt idx="39">
                  <c:v>0.12664988174258029</c:v>
                </c:pt>
                <c:pt idx="40">
                  <c:v>2.8992141603723202E-2</c:v>
                </c:pt>
                <c:pt idx="41">
                  <c:v>0.13122758831158923</c:v>
                </c:pt>
                <c:pt idx="42">
                  <c:v>8.5450522621499964E-2</c:v>
                </c:pt>
                <c:pt idx="43">
                  <c:v>2.5940337224383919E-2</c:v>
                </c:pt>
                <c:pt idx="44">
                  <c:v>6.2561989776455329E-2</c:v>
                </c:pt>
                <c:pt idx="45">
                  <c:v>6.4087891966124966E-2</c:v>
                </c:pt>
                <c:pt idx="46">
                  <c:v>3.0518043793392843E-2</c:v>
                </c:pt>
                <c:pt idx="47">
                  <c:v>4.7302967879758906E-2</c:v>
                </c:pt>
                <c:pt idx="48">
                  <c:v>7.4769207293812465E-2</c:v>
                </c:pt>
                <c:pt idx="49">
                  <c:v>3.8147554741741058E-2</c:v>
                </c:pt>
                <c:pt idx="50">
                  <c:v>5.3406576638437474E-2</c:v>
                </c:pt>
                <c:pt idx="51">
                  <c:v>5.6458381017776761E-2</c:v>
                </c:pt>
                <c:pt idx="52">
                  <c:v>2.4414435034714275E-2</c:v>
                </c:pt>
                <c:pt idx="53">
                  <c:v>4.2725261310749982E-2</c:v>
                </c:pt>
                <c:pt idx="54">
                  <c:v>5.9510185397116042E-2</c:v>
                </c:pt>
                <c:pt idx="55">
                  <c:v>0.10986495765621423</c:v>
                </c:pt>
                <c:pt idx="56">
                  <c:v>0.12054627298390173</c:v>
                </c:pt>
                <c:pt idx="57">
                  <c:v>0.18310826276035705</c:v>
                </c:pt>
                <c:pt idx="58">
                  <c:v>0.47913328755626766</c:v>
                </c:pt>
                <c:pt idx="59">
                  <c:v>0.25787747005416956</c:v>
                </c:pt>
                <c:pt idx="60">
                  <c:v>0.15259021896696423</c:v>
                </c:pt>
                <c:pt idx="61">
                  <c:v>7.3243305104142828E-2</c:v>
                </c:pt>
                <c:pt idx="62">
                  <c:v>6.7139696345464253E-2</c:v>
                </c:pt>
                <c:pt idx="63">
                  <c:v>2.8992141603723202E-2</c:v>
                </c:pt>
                <c:pt idx="64">
                  <c:v>1.6784924086366063E-2</c:v>
                </c:pt>
                <c:pt idx="65">
                  <c:v>4.2725261310749982E-2</c:v>
                </c:pt>
                <c:pt idx="66">
                  <c:v>1.0681315327687495E-2</c:v>
                </c:pt>
                <c:pt idx="67">
                  <c:v>1.5259021896696421E-2</c:v>
                </c:pt>
                <c:pt idx="68">
                  <c:v>5.6458381017776761E-2</c:v>
                </c:pt>
                <c:pt idx="69">
                  <c:v>2.2888532845044631E-2</c:v>
                </c:pt>
                <c:pt idx="70">
                  <c:v>2.1362630655374991E-2</c:v>
                </c:pt>
                <c:pt idx="71">
                  <c:v>1.8310826276035707E-2</c:v>
                </c:pt>
                <c:pt idx="72">
                  <c:v>3.3569848172732127E-2</c:v>
                </c:pt>
                <c:pt idx="73">
                  <c:v>4.7302967879758906E-2</c:v>
                </c:pt>
                <c:pt idx="74">
                  <c:v>2.5940337224383919E-2</c:v>
                </c:pt>
                <c:pt idx="75">
                  <c:v>2.1362630655374991E-2</c:v>
                </c:pt>
                <c:pt idx="76">
                  <c:v>2.7466239414053559E-2</c:v>
                </c:pt>
                <c:pt idx="77">
                  <c:v>3.8147554741741058E-2</c:v>
                </c:pt>
                <c:pt idx="78">
                  <c:v>2.7466239414053559E-2</c:v>
                </c:pt>
                <c:pt idx="79">
                  <c:v>2.7466239414053559E-2</c:v>
                </c:pt>
                <c:pt idx="80">
                  <c:v>2.7466239414053559E-2</c:v>
                </c:pt>
                <c:pt idx="81">
                  <c:v>1.8310826276035707E-2</c:v>
                </c:pt>
                <c:pt idx="82">
                  <c:v>5.6458381017776761E-2</c:v>
                </c:pt>
                <c:pt idx="83">
                  <c:v>4.5777065690089262E-2</c:v>
                </c:pt>
                <c:pt idx="84">
                  <c:v>8.2398718242160676E-2</c:v>
                </c:pt>
                <c:pt idx="85">
                  <c:v>6.5613794155794616E-2</c:v>
                </c:pt>
                <c:pt idx="86">
                  <c:v>4.2725261310749982E-2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/>
        <c:axId val="51296128"/>
        <c:axId val="51297664"/>
      </c:scatterChart>
      <c:valAx>
        <c:axId val="51296128"/>
        <c:scaling>
          <c:orientation val="minMax"/>
          <c:max val="1"/>
          <c:min val="0"/>
        </c:scaling>
        <c:axPos val="b"/>
        <c:numFmt formatCode="General" sourceLinked="1"/>
        <c:majorTickMark val="cross"/>
        <c:tickLblPos val="none"/>
        <c:crossAx val="51297664"/>
        <c:crossesAt val="0"/>
        <c:crossBetween val="midCat"/>
        <c:majorUnit val="0.2"/>
      </c:valAx>
      <c:valAx>
        <c:axId val="51297664"/>
        <c:scaling>
          <c:orientation val="minMax"/>
          <c:max val="100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296128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strRef>
          <c:f>Distributions!$T$4</c:f>
          <c:strCache>
            <c:ptCount val="1"/>
            <c:pt idx="0">
              <c:v>1984</c:v>
            </c:pt>
          </c:strCache>
        </c:strRef>
      </c:tx>
      <c:layout>
        <c:manualLayout>
          <c:xMode val="edge"/>
          <c:yMode val="edge"/>
          <c:x val="0.51103257141568104"/>
          <c:y val="0.22804471112840236"/>
        </c:manualLayout>
      </c:layout>
      <c:overlay val="1"/>
    </c:title>
    <c:plotArea>
      <c:layout>
        <c:manualLayout>
          <c:layoutTarget val="inner"/>
          <c:xMode val="edge"/>
          <c:yMode val="edge"/>
          <c:x val="0.20223341675436476"/>
          <c:y val="0.14328916215671261"/>
          <c:w val="0.79024259478370851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Distributions!$C$2</c:f>
              <c:strCache>
                <c:ptCount val="1"/>
                <c:pt idx="0">
                  <c:v>Cgi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5.3406576638437474E-2</c:v>
                </c:pt>
                <c:pt idx="11">
                  <c:v>3.0518043793392843E-2</c:v>
                </c:pt>
                <c:pt idx="12">
                  <c:v>3.9673456931410694E-2</c:v>
                </c:pt>
                <c:pt idx="13">
                  <c:v>2.2888532845044631E-2</c:v>
                </c:pt>
                <c:pt idx="14">
                  <c:v>3.0518043793392843E-2</c:v>
                </c:pt>
                <c:pt idx="15">
                  <c:v>1.3733119707026779E-2</c:v>
                </c:pt>
                <c:pt idx="16">
                  <c:v>2.4414435034714275E-2</c:v>
                </c:pt>
                <c:pt idx="17">
                  <c:v>4.2725261310749982E-2</c:v>
                </c:pt>
                <c:pt idx="18">
                  <c:v>2.8992141603723202E-2</c:v>
                </c:pt>
                <c:pt idx="19">
                  <c:v>5.1880674448767837E-2</c:v>
                </c:pt>
                <c:pt idx="20">
                  <c:v>2.4414435034714275E-2</c:v>
                </c:pt>
                <c:pt idx="21">
                  <c:v>1.6784924086366063E-2</c:v>
                </c:pt>
                <c:pt idx="22">
                  <c:v>5.1880674448767837E-2</c:v>
                </c:pt>
                <c:pt idx="23">
                  <c:v>0.17547875181200884</c:v>
                </c:pt>
                <c:pt idx="24">
                  <c:v>0.25177386129549095</c:v>
                </c:pt>
                <c:pt idx="25">
                  <c:v>3.0518043793392843E-2</c:v>
                </c:pt>
                <c:pt idx="26">
                  <c:v>4.4251163500419625E-2</c:v>
                </c:pt>
                <c:pt idx="27">
                  <c:v>2.2888532845044631E-2</c:v>
                </c:pt>
                <c:pt idx="28">
                  <c:v>2.2888532845044631E-2</c:v>
                </c:pt>
                <c:pt idx="29">
                  <c:v>5.0354772259098193E-2</c:v>
                </c:pt>
                <c:pt idx="30">
                  <c:v>2.7466239414053559E-2</c:v>
                </c:pt>
                <c:pt idx="31">
                  <c:v>8.3924620431830313E-2</c:v>
                </c:pt>
                <c:pt idx="32">
                  <c:v>4.7302967879758906E-2</c:v>
                </c:pt>
                <c:pt idx="33">
                  <c:v>4.5777065690089262E-2</c:v>
                </c:pt>
                <c:pt idx="34">
                  <c:v>4.5777065690089262E-2</c:v>
                </c:pt>
                <c:pt idx="35">
                  <c:v>2.8992141603723202E-2</c:v>
                </c:pt>
                <c:pt idx="36">
                  <c:v>1.8310826276035707E-2</c:v>
                </c:pt>
                <c:pt idx="37">
                  <c:v>5.6458381017776761E-2</c:v>
                </c:pt>
                <c:pt idx="38">
                  <c:v>2.1362630655374991E-2</c:v>
                </c:pt>
                <c:pt idx="39">
                  <c:v>2.7466239414053559E-2</c:v>
                </c:pt>
                <c:pt idx="40">
                  <c:v>2.4414435034714275E-2</c:v>
                </c:pt>
                <c:pt idx="41">
                  <c:v>1.9836728465705347E-2</c:v>
                </c:pt>
                <c:pt idx="42">
                  <c:v>2.1362630655374991E-2</c:v>
                </c:pt>
                <c:pt idx="43">
                  <c:v>3.8147554741741058E-2</c:v>
                </c:pt>
                <c:pt idx="44">
                  <c:v>1.5259021896696421E-2</c:v>
                </c:pt>
                <c:pt idx="45">
                  <c:v>1.9836728465705347E-2</c:v>
                </c:pt>
                <c:pt idx="46">
                  <c:v>2.8992141603723202E-2</c:v>
                </c:pt>
                <c:pt idx="47">
                  <c:v>3.8147554741741058E-2</c:v>
                </c:pt>
                <c:pt idx="48">
                  <c:v>3.8147554741741058E-2</c:v>
                </c:pt>
                <c:pt idx="49">
                  <c:v>4.1199359121080338E-2</c:v>
                </c:pt>
                <c:pt idx="50">
                  <c:v>4.882887006942855E-2</c:v>
                </c:pt>
                <c:pt idx="51">
                  <c:v>3.2043945983062483E-2</c:v>
                </c:pt>
                <c:pt idx="52">
                  <c:v>3.8147554741741058E-2</c:v>
                </c:pt>
                <c:pt idx="53">
                  <c:v>3.2043945983062483E-2</c:v>
                </c:pt>
                <c:pt idx="54">
                  <c:v>2.4414435034714275E-2</c:v>
                </c:pt>
                <c:pt idx="55">
                  <c:v>4.4251163500419625E-2</c:v>
                </c:pt>
                <c:pt idx="56">
                  <c:v>1.9836728465705347E-2</c:v>
                </c:pt>
                <c:pt idx="57">
                  <c:v>3.0518043793392843E-2</c:v>
                </c:pt>
                <c:pt idx="58">
                  <c:v>4.4251163500419625E-2</c:v>
                </c:pt>
                <c:pt idx="59">
                  <c:v>2.4414435034714275E-2</c:v>
                </c:pt>
                <c:pt idx="60">
                  <c:v>3.9673456931410694E-2</c:v>
                </c:pt>
                <c:pt idx="61">
                  <c:v>1.5259021896696421E-2</c:v>
                </c:pt>
                <c:pt idx="62">
                  <c:v>2.2888532845044631E-2</c:v>
                </c:pt>
                <c:pt idx="63">
                  <c:v>2.7466239414053559E-2</c:v>
                </c:pt>
                <c:pt idx="64">
                  <c:v>2.7466239414053559E-2</c:v>
                </c:pt>
                <c:pt idx="65">
                  <c:v>3.2043945983062483E-2</c:v>
                </c:pt>
                <c:pt idx="66">
                  <c:v>4.1199359121080338E-2</c:v>
                </c:pt>
                <c:pt idx="67">
                  <c:v>5.1880674448767837E-2</c:v>
                </c:pt>
                <c:pt idx="68">
                  <c:v>3.6621652552071414E-2</c:v>
                </c:pt>
                <c:pt idx="69">
                  <c:v>3.509575036240177E-2</c:v>
                </c:pt>
                <c:pt idx="70">
                  <c:v>5.6458381017776761E-2</c:v>
                </c:pt>
                <c:pt idx="71">
                  <c:v>1.0681315327687495E-2</c:v>
                </c:pt>
                <c:pt idx="72">
                  <c:v>2.2888532845044631E-2</c:v>
                </c:pt>
                <c:pt idx="73">
                  <c:v>3.6621652552071414E-2</c:v>
                </c:pt>
                <c:pt idx="74">
                  <c:v>3.0518043793392843E-2</c:v>
                </c:pt>
                <c:pt idx="75">
                  <c:v>3.509575036240177E-2</c:v>
                </c:pt>
                <c:pt idx="76">
                  <c:v>9.9183642328526736E-2</c:v>
                </c:pt>
                <c:pt idx="77">
                  <c:v>3.509575036240177E-2</c:v>
                </c:pt>
                <c:pt idx="78">
                  <c:v>1.8310826276035707E-2</c:v>
                </c:pt>
                <c:pt idx="79">
                  <c:v>5.0354772259098193E-2</c:v>
                </c:pt>
                <c:pt idx="80">
                  <c:v>3.6621652552071414E-2</c:v>
                </c:pt>
                <c:pt idx="81">
                  <c:v>3.509575036240177E-2</c:v>
                </c:pt>
                <c:pt idx="82">
                  <c:v>5.6458381017776761E-2</c:v>
                </c:pt>
                <c:pt idx="83">
                  <c:v>5.4932478828107117E-2</c:v>
                </c:pt>
                <c:pt idx="84">
                  <c:v>1.5259021896696421E-2</c:v>
                </c:pt>
                <c:pt idx="85">
                  <c:v>3.9673456931410694E-2</c:v>
                </c:pt>
                <c:pt idx="86">
                  <c:v>2.8992141603723202E-2</c:v>
                </c:pt>
                <c:pt idx="87">
                  <c:v>1.8310826276035707E-2</c:v>
                </c:pt>
                <c:pt idx="88">
                  <c:v>4.1199359121080338E-2</c:v>
                </c:pt>
                <c:pt idx="89">
                  <c:v>5.1880674448767837E-2</c:v>
                </c:pt>
                <c:pt idx="90">
                  <c:v>3.3569848172732127E-2</c:v>
                </c:pt>
                <c:pt idx="91">
                  <c:v>6.4087891966124966E-2</c:v>
                </c:pt>
                <c:pt idx="92">
                  <c:v>4.882887006942855E-2</c:v>
                </c:pt>
                <c:pt idx="93">
                  <c:v>3.509575036240177E-2</c:v>
                </c:pt>
                <c:pt idx="94">
                  <c:v>2.5940337224383919E-2</c:v>
                </c:pt>
                <c:pt idx="95">
                  <c:v>2.7466239414053559E-2</c:v>
                </c:pt>
                <c:pt idx="96">
                  <c:v>5.6458381017776761E-2</c:v>
                </c:pt>
                <c:pt idx="97">
                  <c:v>3.6621652552071414E-2</c:v>
                </c:pt>
                <c:pt idx="98">
                  <c:v>3.509575036240177E-2</c:v>
                </c:pt>
                <c:pt idx="99">
                  <c:v>0.50812542915999082</c:v>
                </c:pt>
                <c:pt idx="100">
                  <c:v>95.968566414892805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Distributions!$I$2</c:f>
              <c:strCache>
                <c:ptCount val="1"/>
                <c:pt idx="0">
                  <c:v>Tgi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6.1036087586785687E-3</c:v>
                </c:pt>
                <c:pt idx="55">
                  <c:v>7.3243305104142828E-2</c:v>
                </c:pt>
                <c:pt idx="56">
                  <c:v>7.0191500724803541E-2</c:v>
                </c:pt>
                <c:pt idx="57">
                  <c:v>0.10528725108720531</c:v>
                </c:pt>
                <c:pt idx="58">
                  <c:v>9.3080033569848175E-2</c:v>
                </c:pt>
                <c:pt idx="59">
                  <c:v>9.6131837949187462E-2</c:v>
                </c:pt>
                <c:pt idx="60">
                  <c:v>4.1199359121080338E-2</c:v>
                </c:pt>
                <c:pt idx="61">
                  <c:v>5.3406576638437474E-2</c:v>
                </c:pt>
                <c:pt idx="62">
                  <c:v>0.10681315327687495</c:v>
                </c:pt>
                <c:pt idx="63">
                  <c:v>5.1880674448767837E-2</c:v>
                </c:pt>
                <c:pt idx="64">
                  <c:v>5.9510185397116042E-2</c:v>
                </c:pt>
                <c:pt idx="65">
                  <c:v>0.10528725108720531</c:v>
                </c:pt>
                <c:pt idx="66">
                  <c:v>8.3924620431830313E-2</c:v>
                </c:pt>
                <c:pt idx="67">
                  <c:v>6.1036087586785685E-2</c:v>
                </c:pt>
                <c:pt idx="68">
                  <c:v>4.5777065690089262E-2</c:v>
                </c:pt>
                <c:pt idx="69">
                  <c:v>2.7466239414053559E-2</c:v>
                </c:pt>
                <c:pt idx="70">
                  <c:v>7.4769207293812465E-2</c:v>
                </c:pt>
                <c:pt idx="71">
                  <c:v>2.5940337224383919E-2</c:v>
                </c:pt>
                <c:pt idx="72">
                  <c:v>1.5259021896696421E-2</c:v>
                </c:pt>
                <c:pt idx="73">
                  <c:v>0.99336232547493708</c:v>
                </c:pt>
                <c:pt idx="74">
                  <c:v>5.9983215075913634</c:v>
                </c:pt>
                <c:pt idx="75">
                  <c:v>15.327687495231556</c:v>
                </c:pt>
                <c:pt idx="76">
                  <c:v>15.95025558861677</c:v>
                </c:pt>
                <c:pt idx="77">
                  <c:v>11.125352864881361</c:v>
                </c:pt>
                <c:pt idx="78">
                  <c:v>9.0592813000686654</c:v>
                </c:pt>
                <c:pt idx="79">
                  <c:v>7.1320668345159079</c:v>
                </c:pt>
                <c:pt idx="80">
                  <c:v>4.6112764171816583</c:v>
                </c:pt>
                <c:pt idx="81">
                  <c:v>3.6392767223620965</c:v>
                </c:pt>
                <c:pt idx="82">
                  <c:v>4.2755779354543373</c:v>
                </c:pt>
                <c:pt idx="83">
                  <c:v>5.6366826886396586</c:v>
                </c:pt>
                <c:pt idx="84">
                  <c:v>4.507515068284123</c:v>
                </c:pt>
                <c:pt idx="85">
                  <c:v>2.8458075837338828</c:v>
                </c:pt>
                <c:pt idx="86">
                  <c:v>0.87281605249103533</c:v>
                </c:pt>
                <c:pt idx="87">
                  <c:v>0.79194323643854425</c:v>
                </c:pt>
                <c:pt idx="88">
                  <c:v>0.86518654154268715</c:v>
                </c:pt>
                <c:pt idx="89">
                  <c:v>0.96894789044022278</c:v>
                </c:pt>
                <c:pt idx="90">
                  <c:v>0.58442053864347299</c:v>
                </c:pt>
                <c:pt idx="91">
                  <c:v>0.32654306858930343</c:v>
                </c:pt>
                <c:pt idx="92">
                  <c:v>0.21210040436408026</c:v>
                </c:pt>
                <c:pt idx="93">
                  <c:v>0.18921187151903562</c:v>
                </c:pt>
                <c:pt idx="94">
                  <c:v>8.2398718242160676E-2</c:v>
                </c:pt>
                <c:pt idx="95">
                  <c:v>0.32654306858930343</c:v>
                </c:pt>
                <c:pt idx="96">
                  <c:v>0.34027618829633022</c:v>
                </c:pt>
                <c:pt idx="97">
                  <c:v>0.22278171969176777</c:v>
                </c:pt>
                <c:pt idx="98">
                  <c:v>0.15716792553597314</c:v>
                </c:pt>
                <c:pt idx="99">
                  <c:v>0.49439230945296408</c:v>
                </c:pt>
                <c:pt idx="100">
                  <c:v>1.2664988174258029</c:v>
                </c:pt>
              </c:numCache>
            </c:numRef>
          </c:yVal>
          <c:smooth val="1"/>
        </c:ser>
        <c:dLbls/>
        <c:axId val="51355648"/>
        <c:axId val="51357184"/>
      </c:scatterChart>
      <c:valAx>
        <c:axId val="51355648"/>
        <c:scaling>
          <c:orientation val="minMax"/>
          <c:max val="1"/>
          <c:min val="0"/>
        </c:scaling>
        <c:axPos val="b"/>
        <c:numFmt formatCode="General" sourceLinked="1"/>
        <c:majorTickMark val="cross"/>
        <c:tickLblPos val="none"/>
        <c:crossAx val="51357184"/>
        <c:crossesAt val="0"/>
        <c:crossBetween val="midCat"/>
        <c:majorUnit val="0.2"/>
      </c:valAx>
      <c:valAx>
        <c:axId val="51357184"/>
        <c:scaling>
          <c:orientation val="minMax"/>
          <c:max val="100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355648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18110487760334"/>
          <c:y val="0.1432893765686041"/>
          <c:w val="0.78214617360390337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Distributions!$H$2</c:f>
              <c:strCache>
                <c:ptCount val="1"/>
                <c:pt idx="0">
                  <c:v>Cig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Distributions!$H$3:$H$103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1.9836728465705347E-2</c:v>
                </c:pt>
                <c:pt idx="68">
                  <c:v>0.16327153429465172</c:v>
                </c:pt>
                <c:pt idx="69">
                  <c:v>9.3080033569848175E-2</c:v>
                </c:pt>
                <c:pt idx="70">
                  <c:v>5.3406576638437474E-2</c:v>
                </c:pt>
                <c:pt idx="71">
                  <c:v>7.1717402914473177E-2</c:v>
                </c:pt>
                <c:pt idx="72">
                  <c:v>8.69764248111696E-2</c:v>
                </c:pt>
                <c:pt idx="73">
                  <c:v>0.10986495765621423</c:v>
                </c:pt>
                <c:pt idx="74">
                  <c:v>9.1554131380178524E-2</c:v>
                </c:pt>
                <c:pt idx="75">
                  <c:v>6.5613794155794616E-2</c:v>
                </c:pt>
                <c:pt idx="76">
                  <c:v>4.5777065690089262E-2</c:v>
                </c:pt>
                <c:pt idx="77">
                  <c:v>4.2725261310749982E-2</c:v>
                </c:pt>
                <c:pt idx="78">
                  <c:v>2.7466239414053559E-2</c:v>
                </c:pt>
                <c:pt idx="79">
                  <c:v>2.1362630655374991E-2</c:v>
                </c:pt>
                <c:pt idx="80">
                  <c:v>9.1554131380178535E-3</c:v>
                </c:pt>
                <c:pt idx="81">
                  <c:v>1.3733119707026779E-2</c:v>
                </c:pt>
                <c:pt idx="82">
                  <c:v>1.6784924086366063E-2</c:v>
                </c:pt>
                <c:pt idx="83">
                  <c:v>2.7466239414053559E-2</c:v>
                </c:pt>
                <c:pt idx="84">
                  <c:v>2.5940337224383919E-2</c:v>
                </c:pt>
                <c:pt idx="85">
                  <c:v>2.2888532845044631E-2</c:v>
                </c:pt>
                <c:pt idx="86">
                  <c:v>2.1362630655374991E-2</c:v>
                </c:pt>
                <c:pt idx="87">
                  <c:v>1.3733119707026779E-2</c:v>
                </c:pt>
                <c:pt idx="88">
                  <c:v>4.2725261310749982E-2</c:v>
                </c:pt>
                <c:pt idx="89">
                  <c:v>4.4251163500419625E-2</c:v>
                </c:pt>
                <c:pt idx="90">
                  <c:v>0.41962310215915161</c:v>
                </c:pt>
                <c:pt idx="91">
                  <c:v>1.0757610437170977</c:v>
                </c:pt>
                <c:pt idx="92">
                  <c:v>1.5426871137560083</c:v>
                </c:pt>
                <c:pt idx="93">
                  <c:v>2.2323949034866866</c:v>
                </c:pt>
                <c:pt idx="94">
                  <c:v>2.528419928282597</c:v>
                </c:pt>
                <c:pt idx="95">
                  <c:v>3.9505607690547038</c:v>
                </c:pt>
                <c:pt idx="96">
                  <c:v>5.5252918287937742</c:v>
                </c:pt>
                <c:pt idx="97">
                  <c:v>10.446326390478371</c:v>
                </c:pt>
                <c:pt idx="98">
                  <c:v>19.114976729991607</c:v>
                </c:pt>
                <c:pt idx="99">
                  <c:v>29.941252765697719</c:v>
                </c:pt>
                <c:pt idx="100">
                  <c:v>22.092011902037079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Distributions!$N$2</c:f>
              <c:strCache>
                <c:ptCount val="1"/>
                <c:pt idx="0">
                  <c:v>Tig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Distributions!$N$3:$N$103</c:f>
              <c:numCache>
                <c:formatCode>General</c:formatCode>
                <c:ptCount val="101"/>
                <c:pt idx="0">
                  <c:v>13.649195086594949</c:v>
                </c:pt>
                <c:pt idx="1">
                  <c:v>19.876401922636759</c:v>
                </c:pt>
                <c:pt idx="2">
                  <c:v>14.532692454413672</c:v>
                </c:pt>
                <c:pt idx="3">
                  <c:v>8.1376363775082012</c:v>
                </c:pt>
                <c:pt idx="4">
                  <c:v>7.3975738155184256</c:v>
                </c:pt>
                <c:pt idx="5">
                  <c:v>5.7907988097962919</c:v>
                </c:pt>
                <c:pt idx="6">
                  <c:v>4.2252231631952393</c:v>
                </c:pt>
                <c:pt idx="7">
                  <c:v>5.6183718623636221</c:v>
                </c:pt>
                <c:pt idx="8">
                  <c:v>5.1270313572899981</c:v>
                </c:pt>
                <c:pt idx="9">
                  <c:v>4.0817883573662925</c:v>
                </c:pt>
                <c:pt idx="10">
                  <c:v>3.0228122377355611</c:v>
                </c:pt>
                <c:pt idx="11">
                  <c:v>1.9623102159151598</c:v>
                </c:pt>
                <c:pt idx="12">
                  <c:v>1.2771801327534904</c:v>
                </c:pt>
                <c:pt idx="13">
                  <c:v>1.1947814145113298</c:v>
                </c:pt>
                <c:pt idx="14">
                  <c:v>0.81483176928358891</c:v>
                </c:pt>
                <c:pt idx="15">
                  <c:v>0.45929655909056227</c:v>
                </c:pt>
                <c:pt idx="16">
                  <c:v>4.5777065690089262E-2</c:v>
                </c:pt>
                <c:pt idx="17">
                  <c:v>2.1362630655374991E-2</c:v>
                </c:pt>
                <c:pt idx="18">
                  <c:v>6.7139696345464253E-2</c:v>
                </c:pt>
                <c:pt idx="19">
                  <c:v>9.1554131380178535E-3</c:v>
                </c:pt>
                <c:pt idx="20">
                  <c:v>4.7302967879758906E-2</c:v>
                </c:pt>
                <c:pt idx="21">
                  <c:v>2.7466239414053559E-2</c:v>
                </c:pt>
                <c:pt idx="22">
                  <c:v>4.4251163500419625E-2</c:v>
                </c:pt>
                <c:pt idx="23">
                  <c:v>3.2043945983062483E-2</c:v>
                </c:pt>
                <c:pt idx="24">
                  <c:v>2.2888532845044631E-2</c:v>
                </c:pt>
                <c:pt idx="25">
                  <c:v>3.3569848172732127E-2</c:v>
                </c:pt>
                <c:pt idx="26">
                  <c:v>2.4414435034714275E-2</c:v>
                </c:pt>
                <c:pt idx="27">
                  <c:v>3.0518043793392843E-2</c:v>
                </c:pt>
                <c:pt idx="28">
                  <c:v>2.2888532845044631E-2</c:v>
                </c:pt>
                <c:pt idx="29">
                  <c:v>2.2888532845044631E-2</c:v>
                </c:pt>
                <c:pt idx="30">
                  <c:v>1.3733119707026779E-2</c:v>
                </c:pt>
                <c:pt idx="31">
                  <c:v>4.5777065690089262E-2</c:v>
                </c:pt>
                <c:pt idx="32">
                  <c:v>4.2725261310749982E-2</c:v>
                </c:pt>
                <c:pt idx="33">
                  <c:v>3.0518043793392843E-2</c:v>
                </c:pt>
                <c:pt idx="34">
                  <c:v>1.8310826276035707E-2</c:v>
                </c:pt>
                <c:pt idx="35">
                  <c:v>1.5259021896696421E-2</c:v>
                </c:pt>
                <c:pt idx="36">
                  <c:v>1.3733119707026779E-2</c:v>
                </c:pt>
                <c:pt idx="37">
                  <c:v>1.9836728465705347E-2</c:v>
                </c:pt>
                <c:pt idx="38">
                  <c:v>2.7466239414053559E-2</c:v>
                </c:pt>
                <c:pt idx="39">
                  <c:v>1.2207217517357137E-2</c:v>
                </c:pt>
                <c:pt idx="40">
                  <c:v>1.9836728465705347E-2</c:v>
                </c:pt>
                <c:pt idx="41">
                  <c:v>6.8665598535133904E-2</c:v>
                </c:pt>
                <c:pt idx="42">
                  <c:v>1.8310826276035707E-2</c:v>
                </c:pt>
                <c:pt idx="43">
                  <c:v>2.2888532845044631E-2</c:v>
                </c:pt>
                <c:pt idx="44">
                  <c:v>1.2207217517357137E-2</c:v>
                </c:pt>
                <c:pt idx="45">
                  <c:v>2.5940337224383919E-2</c:v>
                </c:pt>
                <c:pt idx="46">
                  <c:v>1.3733119707026779E-2</c:v>
                </c:pt>
                <c:pt idx="47">
                  <c:v>1.8310826276035707E-2</c:v>
                </c:pt>
                <c:pt idx="48">
                  <c:v>3.2043945983062483E-2</c:v>
                </c:pt>
                <c:pt idx="49">
                  <c:v>2.8992141603723202E-2</c:v>
                </c:pt>
                <c:pt idx="50">
                  <c:v>2.5940337224383919E-2</c:v>
                </c:pt>
                <c:pt idx="51">
                  <c:v>2.7466239414053559E-2</c:v>
                </c:pt>
                <c:pt idx="52">
                  <c:v>2.5940337224383919E-2</c:v>
                </c:pt>
                <c:pt idx="53">
                  <c:v>2.4414435034714275E-2</c:v>
                </c:pt>
                <c:pt idx="54">
                  <c:v>2.5940337224383919E-2</c:v>
                </c:pt>
                <c:pt idx="55">
                  <c:v>2.1362630655374991E-2</c:v>
                </c:pt>
                <c:pt idx="56">
                  <c:v>1.0681315327687495E-2</c:v>
                </c:pt>
                <c:pt idx="57">
                  <c:v>3.0518043793392843E-2</c:v>
                </c:pt>
                <c:pt idx="58">
                  <c:v>1.5259021896696421E-2</c:v>
                </c:pt>
                <c:pt idx="59">
                  <c:v>1.6784924086366063E-2</c:v>
                </c:pt>
                <c:pt idx="60">
                  <c:v>1.6784924086366063E-2</c:v>
                </c:pt>
                <c:pt idx="61">
                  <c:v>1.6784924086366063E-2</c:v>
                </c:pt>
                <c:pt idx="62">
                  <c:v>2.1362630655374991E-2</c:v>
                </c:pt>
                <c:pt idx="63">
                  <c:v>3.0518043793392843E-2</c:v>
                </c:pt>
                <c:pt idx="64">
                  <c:v>1.2207217517357137E-2</c:v>
                </c:pt>
                <c:pt idx="65">
                  <c:v>3.9673456931410694E-2</c:v>
                </c:pt>
                <c:pt idx="66">
                  <c:v>6.4087891966124966E-2</c:v>
                </c:pt>
                <c:pt idx="67">
                  <c:v>2.5940337224383919E-2</c:v>
                </c:pt>
                <c:pt idx="68">
                  <c:v>3.0518043793392843E-2</c:v>
                </c:pt>
                <c:pt idx="69">
                  <c:v>1.6784924086366063E-2</c:v>
                </c:pt>
                <c:pt idx="70">
                  <c:v>2.4414435034714275E-2</c:v>
                </c:pt>
                <c:pt idx="71">
                  <c:v>1.8310826276035707E-2</c:v>
                </c:pt>
                <c:pt idx="72">
                  <c:v>6.2561989776455329E-2</c:v>
                </c:pt>
                <c:pt idx="73">
                  <c:v>7.9346913862821389E-2</c:v>
                </c:pt>
                <c:pt idx="74">
                  <c:v>2.8992141603723202E-2</c:v>
                </c:pt>
                <c:pt idx="75">
                  <c:v>4.1199359121080338E-2</c:v>
                </c:pt>
                <c:pt idx="76">
                  <c:v>7.0191500724803541E-2</c:v>
                </c:pt>
                <c:pt idx="77">
                  <c:v>6.1036087586785685E-2</c:v>
                </c:pt>
                <c:pt idx="78">
                  <c:v>1.2207217517357137E-2</c:v>
                </c:pt>
                <c:pt idx="79">
                  <c:v>3.0518043793392843E-2</c:v>
                </c:pt>
                <c:pt idx="80">
                  <c:v>2.4414435034714275E-2</c:v>
                </c:pt>
                <c:pt idx="81">
                  <c:v>1.5259021896696421E-2</c:v>
                </c:pt>
                <c:pt idx="82">
                  <c:v>2.8992141603723202E-2</c:v>
                </c:pt>
                <c:pt idx="83">
                  <c:v>6.1036087586785685E-2</c:v>
                </c:pt>
                <c:pt idx="84">
                  <c:v>3.509575036240177E-2</c:v>
                </c:pt>
                <c:pt idx="85">
                  <c:v>5.0354772259098193E-2</c:v>
                </c:pt>
                <c:pt idx="86">
                  <c:v>6.5613794155794616E-2</c:v>
                </c:pt>
                <c:pt idx="87">
                  <c:v>9.9183642328526736E-2</c:v>
                </c:pt>
                <c:pt idx="88">
                  <c:v>0.16021972991531244</c:v>
                </c:pt>
                <c:pt idx="89">
                  <c:v>0.10070954451819639</c:v>
                </c:pt>
                <c:pt idx="90">
                  <c:v>0.14343480582894635</c:v>
                </c:pt>
                <c:pt idx="91">
                  <c:v>7.0191500724803541E-2</c:v>
                </c:pt>
                <c:pt idx="92">
                  <c:v>7.7821011673151752E-2</c:v>
                </c:pt>
                <c:pt idx="93">
                  <c:v>1.9836728465705347E-2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/>
        <c:axId val="51382528"/>
        <c:axId val="51396608"/>
      </c:scatterChart>
      <c:valAx>
        <c:axId val="51382528"/>
        <c:scaling>
          <c:orientation val="minMax"/>
          <c:max val="1"/>
          <c:min val="0"/>
        </c:scaling>
        <c:axPos val="b"/>
        <c:numFmt formatCode="General" sourceLinked="1"/>
        <c:majorTickMark val="cross"/>
        <c:tickLblPos val="none"/>
        <c:crossAx val="51396608"/>
        <c:crossesAt val="0"/>
        <c:crossBetween val="midCat"/>
        <c:majorUnit val="0.2"/>
      </c:valAx>
      <c:valAx>
        <c:axId val="51396608"/>
        <c:scaling>
          <c:orientation val="minMax"/>
          <c:max val="100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382528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5517926183656948E-4"/>
          <c:y val="7.8234766378347618E-4"/>
          <c:w val="0.78214617360390337"/>
          <c:h val="0.85614499719992565"/>
        </c:manualLayout>
      </c:layout>
      <c:scatterChart>
        <c:scatterStyle val="smoothMarker"/>
        <c:ser>
          <c:idx val="11"/>
          <c:order val="0"/>
          <c:tx>
            <c:strRef>
              <c:f>Distributions!$E$2</c:f>
              <c:strCache>
                <c:ptCount val="1"/>
                <c:pt idx="0">
                  <c:v>Cia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1.5259021896696421E-2</c:v>
                </c:pt>
                <c:pt idx="11">
                  <c:v>0.33722438391699094</c:v>
                </c:pt>
                <c:pt idx="12">
                  <c:v>0.20294499122606241</c:v>
                </c:pt>
                <c:pt idx="13">
                  <c:v>7.3243305104142828E-2</c:v>
                </c:pt>
                <c:pt idx="14">
                  <c:v>0.12359807736324102</c:v>
                </c:pt>
                <c:pt idx="15">
                  <c:v>0.13427939269092851</c:v>
                </c:pt>
                <c:pt idx="16">
                  <c:v>0.12664988174258029</c:v>
                </c:pt>
                <c:pt idx="17">
                  <c:v>9.1554131380178524E-2</c:v>
                </c:pt>
                <c:pt idx="18">
                  <c:v>5.6458381017776761E-2</c:v>
                </c:pt>
                <c:pt idx="19">
                  <c:v>8.2398718242160676E-2</c:v>
                </c:pt>
                <c:pt idx="20">
                  <c:v>5.7984283207446405E-2</c:v>
                </c:pt>
                <c:pt idx="21">
                  <c:v>9.3080033569848175E-2</c:v>
                </c:pt>
                <c:pt idx="22">
                  <c:v>0.11596856641489281</c:v>
                </c:pt>
                <c:pt idx="23">
                  <c:v>8.2398718242160676E-2</c:v>
                </c:pt>
                <c:pt idx="24">
                  <c:v>9.6131837949187462E-2</c:v>
                </c:pt>
                <c:pt idx="25">
                  <c:v>0.13580529488059814</c:v>
                </c:pt>
                <c:pt idx="26">
                  <c:v>0.10528725108720531</c:v>
                </c:pt>
                <c:pt idx="27">
                  <c:v>0.20752269779507135</c:v>
                </c:pt>
                <c:pt idx="28">
                  <c:v>0.2822919050888838</c:v>
                </c:pt>
                <c:pt idx="29">
                  <c:v>0.20599679560540168</c:v>
                </c:pt>
                <c:pt idx="30">
                  <c:v>0.13275349050125887</c:v>
                </c:pt>
                <c:pt idx="31">
                  <c:v>0.15106431677729457</c:v>
                </c:pt>
                <c:pt idx="32">
                  <c:v>9.9183642328526736E-2</c:v>
                </c:pt>
                <c:pt idx="33">
                  <c:v>0.12817578393224993</c:v>
                </c:pt>
                <c:pt idx="34">
                  <c:v>2.1362630655374991E-2</c:v>
                </c:pt>
                <c:pt idx="35">
                  <c:v>2.4414435034714275E-2</c:v>
                </c:pt>
                <c:pt idx="36">
                  <c:v>2.1362630655374991E-2</c:v>
                </c:pt>
                <c:pt idx="37">
                  <c:v>5.9510185397116042E-2</c:v>
                </c:pt>
                <c:pt idx="38">
                  <c:v>3.509575036240177E-2</c:v>
                </c:pt>
                <c:pt idx="39">
                  <c:v>2.2888532845044631E-2</c:v>
                </c:pt>
                <c:pt idx="40">
                  <c:v>3.8147554741741058E-2</c:v>
                </c:pt>
                <c:pt idx="41">
                  <c:v>3.8147554741741058E-2</c:v>
                </c:pt>
                <c:pt idx="42">
                  <c:v>3.8147554741741058E-2</c:v>
                </c:pt>
                <c:pt idx="43">
                  <c:v>3.9673456931410694E-2</c:v>
                </c:pt>
                <c:pt idx="44">
                  <c:v>1.0681315327687495E-2</c:v>
                </c:pt>
                <c:pt idx="45">
                  <c:v>4.7302967879758906E-2</c:v>
                </c:pt>
                <c:pt idx="46">
                  <c:v>1.3733119707026779E-2</c:v>
                </c:pt>
                <c:pt idx="47">
                  <c:v>5.6458381017776761E-2</c:v>
                </c:pt>
                <c:pt idx="48">
                  <c:v>7.7821011673151752E-2</c:v>
                </c:pt>
                <c:pt idx="49">
                  <c:v>5.9510185397116042E-2</c:v>
                </c:pt>
                <c:pt idx="50">
                  <c:v>8.8502327000839251E-2</c:v>
                </c:pt>
                <c:pt idx="51">
                  <c:v>0.10223544670786602</c:v>
                </c:pt>
                <c:pt idx="52">
                  <c:v>4.5777065690089262E-2</c:v>
                </c:pt>
                <c:pt idx="53">
                  <c:v>4.7302967879758906E-2</c:v>
                </c:pt>
                <c:pt idx="54">
                  <c:v>0.15106431677729457</c:v>
                </c:pt>
                <c:pt idx="55">
                  <c:v>4.1199359121080338E-2</c:v>
                </c:pt>
                <c:pt idx="56">
                  <c:v>6.8665598535133904E-2</c:v>
                </c:pt>
                <c:pt idx="57">
                  <c:v>0.1297016861219196</c:v>
                </c:pt>
                <c:pt idx="58">
                  <c:v>0.11139085984588389</c:v>
                </c:pt>
                <c:pt idx="59">
                  <c:v>0.15716792553597314</c:v>
                </c:pt>
                <c:pt idx="60">
                  <c:v>0.11139085984588389</c:v>
                </c:pt>
                <c:pt idx="61">
                  <c:v>4.4251163500419625E-2</c:v>
                </c:pt>
                <c:pt idx="62">
                  <c:v>5.4932478828107117E-2</c:v>
                </c:pt>
                <c:pt idx="63">
                  <c:v>0.15259021896696423</c:v>
                </c:pt>
                <c:pt idx="64">
                  <c:v>0.13275349050125887</c:v>
                </c:pt>
                <c:pt idx="65">
                  <c:v>0.26245517662317847</c:v>
                </c:pt>
                <c:pt idx="66">
                  <c:v>0.36011291676203555</c:v>
                </c:pt>
                <c:pt idx="67">
                  <c:v>1.5106431677729457</c:v>
                </c:pt>
                <c:pt idx="68">
                  <c:v>12.166018158236056</c:v>
                </c:pt>
                <c:pt idx="69">
                  <c:v>37.889677271686885</c:v>
                </c:pt>
                <c:pt idx="70">
                  <c:v>34.384679942015715</c:v>
                </c:pt>
                <c:pt idx="71">
                  <c:v>7.9682612344548716</c:v>
                </c:pt>
                <c:pt idx="72">
                  <c:v>0.27771419851987489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Distributions!$K$2</c:f>
              <c:strCache>
                <c:ptCount val="1"/>
                <c:pt idx="0">
                  <c:v>Tia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Distributions!$K$3:$K$103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1.0681315327687495E-2</c:v>
                </c:pt>
                <c:pt idx="26">
                  <c:v>1.5259021896696421E-2</c:v>
                </c:pt>
                <c:pt idx="27">
                  <c:v>8.0872816052491039E-2</c:v>
                </c:pt>
                <c:pt idx="28">
                  <c:v>2.4414435034714275E-2</c:v>
                </c:pt>
                <c:pt idx="29">
                  <c:v>2.7466239414053559E-2</c:v>
                </c:pt>
                <c:pt idx="30">
                  <c:v>1.0681315327687495E-2</c:v>
                </c:pt>
                <c:pt idx="31">
                  <c:v>1.2207217517357137E-2</c:v>
                </c:pt>
                <c:pt idx="32">
                  <c:v>9.1554131380178535E-3</c:v>
                </c:pt>
                <c:pt idx="33">
                  <c:v>1.0681315327687495E-2</c:v>
                </c:pt>
                <c:pt idx="34">
                  <c:v>3.8147554741741058E-2</c:v>
                </c:pt>
                <c:pt idx="35">
                  <c:v>1.6784924086366063E-2</c:v>
                </c:pt>
                <c:pt idx="36">
                  <c:v>1.3733119707026779E-2</c:v>
                </c:pt>
                <c:pt idx="37">
                  <c:v>3.3569848172732127E-2</c:v>
                </c:pt>
                <c:pt idx="38">
                  <c:v>2.1362630655374991E-2</c:v>
                </c:pt>
                <c:pt idx="39">
                  <c:v>3.3569848172732127E-2</c:v>
                </c:pt>
                <c:pt idx="40">
                  <c:v>2.7466239414053559E-2</c:v>
                </c:pt>
                <c:pt idx="41">
                  <c:v>1.6784924086366063E-2</c:v>
                </c:pt>
                <c:pt idx="42">
                  <c:v>1.8310826276035707E-2</c:v>
                </c:pt>
                <c:pt idx="43">
                  <c:v>1.8310826276035707E-2</c:v>
                </c:pt>
                <c:pt idx="44">
                  <c:v>1.6784924086366063E-2</c:v>
                </c:pt>
                <c:pt idx="45">
                  <c:v>2.4414435034714275E-2</c:v>
                </c:pt>
                <c:pt idx="46">
                  <c:v>1.6784924086366063E-2</c:v>
                </c:pt>
                <c:pt idx="47">
                  <c:v>3.9673456931410694E-2</c:v>
                </c:pt>
                <c:pt idx="48">
                  <c:v>2.8992141603723202E-2</c:v>
                </c:pt>
                <c:pt idx="49">
                  <c:v>5.9510185397116042E-2</c:v>
                </c:pt>
                <c:pt idx="50">
                  <c:v>2.8992141603723202E-2</c:v>
                </c:pt>
                <c:pt idx="51">
                  <c:v>1.5259021896696421E-2</c:v>
                </c:pt>
                <c:pt idx="52">
                  <c:v>1.5259021896696421E-2</c:v>
                </c:pt>
                <c:pt idx="53">
                  <c:v>7.6295109483482115E-2</c:v>
                </c:pt>
                <c:pt idx="54">
                  <c:v>5.6458381017776761E-2</c:v>
                </c:pt>
                <c:pt idx="55">
                  <c:v>2.8992141603723202E-2</c:v>
                </c:pt>
                <c:pt idx="56">
                  <c:v>3.2043945983062483E-2</c:v>
                </c:pt>
                <c:pt idx="57">
                  <c:v>0.1083390554665446</c:v>
                </c:pt>
                <c:pt idx="58">
                  <c:v>4.882887006942855E-2</c:v>
                </c:pt>
                <c:pt idx="59">
                  <c:v>1.3733119707026779E-2</c:v>
                </c:pt>
                <c:pt idx="60">
                  <c:v>3.9673456931410694E-2</c:v>
                </c:pt>
                <c:pt idx="61">
                  <c:v>3.2043945983062483E-2</c:v>
                </c:pt>
                <c:pt idx="62">
                  <c:v>9.1554131380178524E-2</c:v>
                </c:pt>
                <c:pt idx="63">
                  <c:v>6.2561989776455329E-2</c:v>
                </c:pt>
                <c:pt idx="64">
                  <c:v>5.1880674448767837E-2</c:v>
                </c:pt>
                <c:pt idx="65">
                  <c:v>5.7984283207446405E-2</c:v>
                </c:pt>
                <c:pt idx="66">
                  <c:v>7.6295109483482115E-2</c:v>
                </c:pt>
                <c:pt idx="67">
                  <c:v>4.7302967879758906E-2</c:v>
                </c:pt>
                <c:pt idx="68">
                  <c:v>9.0028229190508888E-2</c:v>
                </c:pt>
                <c:pt idx="69">
                  <c:v>3.509575036240177E-2</c:v>
                </c:pt>
                <c:pt idx="70">
                  <c:v>4.7302967879758906E-2</c:v>
                </c:pt>
                <c:pt idx="71">
                  <c:v>6.2561989776455329E-2</c:v>
                </c:pt>
                <c:pt idx="72">
                  <c:v>2.7466239414053559E-2</c:v>
                </c:pt>
                <c:pt idx="73">
                  <c:v>6.4087891966124966E-2</c:v>
                </c:pt>
                <c:pt idx="74">
                  <c:v>7.0191500724803541E-2</c:v>
                </c:pt>
                <c:pt idx="75">
                  <c:v>2.8992141603723202E-2</c:v>
                </c:pt>
                <c:pt idx="76">
                  <c:v>6.1036087586785685E-2</c:v>
                </c:pt>
                <c:pt idx="77">
                  <c:v>4.7302967879758906E-2</c:v>
                </c:pt>
                <c:pt idx="78">
                  <c:v>5.0354772259098193E-2</c:v>
                </c:pt>
                <c:pt idx="79">
                  <c:v>0.16327153429465172</c:v>
                </c:pt>
                <c:pt idx="80">
                  <c:v>0.14801251239795529</c:v>
                </c:pt>
                <c:pt idx="81">
                  <c:v>6.1036087586785685E-2</c:v>
                </c:pt>
                <c:pt idx="82">
                  <c:v>8.5450522621499964E-2</c:v>
                </c:pt>
                <c:pt idx="83">
                  <c:v>6.7139696345464253E-2</c:v>
                </c:pt>
                <c:pt idx="84">
                  <c:v>6.5613794155794616E-2</c:v>
                </c:pt>
                <c:pt idx="85">
                  <c:v>0.24567025253681238</c:v>
                </c:pt>
                <c:pt idx="86">
                  <c:v>0.11596856641489281</c:v>
                </c:pt>
                <c:pt idx="87">
                  <c:v>9.3080033569848175E-2</c:v>
                </c:pt>
                <c:pt idx="88">
                  <c:v>3.0518043793392843E-2</c:v>
                </c:pt>
                <c:pt idx="89">
                  <c:v>3.509575036240177E-2</c:v>
                </c:pt>
                <c:pt idx="90">
                  <c:v>1.6784924086366063E-2</c:v>
                </c:pt>
                <c:pt idx="91">
                  <c:v>6.7139696345464253E-2</c:v>
                </c:pt>
                <c:pt idx="92">
                  <c:v>6.8665598535133904E-2</c:v>
                </c:pt>
                <c:pt idx="93">
                  <c:v>0.11749446860456245</c:v>
                </c:pt>
                <c:pt idx="94">
                  <c:v>0.50202182040131227</c:v>
                </c:pt>
                <c:pt idx="95">
                  <c:v>0.57984283207446408</c:v>
                </c:pt>
                <c:pt idx="96">
                  <c:v>0.5889982452124819</c:v>
                </c:pt>
                <c:pt idx="97">
                  <c:v>0.27466239414053562</c:v>
                </c:pt>
                <c:pt idx="98">
                  <c:v>1.1825741969939727</c:v>
                </c:pt>
                <c:pt idx="99">
                  <c:v>20.309758144502936</c:v>
                </c:pt>
                <c:pt idx="100">
                  <c:v>73.087663080796517</c:v>
                </c:pt>
              </c:numCache>
            </c:numRef>
          </c:yVal>
          <c:smooth val="1"/>
        </c:ser>
        <c:dLbls/>
        <c:axId val="51425664"/>
        <c:axId val="51427200"/>
      </c:scatterChart>
      <c:valAx>
        <c:axId val="51425664"/>
        <c:scaling>
          <c:orientation val="minMax"/>
          <c:max val="1"/>
          <c:min val="0"/>
        </c:scaling>
        <c:axPos val="b"/>
        <c:numFmt formatCode="General" sourceLinked="1"/>
        <c:majorTickMark val="cross"/>
        <c:tickLblPos val="none"/>
        <c:crossAx val="51427200"/>
        <c:crossesAt val="0"/>
        <c:crossBetween val="midCat"/>
        <c:majorUnit val="0.2"/>
      </c:valAx>
      <c:valAx>
        <c:axId val="51427200"/>
        <c:scaling>
          <c:orientation val="minMax"/>
          <c:max val="100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425664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>
        <c:manualLayout>
          <c:xMode val="edge"/>
          <c:yMode val="edge"/>
          <c:x val="0.41870818686499012"/>
          <c:y val="0.83570725240751909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0.25209165186500887</c:v>
                </c:pt>
                <c:pt idx="2">
                  <c:v>0.21219314472468914</c:v>
                </c:pt>
                <c:pt idx="3">
                  <c:v>0.19277332646471046</c:v>
                </c:pt>
                <c:pt idx="4">
                  <c:v>0.18296958594269139</c:v>
                </c:pt>
                <c:pt idx="5">
                  <c:v>0.17786755042979419</c:v>
                </c:pt>
                <c:pt idx="6">
                  <c:v>0.17514832897775612</c:v>
                </c:pt>
                <c:pt idx="7">
                  <c:v>0.1736730390974579</c:v>
                </c:pt>
                <c:pt idx="8">
                  <c:v>0.17286229982202164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0.27335186500888098</c:v>
                </c:pt>
                <c:pt idx="2">
                  <c:v>0.27600923403197158</c:v>
                </c:pt>
                <c:pt idx="3">
                  <c:v>0.2714046081620462</c:v>
                </c:pt>
                <c:pt idx="4">
                  <c:v>0.26651635247844874</c:v>
                </c:pt>
                <c:pt idx="5">
                  <c:v>0.26289801982980082</c:v>
                </c:pt>
                <c:pt idx="6">
                  <c:v>0.26053278637706373</c:v>
                </c:pt>
                <c:pt idx="7">
                  <c:v>0.25907616672649414</c:v>
                </c:pt>
                <c:pt idx="8">
                  <c:v>0.25820807620771119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0.47455648312611015</c:v>
                </c:pt>
                <c:pt idx="2">
                  <c:v>0.51179762124333927</c:v>
                </c:pt>
                <c:pt idx="3">
                  <c:v>0.53582206537324339</c:v>
                </c:pt>
                <c:pt idx="4">
                  <c:v>0.55051406157885985</c:v>
                </c:pt>
                <c:pt idx="5">
                  <c:v>0.55923442974040494</c:v>
                </c:pt>
                <c:pt idx="6">
                  <c:v>0.56431888464518021</c:v>
                </c:pt>
                <c:pt idx="7">
                  <c:v>0.56725079417604796</c:v>
                </c:pt>
                <c:pt idx="8">
                  <c:v>0.56892962397026725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/>
        <c:axId val="482876032"/>
        <c:axId val="487707392"/>
      </c:scatterChart>
      <c:valAx>
        <c:axId val="482876032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87707392"/>
        <c:crosses val="autoZero"/>
        <c:crossBetween val="midCat"/>
        <c:majorUnit val="1"/>
      </c:valAx>
      <c:valAx>
        <c:axId val="48770739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82876032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2025E-3"/>
          <c:y val="9.1227300337434983E-3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Distributions!$U$55</c:f>
              <c:strCache>
                <c:ptCount val="1"/>
                <c:pt idx="0">
                  <c:v>Cai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Distributions!$U$56:$U$60</c:f>
              <c:numCache>
                <c:formatCode>General</c:formatCode>
                <c:ptCount val="5"/>
                <c:pt idx="0">
                  <c:v>0.66279999999999994</c:v>
                </c:pt>
                <c:pt idx="1">
                  <c:v>0.69059999999999999</c:v>
                </c:pt>
                <c:pt idx="2">
                  <c:v>0.69650000000000001</c:v>
                </c:pt>
                <c:pt idx="3">
                  <c:v>0.64380000000000004</c:v>
                </c:pt>
                <c:pt idx="4">
                  <c:v>0.64839999999999998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Distributions!$AA$55</c:f>
              <c:strCache>
                <c:ptCount val="1"/>
                <c:pt idx="0">
                  <c:v>Tai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Distributions!$AA$56:$AA$60</c:f>
              <c:numCache>
                <c:formatCode>General</c:formatCode>
                <c:ptCount val="5"/>
                <c:pt idx="0">
                  <c:v>0.30869999999999997</c:v>
                </c:pt>
                <c:pt idx="1">
                  <c:v>0.31340000000000001</c:v>
                </c:pt>
                <c:pt idx="2">
                  <c:v>0.27760000000000001</c:v>
                </c:pt>
                <c:pt idx="3">
                  <c:v>0.29549999999999998</c:v>
                </c:pt>
                <c:pt idx="4">
                  <c:v>0.3014</c:v>
                </c:pt>
              </c:numCache>
            </c:numRef>
          </c:yVal>
          <c:smooth val="1"/>
        </c:ser>
        <c:dLbls/>
        <c:axId val="51465600"/>
        <c:axId val="51491968"/>
      </c:scatterChart>
      <c:valAx>
        <c:axId val="51465600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1491968"/>
        <c:crossesAt val="0"/>
        <c:crossBetween val="midCat"/>
        <c:majorUnit val="1"/>
      </c:valAx>
      <c:valAx>
        <c:axId val="51491968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46560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2.4602889223412014E-2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Distributions!$V$55</c:f>
              <c:strCache>
                <c:ptCount val="1"/>
                <c:pt idx="0">
                  <c:v>Cag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Distributions!$V$56:$V$60</c:f>
              <c:numCache>
                <c:formatCode>General</c:formatCode>
                <c:ptCount val="5"/>
                <c:pt idx="0">
                  <c:v>0.4143</c:v>
                </c:pt>
                <c:pt idx="1">
                  <c:v>0.57420000000000004</c:v>
                </c:pt>
                <c:pt idx="2">
                  <c:v>0.55820000000000003</c:v>
                </c:pt>
                <c:pt idx="3">
                  <c:v>0.69589999999999996</c:v>
                </c:pt>
                <c:pt idx="4">
                  <c:v>0.70430000000000004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Distributions!$AB$55</c:f>
              <c:strCache>
                <c:ptCount val="1"/>
                <c:pt idx="0">
                  <c:v>Tag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Distributions!$AB$56:$AB$60</c:f>
              <c:numCache>
                <c:formatCode>General</c:formatCode>
                <c:ptCount val="5"/>
                <c:pt idx="0">
                  <c:v>0.40250000000000002</c:v>
                </c:pt>
                <c:pt idx="1">
                  <c:v>0.43280000000000002</c:v>
                </c:pt>
                <c:pt idx="2">
                  <c:v>0.41410000000000002</c:v>
                </c:pt>
                <c:pt idx="3">
                  <c:v>0.372</c:v>
                </c:pt>
                <c:pt idx="4">
                  <c:v>0.34549999999999997</c:v>
                </c:pt>
              </c:numCache>
            </c:numRef>
          </c:yVal>
          <c:smooth val="1"/>
        </c:ser>
        <c:dLbls/>
        <c:axId val="51554944"/>
        <c:axId val="51601792"/>
      </c:scatterChart>
      <c:valAx>
        <c:axId val="51554944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1601792"/>
        <c:crossesAt val="0"/>
        <c:crossBetween val="midCat"/>
        <c:majorUnit val="1"/>
      </c:valAx>
      <c:valAx>
        <c:axId val="51601792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55494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9"/>
          <c:w val="0.79024259478370851"/>
          <c:h val="0.85671099478142121"/>
        </c:manualLayout>
      </c:layout>
      <c:scatterChart>
        <c:scatterStyle val="smoothMarker"/>
        <c:ser>
          <c:idx val="3"/>
          <c:order val="2"/>
          <c:tx>
            <c:strRef>
              <c:f>Distributions!$W$55</c:f>
              <c:strCache>
                <c:ptCount val="1"/>
                <c:pt idx="0">
                  <c:v>Cig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Distributions!$W$56:$W$60</c:f>
              <c:numCache>
                <c:formatCode>General</c:formatCode>
                <c:ptCount val="5"/>
                <c:pt idx="0">
                  <c:v>0.4723</c:v>
                </c:pt>
                <c:pt idx="1">
                  <c:v>0.51119999999999999</c:v>
                </c:pt>
                <c:pt idx="2">
                  <c:v>0.44309999999999999</c:v>
                </c:pt>
                <c:pt idx="3">
                  <c:v>0.55300000000000005</c:v>
                </c:pt>
                <c:pt idx="4">
                  <c:v>0.59099999999999997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Distributions!$AC$55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Distributions!$AC$56:$AC$60</c:f>
              <c:numCache>
                <c:formatCode>General</c:formatCode>
                <c:ptCount val="5"/>
                <c:pt idx="0">
                  <c:v>0.40689999999999998</c:v>
                </c:pt>
                <c:pt idx="1">
                  <c:v>0.39589999999999997</c:v>
                </c:pt>
                <c:pt idx="2">
                  <c:v>0.41039999999999999</c:v>
                </c:pt>
                <c:pt idx="3">
                  <c:v>0.379</c:v>
                </c:pt>
                <c:pt idx="4">
                  <c:v>0.33410000000000001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/>
        <c:axId val="51656576"/>
        <c:axId val="51658112"/>
      </c:scatterChart>
      <c:valAx>
        <c:axId val="51656576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1658112"/>
        <c:crossesAt val="0"/>
        <c:crossBetween val="midCat"/>
        <c:majorUnit val="1"/>
      </c:valAx>
      <c:valAx>
        <c:axId val="51658112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65657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6E-2"/>
          <c:y val="0.11748384436142312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Distributions!$S$55</c:f>
              <c:strCache>
                <c:ptCount val="1"/>
                <c:pt idx="0">
                  <c:v>Cga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Distributions!$S$56:$S$60</c:f>
              <c:numCache>
                <c:formatCode>General</c:formatCode>
                <c:ptCount val="5"/>
                <c:pt idx="0">
                  <c:v>0.38850000000000001</c:v>
                </c:pt>
                <c:pt idx="1">
                  <c:v>0.44340000000000002</c:v>
                </c:pt>
                <c:pt idx="2">
                  <c:v>0.4874</c:v>
                </c:pt>
                <c:pt idx="3">
                  <c:v>0.58750000000000002</c:v>
                </c:pt>
                <c:pt idx="4">
                  <c:v>0.58779999999999999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Distributions!$Y$56:$Y$60</c:f>
              <c:numCache>
                <c:formatCode>General</c:formatCode>
                <c:ptCount val="5"/>
                <c:pt idx="0">
                  <c:v>0.71899999999999997</c:v>
                </c:pt>
                <c:pt idx="1">
                  <c:v>0.56510000000000005</c:v>
                </c:pt>
                <c:pt idx="2">
                  <c:v>0.54759999999999998</c:v>
                </c:pt>
                <c:pt idx="3">
                  <c:v>0.42159999999999997</c:v>
                </c:pt>
                <c:pt idx="4">
                  <c:v>0.44319999999999998</c:v>
                </c:pt>
              </c:numCache>
            </c:numRef>
          </c:yVal>
          <c:smooth val="1"/>
        </c:ser>
        <c:dLbls/>
        <c:axId val="51733632"/>
        <c:axId val="51735168"/>
      </c:scatterChart>
      <c:valAx>
        <c:axId val="51733632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1735168"/>
        <c:crossesAt val="0"/>
        <c:crossBetween val="midCat"/>
        <c:majorUnit val="1"/>
      </c:valAx>
      <c:valAx>
        <c:axId val="51735168"/>
        <c:scaling>
          <c:orientation val="minMax"/>
          <c:max val="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73363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Distributions!$R$55</c:f>
              <c:strCache>
                <c:ptCount val="1"/>
                <c:pt idx="0">
                  <c:v>Cgi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Distributions!$R$56:$R$60</c:f>
              <c:numCache>
                <c:formatCode>General</c:formatCode>
                <c:ptCount val="5"/>
                <c:pt idx="0">
                  <c:v>0.33210000000000001</c:v>
                </c:pt>
                <c:pt idx="1">
                  <c:v>0.47599999999999998</c:v>
                </c:pt>
                <c:pt idx="2">
                  <c:v>0.38569999999999999</c:v>
                </c:pt>
                <c:pt idx="3">
                  <c:v>0.42020000000000002</c:v>
                </c:pt>
                <c:pt idx="4">
                  <c:v>0.51080000000000003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Distributions!$X$55</c:f>
              <c:strCache>
                <c:ptCount val="1"/>
                <c:pt idx="0">
                  <c:v>Tgi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Distributions!$X$56:$X$60</c:f>
              <c:numCache>
                <c:formatCode>General</c:formatCode>
                <c:ptCount val="5"/>
                <c:pt idx="0">
                  <c:v>0.72089999999999999</c:v>
                </c:pt>
                <c:pt idx="1">
                  <c:v>0.6089</c:v>
                </c:pt>
                <c:pt idx="2">
                  <c:v>0.68310000000000004</c:v>
                </c:pt>
                <c:pt idx="3">
                  <c:v>0.63929999999999998</c:v>
                </c:pt>
                <c:pt idx="4">
                  <c:v>0.59240000000000004</c:v>
                </c:pt>
              </c:numCache>
            </c:numRef>
          </c:yVal>
          <c:smooth val="1"/>
        </c:ser>
        <c:dLbls/>
        <c:axId val="51790592"/>
        <c:axId val="51792128"/>
      </c:scatterChart>
      <c:valAx>
        <c:axId val="51790592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1792128"/>
        <c:crossesAt val="-0.1"/>
        <c:crossBetween val="midCat"/>
        <c:majorUnit val="1"/>
      </c:valAx>
      <c:valAx>
        <c:axId val="51792128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79059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9"/>
          <c:y val="6.9652635181382622E-2"/>
          <c:w val="0.78214617360390337"/>
          <c:h val="0.81663283243108731"/>
        </c:manualLayout>
      </c:layout>
      <c:scatterChart>
        <c:scatterStyle val="smoothMarker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(BW)'!$U$156:$AG$156</c:f>
              <c:numCache>
                <c:formatCode>General</c:formatCode>
                <c:ptCount val="13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(BW)'!$U$157:$AG$157</c:f>
              <c:numCache>
                <c:formatCode>General</c:formatCode>
                <c:ptCount val="13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(BW)'!$U$158:$AG$158</c:f>
              <c:numCache>
                <c:formatCode>General</c:formatCode>
                <c:ptCount val="13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(BW)'!$U$159:$AG$159</c:f>
              <c:numCache>
                <c:formatCode>General</c:formatCode>
                <c:ptCount val="13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(BW)'!$U$160:$AG$160</c:f>
              <c:numCache>
                <c:formatCode>General</c:formatCode>
                <c:ptCount val="13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33CC33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(BW)'!$U$161:$AG$161</c:f>
              <c:numCache>
                <c:formatCode>General</c:formatCode>
                <c:ptCount val="13"/>
                <c:pt idx="0">
                  <c:v>0.28818455111449082</c:v>
                </c:pt>
                <c:pt idx="1">
                  <c:v>0.24489772604056226</c:v>
                </c:pt>
                <c:pt idx="2">
                  <c:v>0.20597047666286189</c:v>
                </c:pt>
                <c:pt idx="3">
                  <c:v>0.20029332302463118</c:v>
                </c:pt>
                <c:pt idx="4">
                  <c:v>0.18192348120502408</c:v>
                </c:pt>
                <c:pt idx="5">
                  <c:v>0.18944965754977069</c:v>
                </c:pt>
                <c:pt idx="6">
                  <c:v>0.1727074974039858</c:v>
                </c:pt>
                <c:pt idx="7">
                  <c:v>0.17309271904251483</c:v>
                </c:pt>
                <c:pt idx="8">
                  <c:v>0.180992904582647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/>
        <c:axId val="51990528"/>
        <c:axId val="51992064"/>
      </c:scatterChart>
      <c:valAx>
        <c:axId val="51990528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1992064"/>
        <c:crossesAt val="0"/>
        <c:crossBetween val="midCat"/>
        <c:majorUnit val="2"/>
      </c:valAx>
      <c:valAx>
        <c:axId val="51992064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199052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23E-2"/>
          <c:w val="0.75755229186076078"/>
          <c:h val="0.82157185302719193"/>
        </c:manualLayout>
      </c:layout>
      <c:scatterChart>
        <c:scatterStyle val="smoothMarker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(BW)'!$U$206:$AG$206</c:f>
              <c:numCache>
                <c:formatCode>General</c:formatCode>
                <c:ptCount val="13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(BW)'!$U$207:$AG$207</c:f>
              <c:numCache>
                <c:formatCode>General</c:formatCode>
                <c:ptCount val="13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(BW)'!$U$208:$AG$208</c:f>
              <c:numCache>
                <c:formatCode>General</c:formatCode>
                <c:ptCount val="13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(BW)'!$U$209:$AG$209</c:f>
              <c:numCache>
                <c:formatCode>General</c:formatCode>
                <c:ptCount val="13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(BW)'!$U$210:$AG$210</c:f>
              <c:numCache>
                <c:formatCode>General</c:formatCode>
                <c:ptCount val="13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CC00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(BW)'!$U$211:$AG$211</c:f>
              <c:numCache>
                <c:formatCode>General</c:formatCode>
                <c:ptCount val="13"/>
                <c:pt idx="0">
                  <c:v>0.26777300911530727</c:v>
                </c:pt>
                <c:pt idx="1">
                  <c:v>0.29039219055747989</c:v>
                </c:pt>
                <c:pt idx="2">
                  <c:v>0.28740356163240238</c:v>
                </c:pt>
                <c:pt idx="3">
                  <c:v>0.27702710165629213</c:v>
                </c:pt>
                <c:pt idx="4">
                  <c:v>0.26242567400971817</c:v>
                </c:pt>
                <c:pt idx="5">
                  <c:v>0.26198663288000756</c:v>
                </c:pt>
                <c:pt idx="6">
                  <c:v>0.2451082090751116</c:v>
                </c:pt>
                <c:pt idx="7">
                  <c:v>0.25029023797115973</c:v>
                </c:pt>
                <c:pt idx="8">
                  <c:v>0.23932091179896214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/>
        <c:axId val="52157056"/>
        <c:axId val="52212096"/>
      </c:scatterChart>
      <c:valAx>
        <c:axId val="52157056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2212096"/>
        <c:crossesAt val="0"/>
        <c:crossBetween val="midCat"/>
        <c:majorUnit val="2"/>
      </c:valAx>
      <c:valAx>
        <c:axId val="52212096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1570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9.1227300337434983E-3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Distributions!$T$55</c:f>
              <c:strCache>
                <c:ptCount val="1"/>
                <c:pt idx="0">
                  <c:v>Cia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Distributions!$T$56:$T$60</c:f>
              <c:numCache>
                <c:formatCode>General</c:formatCode>
                <c:ptCount val="5"/>
                <c:pt idx="0">
                  <c:v>0.53300000000000003</c:v>
                </c:pt>
                <c:pt idx="1">
                  <c:v>0.58009999999999995</c:v>
                </c:pt>
                <c:pt idx="2">
                  <c:v>0.58330000000000004</c:v>
                </c:pt>
                <c:pt idx="3">
                  <c:v>0.52849999999999997</c:v>
                </c:pt>
                <c:pt idx="4">
                  <c:v>0.5554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Distributions!$Z$55</c:f>
              <c:strCache>
                <c:ptCount val="1"/>
                <c:pt idx="0">
                  <c:v>Tia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Distributions!$Z$56:$Z$60</c:f>
              <c:numCache>
                <c:formatCode>General</c:formatCode>
                <c:ptCount val="5"/>
                <c:pt idx="0">
                  <c:v>0.54139999999999999</c:v>
                </c:pt>
                <c:pt idx="1">
                  <c:v>0.50609999999999999</c:v>
                </c:pt>
                <c:pt idx="2">
                  <c:v>0.53390000000000004</c:v>
                </c:pt>
                <c:pt idx="3">
                  <c:v>0.56130000000000002</c:v>
                </c:pt>
                <c:pt idx="4">
                  <c:v>0.53910000000000002</c:v>
                </c:pt>
              </c:numCache>
            </c:numRef>
          </c:yVal>
          <c:smooth val="1"/>
        </c:ser>
        <c:dLbls/>
        <c:axId val="52254592"/>
        <c:axId val="52256128"/>
      </c:scatterChart>
      <c:valAx>
        <c:axId val="52254592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256128"/>
        <c:crossesAt val="0"/>
        <c:crossBetween val="midCat"/>
        <c:majorUnit val="1"/>
      </c:valAx>
      <c:valAx>
        <c:axId val="52256128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25459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2662014888804"/>
          <c:y val="0.10422577935411614"/>
          <c:w val="0.78638266370549836"/>
          <c:h val="0.81663283243108731"/>
        </c:manualLayout>
      </c:layout>
      <c:scatterChart>
        <c:scatterStyle val="smoothMarker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(BW)'!$U$236:$AG$236</c:f>
              <c:numCache>
                <c:formatCode>General</c:formatCode>
                <c:ptCount val="13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(BW)'!$U$237:$AG$237</c:f>
              <c:numCache>
                <c:formatCode>General</c:formatCode>
                <c:ptCount val="13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(BW)'!$U$238:$AG$238</c:f>
              <c:numCache>
                <c:formatCode>General</c:formatCode>
                <c:ptCount val="13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(BW)'!$U$239:$AG$239</c:f>
              <c:numCache>
                <c:formatCode>General</c:formatCode>
                <c:ptCount val="13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(BW)'!$U$240:$AG$240</c:f>
              <c:numCache>
                <c:formatCode>General</c:formatCode>
                <c:ptCount val="13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5000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(BW)'!$U$241:$AG$241</c:f>
              <c:numCache>
                <c:formatCode>General</c:formatCode>
                <c:ptCount val="13"/>
                <c:pt idx="0">
                  <c:v>0.44404243977020197</c:v>
                </c:pt>
                <c:pt idx="1">
                  <c:v>0.46471008340195796</c:v>
                </c:pt>
                <c:pt idx="2">
                  <c:v>0.50662596170473573</c:v>
                </c:pt>
                <c:pt idx="3">
                  <c:v>0.52267957531907672</c:v>
                </c:pt>
                <c:pt idx="4">
                  <c:v>0.55565084478525772</c:v>
                </c:pt>
                <c:pt idx="5">
                  <c:v>0.54856370957022171</c:v>
                </c:pt>
                <c:pt idx="6">
                  <c:v>0.58218429352090262</c:v>
                </c:pt>
                <c:pt idx="7">
                  <c:v>0.57661704298632555</c:v>
                </c:pt>
                <c:pt idx="8">
                  <c:v>0.57968618361839097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/>
        <c:axId val="52330880"/>
        <c:axId val="52332416"/>
      </c:scatterChart>
      <c:valAx>
        <c:axId val="52330880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52332416"/>
        <c:crossesAt val="0"/>
        <c:crossBetween val="midCat"/>
        <c:majorUnit val="2"/>
      </c:valAx>
      <c:valAx>
        <c:axId val="52332416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3308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2025E-3"/>
          <c:y val="9.1227300337434983E-3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Distributions!$AA$55</c:f>
              <c:strCache>
                <c:ptCount val="1"/>
                <c:pt idx="0">
                  <c:v>Tai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Distributions!$AA$56:$AA$60</c:f>
              <c:numCache>
                <c:formatCode>General</c:formatCode>
                <c:ptCount val="5"/>
                <c:pt idx="0">
                  <c:v>0.30869999999999997</c:v>
                </c:pt>
                <c:pt idx="1">
                  <c:v>0.31340000000000001</c:v>
                </c:pt>
                <c:pt idx="2">
                  <c:v>0.27760000000000001</c:v>
                </c:pt>
                <c:pt idx="3">
                  <c:v>0.29549999999999998</c:v>
                </c:pt>
                <c:pt idx="4">
                  <c:v>0.3014</c:v>
                </c:pt>
              </c:numCache>
            </c:numRef>
          </c:yVal>
          <c:smooth val="1"/>
        </c:ser>
        <c:dLbls/>
        <c:axId val="52388992"/>
        <c:axId val="52390528"/>
      </c:scatterChart>
      <c:valAx>
        <c:axId val="52388992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390528"/>
        <c:crossesAt val="-0.1"/>
        <c:crossBetween val="midCat"/>
        <c:majorUnit val="1"/>
      </c:valAx>
      <c:valAx>
        <c:axId val="52390528"/>
        <c:scaling>
          <c:orientation val="minMax"/>
          <c:max val="1.1000000000000001"/>
          <c:min val="-0.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38899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>
        <c:manualLayout>
          <c:xMode val="edge"/>
          <c:yMode val="edge"/>
          <c:x val="0.41870818686499012"/>
          <c:y val="0.83190858307839388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0.28291379310344822</c:v>
                </c:pt>
                <c:pt idx="2">
                  <c:v>0.22769257591651543</c:v>
                </c:pt>
                <c:pt idx="3">
                  <c:v>0.20081411630598003</c:v>
                </c:pt>
                <c:pt idx="4">
                  <c:v>0.18724475099919347</c:v>
                </c:pt>
                <c:pt idx="5">
                  <c:v>0.18018290800539874</c:v>
                </c:pt>
                <c:pt idx="6">
                  <c:v>0.17641912665264647</c:v>
                </c:pt>
                <c:pt idx="7">
                  <c:v>0.17437710192387695</c:v>
                </c:pt>
                <c:pt idx="8">
                  <c:v>0.17325490891073311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0.27964392014519057</c:v>
                </c:pt>
                <c:pt idx="2">
                  <c:v>0.28331156549909259</c:v>
                </c:pt>
                <c:pt idx="3">
                  <c:v>0.27693396187666242</c:v>
                </c:pt>
                <c:pt idx="4">
                  <c:v>0.27016625318950499</c:v>
                </c:pt>
                <c:pt idx="5">
                  <c:v>0.2651572767516327</c:v>
                </c:pt>
                <c:pt idx="6">
                  <c:v>0.26188316233931719</c:v>
                </c:pt>
                <c:pt idx="7">
                  <c:v>0.25986686236051504</c:v>
                </c:pt>
                <c:pt idx="8">
                  <c:v>0.25866524073693842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0.43744228675136121</c:v>
                </c:pt>
                <c:pt idx="2">
                  <c:v>0.48899585858439204</c:v>
                </c:pt>
                <c:pt idx="3">
                  <c:v>0.52225192181735758</c:v>
                </c:pt>
                <c:pt idx="4">
                  <c:v>0.5425889958113016</c:v>
                </c:pt>
                <c:pt idx="5">
                  <c:v>0.5546598152429687</c:v>
                </c:pt>
                <c:pt idx="6">
                  <c:v>0.56169771100803645</c:v>
                </c:pt>
                <c:pt idx="7">
                  <c:v>0.56575603571560806</c:v>
                </c:pt>
                <c:pt idx="8">
                  <c:v>0.56807985035232844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/>
        <c:axId val="493358464"/>
        <c:axId val="493382272"/>
      </c:scatterChart>
      <c:valAx>
        <c:axId val="493358464"/>
        <c:scaling>
          <c:orientation val="minMax"/>
          <c:max val="2009"/>
          <c:min val="1999"/>
        </c:scaling>
        <c:axPos val="b"/>
        <c:numFmt formatCode="General" sourceLinked="1"/>
        <c:majorTickMark val="in"/>
        <c:tickLblPos val="none"/>
        <c:crossAx val="493382272"/>
        <c:crosses val="autoZero"/>
        <c:crossBetween val="midCat"/>
        <c:majorUnit val="1"/>
      </c:valAx>
      <c:valAx>
        <c:axId val="49338227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one"/>
        <c:crossAx val="49335846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2.4602889223412014E-2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Distributions!$AB$55</c:f>
              <c:strCache>
                <c:ptCount val="1"/>
                <c:pt idx="0">
                  <c:v>Tag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Distributions!$AB$56:$AB$60</c:f>
              <c:numCache>
                <c:formatCode>General</c:formatCode>
                <c:ptCount val="5"/>
                <c:pt idx="0">
                  <c:v>0.40250000000000002</c:v>
                </c:pt>
                <c:pt idx="1">
                  <c:v>0.43280000000000002</c:v>
                </c:pt>
                <c:pt idx="2">
                  <c:v>0.41410000000000002</c:v>
                </c:pt>
                <c:pt idx="3">
                  <c:v>0.372</c:v>
                </c:pt>
                <c:pt idx="4">
                  <c:v>0.34549999999999997</c:v>
                </c:pt>
              </c:numCache>
            </c:numRef>
          </c:yVal>
          <c:smooth val="1"/>
        </c:ser>
        <c:dLbls/>
        <c:axId val="52434816"/>
        <c:axId val="52436352"/>
      </c:scatterChart>
      <c:valAx>
        <c:axId val="52434816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436352"/>
        <c:crossesAt val="-0.1"/>
        <c:crossBetween val="midCat"/>
        <c:majorUnit val="1"/>
      </c:valAx>
      <c:valAx>
        <c:axId val="52436352"/>
        <c:scaling>
          <c:orientation val="minMax"/>
          <c:max val="1.1000000000000001"/>
          <c:min val="-0.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43481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9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Distributions!$AC$55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Distributions!$AC$56:$AC$60</c:f>
              <c:numCache>
                <c:formatCode>General</c:formatCode>
                <c:ptCount val="5"/>
                <c:pt idx="0">
                  <c:v>0.40689999999999998</c:v>
                </c:pt>
                <c:pt idx="1">
                  <c:v>0.39589999999999997</c:v>
                </c:pt>
                <c:pt idx="2">
                  <c:v>0.41039999999999999</c:v>
                </c:pt>
                <c:pt idx="3">
                  <c:v>0.379</c:v>
                </c:pt>
                <c:pt idx="4">
                  <c:v>0.33410000000000001</c:v>
                </c:pt>
              </c:numCache>
            </c:numRef>
          </c:yVal>
          <c:smooth val="1"/>
        </c:ser>
        <c:dLbls/>
        <c:axId val="52411008"/>
        <c:axId val="52470144"/>
      </c:scatterChart>
      <c:valAx>
        <c:axId val="52411008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470144"/>
        <c:crossesAt val="-0.1"/>
        <c:crossBetween val="midCat"/>
        <c:majorUnit val="1"/>
      </c:valAx>
      <c:valAx>
        <c:axId val="52470144"/>
        <c:scaling>
          <c:orientation val="minMax"/>
          <c:max val="1.1000000000000001"/>
          <c:min val="-0.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41100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6E-2"/>
          <c:y val="0.11748384436142312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Distributions!$Y$56:$Y$60</c:f>
              <c:numCache>
                <c:formatCode>General</c:formatCode>
                <c:ptCount val="5"/>
                <c:pt idx="0">
                  <c:v>0.71899999999999997</c:v>
                </c:pt>
                <c:pt idx="1">
                  <c:v>0.56510000000000005</c:v>
                </c:pt>
                <c:pt idx="2">
                  <c:v>0.54759999999999998</c:v>
                </c:pt>
                <c:pt idx="3">
                  <c:v>0.42159999999999997</c:v>
                </c:pt>
                <c:pt idx="4">
                  <c:v>0.44319999999999998</c:v>
                </c:pt>
              </c:numCache>
            </c:numRef>
          </c:yVal>
          <c:smooth val="1"/>
        </c:ser>
        <c:dLbls/>
        <c:axId val="52415488"/>
        <c:axId val="52507392"/>
      </c:scatterChart>
      <c:valAx>
        <c:axId val="52415488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507392"/>
        <c:crossesAt val="-0.1"/>
        <c:crossBetween val="midCat"/>
        <c:majorUnit val="1"/>
      </c:valAx>
      <c:valAx>
        <c:axId val="52507392"/>
        <c:scaling>
          <c:orientation val="minMax"/>
          <c:max val="1.1000000000000001"/>
          <c:min val="-0.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41548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Distributions!$X$56:$X$60</c:f>
              <c:numCache>
                <c:formatCode>General</c:formatCode>
                <c:ptCount val="5"/>
                <c:pt idx="0">
                  <c:v>0.72089999999999999</c:v>
                </c:pt>
                <c:pt idx="1">
                  <c:v>0.6089</c:v>
                </c:pt>
                <c:pt idx="2">
                  <c:v>0.68310000000000004</c:v>
                </c:pt>
                <c:pt idx="3">
                  <c:v>0.63929999999999998</c:v>
                </c:pt>
                <c:pt idx="4">
                  <c:v>0.59240000000000004</c:v>
                </c:pt>
              </c:numCache>
            </c:numRef>
          </c:yVal>
          <c:smooth val="1"/>
        </c:ser>
        <c:dLbls/>
        <c:axId val="52482432"/>
        <c:axId val="52483968"/>
      </c:scatterChart>
      <c:valAx>
        <c:axId val="52482432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483968"/>
        <c:crossesAt val="-0.1"/>
        <c:crossBetween val="midCat"/>
        <c:majorUnit val="1"/>
      </c:valAx>
      <c:valAx>
        <c:axId val="52483968"/>
        <c:scaling>
          <c:orientation val="minMax"/>
          <c:max val="1.1000000000000001"/>
          <c:min val="-0.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48243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9"/>
          <c:y val="6.9652635181382622E-2"/>
          <c:w val="0.78214617360390337"/>
          <c:h val="0.81663283243108731"/>
        </c:manualLayout>
      </c:layout>
      <c:scatterChart>
        <c:scatterStyle val="smoothMarker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(BW)'!$U$156:$AG$156</c:f>
              <c:numCache>
                <c:formatCode>General</c:formatCode>
                <c:ptCount val="13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(BW)'!$U$157:$AG$157</c:f>
              <c:numCache>
                <c:formatCode>General</c:formatCode>
                <c:ptCount val="13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(BW)'!$U$158:$AG$158</c:f>
              <c:numCache>
                <c:formatCode>General</c:formatCode>
                <c:ptCount val="13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(BW)'!$U$159:$AG$159</c:f>
              <c:numCache>
                <c:formatCode>General</c:formatCode>
                <c:ptCount val="13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(BW)'!$U$160:$AG$160</c:f>
              <c:numCache>
                <c:formatCode>General</c:formatCode>
                <c:ptCount val="13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noFill/>
              <a:ln w="3175">
                <a:solidFill>
                  <a:srgbClr val="7030A0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(BW)'!$U$161:$AG$161</c:f>
              <c:numCache>
                <c:formatCode>General</c:formatCode>
                <c:ptCount val="13"/>
                <c:pt idx="0">
                  <c:v>0.28818455111449082</c:v>
                </c:pt>
                <c:pt idx="1">
                  <c:v>0.24489772604056226</c:v>
                </c:pt>
                <c:pt idx="2">
                  <c:v>0.20597047666286189</c:v>
                </c:pt>
                <c:pt idx="3">
                  <c:v>0.20029332302463118</c:v>
                </c:pt>
                <c:pt idx="4">
                  <c:v>0.18192348120502408</c:v>
                </c:pt>
                <c:pt idx="5">
                  <c:v>0.18944965754977069</c:v>
                </c:pt>
                <c:pt idx="6">
                  <c:v>0.1727074974039858</c:v>
                </c:pt>
                <c:pt idx="7">
                  <c:v>0.17309271904251483</c:v>
                </c:pt>
                <c:pt idx="8">
                  <c:v>0.180992904582647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/>
        <c:axId val="52648960"/>
        <c:axId val="52671232"/>
      </c:scatterChart>
      <c:valAx>
        <c:axId val="52648960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2671232"/>
        <c:crossesAt val="0"/>
        <c:crossBetween val="midCat"/>
        <c:majorUnit val="2"/>
      </c:valAx>
      <c:valAx>
        <c:axId val="52671232"/>
        <c:scaling>
          <c:orientation val="minMax"/>
          <c:max val="1"/>
          <c:min val="0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64896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23E-2"/>
          <c:w val="0.75755229186076078"/>
          <c:h val="0.82157185302719193"/>
        </c:manualLayout>
      </c:layout>
      <c:scatterChart>
        <c:scatterStyle val="smoothMarker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(BW)'!$U$206:$AG$206</c:f>
              <c:numCache>
                <c:formatCode>General</c:formatCode>
                <c:ptCount val="13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(BW)'!$U$207:$AG$207</c:f>
              <c:numCache>
                <c:formatCode>General</c:formatCode>
                <c:ptCount val="13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(BW)'!$U$208:$AG$208</c:f>
              <c:numCache>
                <c:formatCode>General</c:formatCode>
                <c:ptCount val="13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(BW)'!$U$209:$AG$209</c:f>
              <c:numCache>
                <c:formatCode>General</c:formatCode>
                <c:ptCount val="13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(BW)'!$U$210:$AG$210</c:f>
              <c:numCache>
                <c:formatCode>General</c:formatCode>
                <c:ptCount val="13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noFill/>
              <a:ln w="3175">
                <a:solidFill>
                  <a:srgbClr val="7030A0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(BW)'!$U$211:$AG$211</c:f>
              <c:numCache>
                <c:formatCode>General</c:formatCode>
                <c:ptCount val="13"/>
                <c:pt idx="0">
                  <c:v>0.26777300911530727</c:v>
                </c:pt>
                <c:pt idx="1">
                  <c:v>0.29039219055747989</c:v>
                </c:pt>
                <c:pt idx="2">
                  <c:v>0.28740356163240238</c:v>
                </c:pt>
                <c:pt idx="3">
                  <c:v>0.27702710165629213</c:v>
                </c:pt>
                <c:pt idx="4">
                  <c:v>0.26242567400971817</c:v>
                </c:pt>
                <c:pt idx="5">
                  <c:v>0.26198663288000756</c:v>
                </c:pt>
                <c:pt idx="6">
                  <c:v>0.2451082090751116</c:v>
                </c:pt>
                <c:pt idx="7">
                  <c:v>0.25029023797115973</c:v>
                </c:pt>
                <c:pt idx="8">
                  <c:v>0.23932091179896214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/>
        <c:axId val="52733824"/>
        <c:axId val="52735360"/>
      </c:scatterChart>
      <c:valAx>
        <c:axId val="52733824"/>
        <c:scaling>
          <c:orientation val="minMax"/>
          <c:max val="2009"/>
          <c:min val="1999"/>
        </c:scaling>
        <c:axPos val="b"/>
        <c:numFmt formatCode="General" sourceLinked="1"/>
        <c:majorTickMark val="cross"/>
        <c:tickLblPos val="none"/>
        <c:crossAx val="52735360"/>
        <c:crossesAt val="0"/>
        <c:crossBetween val="midCat"/>
        <c:majorUnit val="2"/>
      </c:valAx>
      <c:valAx>
        <c:axId val="52735360"/>
        <c:scaling>
          <c:orientation val="minMax"/>
          <c:max val="1"/>
          <c:min val="0"/>
        </c:scaling>
        <c:axPos val="l"/>
        <c:numFmt formatCode="#,##0.0" sourceLinked="0"/>
        <c:majorTickMark val="cross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73382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9.1227300337434983E-3"/>
          <c:w val="0.79024259478370851"/>
          <c:h val="0.85671099478142121"/>
        </c:manualLayout>
      </c:layout>
      <c:scatterChart>
        <c:scatterStyle val="smoothMarker"/>
        <c:ser>
          <c:idx val="0"/>
          <c:order val="0"/>
          <c:tx>
            <c:strRef>
              <c:f>Distributions!$Z$55</c:f>
              <c:strCache>
                <c:ptCount val="1"/>
                <c:pt idx="0">
                  <c:v>Tia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Distributions!$Z$56:$Z$60</c:f>
              <c:numCache>
                <c:formatCode>General</c:formatCode>
                <c:ptCount val="5"/>
                <c:pt idx="0">
                  <c:v>0.54139999999999999</c:v>
                </c:pt>
                <c:pt idx="1">
                  <c:v>0.50609999999999999</c:v>
                </c:pt>
                <c:pt idx="2">
                  <c:v>0.53390000000000004</c:v>
                </c:pt>
                <c:pt idx="3">
                  <c:v>0.56130000000000002</c:v>
                </c:pt>
                <c:pt idx="4">
                  <c:v>0.53910000000000002</c:v>
                </c:pt>
              </c:numCache>
            </c:numRef>
          </c:yVal>
          <c:smooth val="1"/>
        </c:ser>
        <c:dLbls/>
        <c:axId val="52636288"/>
        <c:axId val="52916608"/>
      </c:scatterChart>
      <c:valAx>
        <c:axId val="52636288"/>
        <c:scaling>
          <c:orientation val="minMax"/>
          <c:max val="6"/>
          <c:min val="0"/>
        </c:scaling>
        <c:axPos val="b"/>
        <c:numFmt formatCode="General" sourceLinked="1"/>
        <c:majorTickMark val="cross"/>
        <c:tickLblPos val="none"/>
        <c:crossAx val="52916608"/>
        <c:crossesAt val="-0.1"/>
        <c:crossBetween val="midCat"/>
        <c:majorUnit val="1"/>
      </c:valAx>
      <c:valAx>
        <c:axId val="52916608"/>
        <c:scaling>
          <c:orientation val="minMax"/>
          <c:max val="1.1000000000000001"/>
          <c:min val="-0.1"/>
        </c:scaling>
        <c:axPos val="l"/>
        <c:numFmt formatCode="#,##0.0" sourceLinked="0"/>
        <c:majorTickMark val="in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5263628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320576889274394"/>
          <c:y val="4.0318018224990822E-2"/>
          <c:w val="0.77783565656859877"/>
          <c:h val="0.84132794083863638"/>
        </c:manualLayout>
      </c:layout>
      <c:scatterChart>
        <c:scatterStyle val="smoothMarker"/>
        <c:ser>
          <c:idx val="5"/>
          <c:order val="0"/>
          <c:tx>
            <c:strRef>
              <c:f>'[2]Data for Matrix'!$T$145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Matrix'!$AN$156:$AZ$156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'[2]Data for Matrix'!$T$146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Matrix'!$AN$157:$AZ$157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'[2]Data for Matrix'!$T$147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Matrix'!$AN$158:$AZ$158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'[2]Data for Matrix'!$T$148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Matrix'!$AN$159:$AZ$159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'[2]Data for Matrix'!$T$149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Matrix'!$AN$160:$AZ$160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'[2]Data for Matrix'!$T$150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rgbClr val="009900">
                  <a:alpha val="85000"/>
                </a:srgbClr>
              </a:solidFill>
              <a:ln w="25400">
                <a:solidFill>
                  <a:schemeClr val="tx1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'[2]Data for Matrix'!$U$112:$AG$112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Matrix'!$AN$161:$AZ$161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/>
        <c:axId val="52962816"/>
        <c:axId val="52964736"/>
      </c:scatterChart>
      <c:valAx>
        <c:axId val="52962816"/>
        <c:scaling>
          <c:orientation val="minMax"/>
          <c:max val="2013"/>
          <c:min val="1999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0.53061383375279014"/>
              <c:y val="0.9477614174558519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2964736"/>
        <c:crossesAt val="0"/>
        <c:crossBetween val="midCat"/>
        <c:majorUnit val="2"/>
      </c:valAx>
      <c:valAx>
        <c:axId val="52964736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 dirty="0" smtClean="0"/>
                  <a:t>Prevalence</a:t>
                </a:r>
                <a:endParaRPr lang="en-US" sz="1800" dirty="0"/>
              </a:p>
            </c:rich>
          </c:tx>
          <c:layout>
            <c:manualLayout>
              <c:xMode val="edge"/>
              <c:yMode val="edge"/>
              <c:x val="6.368768980229135E-4"/>
              <c:y val="0.42846086891908952"/>
            </c:manualLayout>
          </c:layout>
        </c:title>
        <c:numFmt formatCode="#,##0.0" sourceLinked="0"/>
        <c:majorTickMark val="none"/>
        <c:tickLblPos val="low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600"/>
            </a:pPr>
            <a:endParaRPr lang="en-US"/>
          </a:p>
        </c:txPr>
        <c:crossAx val="5296281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0.18090639013452917</c:v>
                </c:pt>
                <c:pt idx="2">
                  <c:v>0.17545650224215248</c:v>
                </c:pt>
                <c:pt idx="3">
                  <c:v>0.16513800448430493</c:v>
                </c:pt>
                <c:pt idx="4">
                  <c:v>0.16993531390134531</c:v>
                </c:pt>
                <c:pt idx="5">
                  <c:v>0.16751883408071749</c:v>
                </c:pt>
                <c:pt idx="6">
                  <c:v>0.17441860986547086</c:v>
                </c:pt>
                <c:pt idx="7">
                  <c:v>0.16411569506726456</c:v>
                </c:pt>
                <c:pt idx="8">
                  <c:v>0.16841860986547086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0.2706940582959641</c:v>
                </c:pt>
                <c:pt idx="2">
                  <c:v>0.27343049327354263</c:v>
                </c:pt>
                <c:pt idx="3">
                  <c:v>0.27134181614349773</c:v>
                </c:pt>
                <c:pt idx="4">
                  <c:v>0.25971177130044842</c:v>
                </c:pt>
                <c:pt idx="5">
                  <c:v>0.26141300448430493</c:v>
                </c:pt>
                <c:pt idx="6">
                  <c:v>0.25765582959641253</c:v>
                </c:pt>
                <c:pt idx="7">
                  <c:v>0.25170493273542599</c:v>
                </c:pt>
                <c:pt idx="8">
                  <c:v>0.26022937219730946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0.5483995515695067</c:v>
                </c:pt>
                <c:pt idx="2">
                  <c:v>0.551113004484305</c:v>
                </c:pt>
                <c:pt idx="3">
                  <c:v>0.56352017937219734</c:v>
                </c:pt>
                <c:pt idx="4">
                  <c:v>0.57035291479820638</c:v>
                </c:pt>
                <c:pt idx="5">
                  <c:v>0.57106816143497763</c:v>
                </c:pt>
                <c:pt idx="6">
                  <c:v>0.5679255605381166</c:v>
                </c:pt>
                <c:pt idx="7">
                  <c:v>0.58417937219730942</c:v>
                </c:pt>
                <c:pt idx="8">
                  <c:v>0.57135201793721968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/>
        <c:axId val="49156096"/>
        <c:axId val="49157632"/>
      </c:scatterChart>
      <c:valAx>
        <c:axId val="49156096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157632"/>
        <c:crosses val="autoZero"/>
        <c:crossBetween val="midCat"/>
      </c:valAx>
      <c:valAx>
        <c:axId val="49157632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15609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0.21155246062992122</c:v>
                </c:pt>
                <c:pt idx="2">
                  <c:v>0.19669763779527558</c:v>
                </c:pt>
                <c:pt idx="3">
                  <c:v>0.18801781496062991</c:v>
                </c:pt>
                <c:pt idx="4">
                  <c:v>0.19324055118110239</c:v>
                </c:pt>
                <c:pt idx="5">
                  <c:v>0.1865336614173228</c:v>
                </c:pt>
                <c:pt idx="6">
                  <c:v>0.19067706692913383</c:v>
                </c:pt>
                <c:pt idx="7">
                  <c:v>0.1835634842519685</c:v>
                </c:pt>
                <c:pt idx="8">
                  <c:v>0.18054832677165356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0.28909124015748033</c:v>
                </c:pt>
                <c:pt idx="2">
                  <c:v>0.28554133858267716</c:v>
                </c:pt>
                <c:pt idx="3">
                  <c:v>0.27957627952755904</c:v>
                </c:pt>
                <c:pt idx="4">
                  <c:v>0.27348425196850396</c:v>
                </c:pt>
                <c:pt idx="5">
                  <c:v>0.25791870078740159</c:v>
                </c:pt>
                <c:pt idx="6">
                  <c:v>0.26466230314960626</c:v>
                </c:pt>
                <c:pt idx="7">
                  <c:v>0.26000974409448818</c:v>
                </c:pt>
                <c:pt idx="8">
                  <c:v>0.25826820866141731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0.49935629921259844</c:v>
                </c:pt>
                <c:pt idx="2">
                  <c:v>0.51776102362204723</c:v>
                </c:pt>
                <c:pt idx="3">
                  <c:v>0.532405905511811</c:v>
                </c:pt>
                <c:pt idx="4">
                  <c:v>0.53327519685039371</c:v>
                </c:pt>
                <c:pt idx="5">
                  <c:v>0.55554763779527561</c:v>
                </c:pt>
                <c:pt idx="6">
                  <c:v>0.54466062992125974</c:v>
                </c:pt>
                <c:pt idx="7">
                  <c:v>0.55642677165354326</c:v>
                </c:pt>
                <c:pt idx="8">
                  <c:v>0.56118346456692914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/>
        <c:axId val="49417216"/>
        <c:axId val="49427200"/>
      </c:scatterChart>
      <c:valAx>
        <c:axId val="49417216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427200"/>
        <c:crosses val="autoZero"/>
        <c:crossBetween val="midCat"/>
      </c:valAx>
      <c:valAx>
        <c:axId val="4942720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417216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0.22039285714285714</c:v>
                </c:pt>
                <c:pt idx="2">
                  <c:v>0.2014018552875696</c:v>
                </c:pt>
                <c:pt idx="3">
                  <c:v>0.18801873840445266</c:v>
                </c:pt>
                <c:pt idx="4">
                  <c:v>0.1892995361781076</c:v>
                </c:pt>
                <c:pt idx="5">
                  <c:v>0.17747736549165125</c:v>
                </c:pt>
                <c:pt idx="6">
                  <c:v>0.18950408163265303</c:v>
                </c:pt>
                <c:pt idx="7">
                  <c:v>0.171517439703154</c:v>
                </c:pt>
                <c:pt idx="8">
                  <c:v>0.17373812615955472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0.28096762523191093</c:v>
                </c:pt>
                <c:pt idx="2">
                  <c:v>0.28614304267161406</c:v>
                </c:pt>
                <c:pt idx="3">
                  <c:v>0.27098144712430428</c:v>
                </c:pt>
                <c:pt idx="4">
                  <c:v>0.26416150278293132</c:v>
                </c:pt>
                <c:pt idx="5">
                  <c:v>0.25746122448979591</c:v>
                </c:pt>
                <c:pt idx="6">
                  <c:v>0.25582300556586274</c:v>
                </c:pt>
                <c:pt idx="7">
                  <c:v>0.25209684601113175</c:v>
                </c:pt>
                <c:pt idx="8">
                  <c:v>0.25235445269016699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0.4986395176252319</c:v>
                </c:pt>
                <c:pt idx="2">
                  <c:v>0.51245510204081635</c:v>
                </c:pt>
                <c:pt idx="3">
                  <c:v>0.54099981447124301</c:v>
                </c:pt>
                <c:pt idx="4">
                  <c:v>0.54653896103896105</c:v>
                </c:pt>
                <c:pt idx="5">
                  <c:v>0.56506141001855292</c:v>
                </c:pt>
                <c:pt idx="6">
                  <c:v>0.55467291280148423</c:v>
                </c:pt>
                <c:pt idx="7">
                  <c:v>0.57638571428571428</c:v>
                </c:pt>
                <c:pt idx="8">
                  <c:v>0.57390742115027837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/>
        <c:axId val="49449600"/>
        <c:axId val="49467776"/>
      </c:scatterChart>
      <c:valAx>
        <c:axId val="49449600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467776"/>
        <c:crosses val="autoZero"/>
        <c:crossBetween val="midCat"/>
      </c:valAx>
      <c:valAx>
        <c:axId val="49467776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449600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0.25209165186500887</c:v>
                </c:pt>
                <c:pt idx="2">
                  <c:v>0.22035133214920072</c:v>
                </c:pt>
                <c:pt idx="3">
                  <c:v>0.19896936056838366</c:v>
                </c:pt>
                <c:pt idx="4">
                  <c:v>0.18475941385435168</c:v>
                </c:pt>
                <c:pt idx="5">
                  <c:v>0.17671580817051508</c:v>
                </c:pt>
                <c:pt idx="6">
                  <c:v>0.17859307282415632</c:v>
                </c:pt>
                <c:pt idx="7">
                  <c:v>0.17522140319715809</c:v>
                </c:pt>
                <c:pt idx="8">
                  <c:v>0.17251314387211369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0.27335186500888098</c:v>
                </c:pt>
                <c:pt idx="2">
                  <c:v>0.28654476021314385</c:v>
                </c:pt>
                <c:pt idx="3">
                  <c:v>0.27370399644760213</c:v>
                </c:pt>
                <c:pt idx="4">
                  <c:v>0.26758179396092363</c:v>
                </c:pt>
                <c:pt idx="5">
                  <c:v>0.26060515097690939</c:v>
                </c:pt>
                <c:pt idx="6">
                  <c:v>0.26843623445825932</c:v>
                </c:pt>
                <c:pt idx="7">
                  <c:v>0.2525045293072824</c:v>
                </c:pt>
                <c:pt idx="8">
                  <c:v>0.24787353463587922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0.47455648312611015</c:v>
                </c:pt>
                <c:pt idx="2">
                  <c:v>0.49310390763765544</c:v>
                </c:pt>
                <c:pt idx="3">
                  <c:v>0.52732664298401422</c:v>
                </c:pt>
                <c:pt idx="4">
                  <c:v>0.54765879218472469</c:v>
                </c:pt>
                <c:pt idx="5">
                  <c:v>0.56267904085257547</c:v>
                </c:pt>
                <c:pt idx="6">
                  <c:v>0.55297069271758437</c:v>
                </c:pt>
                <c:pt idx="7">
                  <c:v>0.57227406749555954</c:v>
                </c:pt>
                <c:pt idx="8">
                  <c:v>0.57961332149200717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/>
        <c:axId val="49493504"/>
        <c:axId val="49495040"/>
      </c:scatterChart>
      <c:valAx>
        <c:axId val="49493504"/>
        <c:scaling>
          <c:orientation val="minMax"/>
          <c:max val="2009"/>
          <c:min val="1999"/>
        </c:scaling>
        <c:axPos val="b"/>
        <c:numFmt formatCode="General" sourceLinked="1"/>
        <c:tickLblPos val="nextTo"/>
        <c:crossAx val="49495040"/>
        <c:crosses val="autoZero"/>
        <c:crossBetween val="midCat"/>
      </c:valAx>
      <c:valAx>
        <c:axId val="49495040"/>
        <c:scaling>
          <c:orientation val="minMax"/>
          <c:max val="0.70000000000000018"/>
          <c:min val="0"/>
        </c:scaling>
        <c:axPos val="l"/>
        <c:majorGridlines/>
        <c:numFmt formatCode="0.00" sourceLinked="1"/>
        <c:tickLblPos val="nextTo"/>
        <c:crossAx val="49493504"/>
        <c:crosses val="autoZero"/>
        <c:crossBetween val="midCat"/>
        <c:majorUnit val="0.2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130342</xdr:colOff>
      <xdr:row>31</xdr:row>
      <xdr:rowOff>125329</xdr:rowOff>
    </xdr:from>
    <xdr:to>
      <xdr:col>21</xdr:col>
      <xdr:colOff>135355</xdr:colOff>
      <xdr:row>31</xdr:row>
      <xdr:rowOff>150395</xdr:rowOff>
    </xdr:to>
    <xdr:cxnSp macro="">
      <xdr:nvCxnSpPr>
        <xdr:cNvPr id="72" name="Straight Connector 71"/>
        <xdr:cNvCxnSpPr/>
      </xdr:nvCxnSpPr>
      <xdr:spPr>
        <a:xfrm flipV="1">
          <a:off x="12583026" y="5810250"/>
          <a:ext cx="5013" cy="25066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284391</xdr:colOff>
      <xdr:row>16</xdr:row>
      <xdr:rowOff>145847</xdr:rowOff>
    </xdr:from>
    <xdr:to>
      <xdr:col>29</xdr:col>
      <xdr:colOff>272143</xdr:colOff>
      <xdr:row>53</xdr:row>
      <xdr:rowOff>122464</xdr:rowOff>
    </xdr:to>
    <xdr:grpSp>
      <xdr:nvGrpSpPr>
        <xdr:cNvPr id="106" name="Group 105"/>
        <xdr:cNvGrpSpPr/>
      </xdr:nvGrpSpPr>
      <xdr:grpSpPr>
        <a:xfrm>
          <a:off x="9246174" y="2978499"/>
          <a:ext cx="8187534" cy="7025117"/>
          <a:chOff x="9469212" y="2976133"/>
          <a:chExt cx="8754108" cy="7632481"/>
        </a:xfrm>
      </xdr:grpSpPr>
      <xdr:grpSp>
        <xdr:nvGrpSpPr>
          <xdr:cNvPr id="35" name="Group 34"/>
          <xdr:cNvGrpSpPr/>
        </xdr:nvGrpSpPr>
        <xdr:grpSpPr>
          <a:xfrm>
            <a:off x="9469212" y="2976133"/>
            <a:ext cx="8754108" cy="7632481"/>
            <a:chOff x="9512451" y="2937815"/>
            <a:chExt cx="7930144" cy="6979144"/>
          </a:xfrm>
        </xdr:grpSpPr>
        <xdr:graphicFrame macro="">
          <xdr:nvGraphicFramePr>
            <xdr:cNvPr id="33" name="Chart 32"/>
            <xdr:cNvGraphicFramePr>
              <a:graphicFrameLocks/>
            </xdr:cNvGraphicFramePr>
          </xdr:nvGraphicFramePr>
          <xdr:xfrm>
            <a:off x="9515594" y="7472622"/>
            <a:ext cx="2827979" cy="24443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8" name="Chart 27"/>
            <xdr:cNvGraphicFramePr>
              <a:graphicFrameLocks/>
            </xdr:cNvGraphicFramePr>
          </xdr:nvGraphicFramePr>
          <xdr:xfrm>
            <a:off x="14272847" y="7312323"/>
            <a:ext cx="2852928" cy="24398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12039090" y="5221229"/>
            <a:ext cx="2853116" cy="2444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6" name="Chart 15"/>
            <xdr:cNvGraphicFramePr>
              <a:graphicFrameLocks/>
            </xdr:cNvGraphicFramePr>
          </xdr:nvGraphicFramePr>
          <xdr:xfrm>
            <a:off x="9812033" y="3120463"/>
            <a:ext cx="2851205" cy="2444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30" name="Chart 29"/>
            <xdr:cNvGraphicFramePr>
              <a:graphicFrameLocks/>
            </xdr:cNvGraphicFramePr>
          </xdr:nvGraphicFramePr>
          <xdr:xfrm>
            <a:off x="14585974" y="2937815"/>
            <a:ext cx="2856621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2" name="Chart 31"/>
            <xdr:cNvGraphicFramePr>
              <a:graphicFrameLocks/>
            </xdr:cNvGraphicFramePr>
          </xdr:nvGraphicFramePr>
          <xdr:xfrm>
            <a:off x="12338023" y="7469241"/>
            <a:ext cx="2854136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29" name="Chart 28"/>
            <xdr:cNvGraphicFramePr>
              <a:graphicFrameLocks/>
            </xdr:cNvGraphicFramePr>
          </xdr:nvGraphicFramePr>
          <xdr:xfrm>
            <a:off x="11760893" y="2938648"/>
            <a:ext cx="2851205" cy="24443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34" name="Chart 33"/>
            <xdr:cNvGraphicFramePr>
              <a:graphicFrameLocks/>
            </xdr:cNvGraphicFramePr>
          </xdr:nvGraphicFramePr>
          <xdr:xfrm>
            <a:off x="9512451" y="5031963"/>
            <a:ext cx="2823792" cy="24443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31" name="Chart 30"/>
            <xdr:cNvGraphicFramePr>
              <a:graphicFrameLocks/>
            </xdr:cNvGraphicFramePr>
          </xdr:nvGraphicFramePr>
          <xdr:xfrm>
            <a:off x="14585333" y="5376143"/>
            <a:ext cx="2856621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grpSp>
        <xdr:nvGrpSpPr>
          <xdr:cNvPr id="23" name="Group 22"/>
          <xdr:cNvGrpSpPr/>
        </xdr:nvGrpSpPr>
        <xdr:grpSpPr>
          <a:xfrm>
            <a:off x="17496376" y="3355887"/>
            <a:ext cx="55995" cy="6874068"/>
            <a:chOff x="15191119" y="3351828"/>
            <a:chExt cx="56077" cy="6874068"/>
          </a:xfrm>
        </xdr:grpSpPr>
        <xdr:grpSp>
          <xdr:nvGrpSpPr>
            <xdr:cNvPr id="22" name="Group 21"/>
            <xdr:cNvGrpSpPr/>
          </xdr:nvGrpSpPr>
          <xdr:grpSpPr>
            <a:xfrm>
              <a:off x="15191119" y="3351828"/>
              <a:ext cx="52475" cy="6874068"/>
              <a:chOff x="15191119" y="3351828"/>
              <a:chExt cx="52475" cy="6874068"/>
            </a:xfrm>
          </xdr:grpSpPr>
          <xdr:cxnSp macro="">
            <xdr:nvCxnSpPr>
              <xdr:cNvPr id="3" name="Straight Connector 2"/>
              <xdr:cNvCxnSpPr/>
            </xdr:nvCxnSpPr>
            <xdr:spPr>
              <a:xfrm>
                <a:off x="15231119" y="3351828"/>
                <a:ext cx="12475" cy="6874068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Connector 4"/>
              <xdr:cNvCxnSpPr/>
            </xdr:nvCxnSpPr>
            <xdr:spPr>
              <a:xfrm flipH="1" flipV="1">
                <a:off x="15193273" y="3353519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Straight Connector 35"/>
              <xdr:cNvCxnSpPr/>
            </xdr:nvCxnSpPr>
            <xdr:spPr>
              <a:xfrm flipH="1" flipV="1">
                <a:off x="15191119" y="3811438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Straight Connector 36"/>
              <xdr:cNvCxnSpPr/>
            </xdr:nvCxnSpPr>
            <xdr:spPr>
              <a:xfrm flipH="1" flipV="1">
                <a:off x="15192556" y="4269357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Straight Connector 38"/>
              <xdr:cNvCxnSpPr/>
            </xdr:nvCxnSpPr>
            <xdr:spPr>
              <a:xfrm flipH="1" flipV="1">
                <a:off x="15193992" y="4730869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Straight Connector 39"/>
              <xdr:cNvCxnSpPr/>
            </xdr:nvCxnSpPr>
            <xdr:spPr>
              <a:xfrm flipH="1" flipV="1">
                <a:off x="15195430" y="5185194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/>
              <xdr:cNvCxnSpPr/>
            </xdr:nvCxnSpPr>
            <xdr:spPr>
              <a:xfrm flipH="1" flipV="1">
                <a:off x="15196868" y="6103187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Straight Connector 42"/>
              <xdr:cNvCxnSpPr/>
            </xdr:nvCxnSpPr>
            <xdr:spPr>
              <a:xfrm flipH="1" flipV="1">
                <a:off x="15198306" y="6564701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Connector 43"/>
              <xdr:cNvCxnSpPr/>
            </xdr:nvCxnSpPr>
            <xdr:spPr>
              <a:xfrm flipH="1" flipV="1">
                <a:off x="15196149" y="7019025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Connector 44"/>
              <xdr:cNvCxnSpPr/>
            </xdr:nvCxnSpPr>
            <xdr:spPr>
              <a:xfrm flipH="1" flipV="1">
                <a:off x="15197588" y="7476945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/>
              <xdr:cNvCxnSpPr/>
            </xdr:nvCxnSpPr>
            <xdr:spPr>
              <a:xfrm flipH="1" flipV="1">
                <a:off x="15198305" y="8394218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/>
              <xdr:cNvCxnSpPr/>
            </xdr:nvCxnSpPr>
            <xdr:spPr>
              <a:xfrm flipH="1" flipV="1">
                <a:off x="15199743" y="8855732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 flipH="1" flipV="1">
                <a:off x="15197586" y="9310056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Straight Connector 48"/>
              <xdr:cNvCxnSpPr/>
            </xdr:nvCxnSpPr>
            <xdr:spPr>
              <a:xfrm flipH="1" flipV="1">
                <a:off x="15199025" y="9767976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2" name="Straight Connector 51"/>
            <xdr:cNvCxnSpPr/>
          </xdr:nvCxnSpPr>
          <xdr:spPr>
            <a:xfrm flipH="1" flipV="1">
              <a:off x="15204056" y="5643114"/>
              <a:ext cx="43140" cy="3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5" name="Group 104"/>
          <xdr:cNvGrpSpPr/>
        </xdr:nvGrpSpPr>
        <xdr:grpSpPr>
          <a:xfrm>
            <a:off x="10141508" y="3347535"/>
            <a:ext cx="7375071" cy="40532"/>
            <a:chOff x="10072025" y="5808223"/>
            <a:chExt cx="7348436" cy="40532"/>
          </a:xfrm>
        </xdr:grpSpPr>
        <xdr:cxnSp macro="">
          <xdr:nvCxnSpPr>
            <xdr:cNvPr id="26" name="Straight Connector 25"/>
            <xdr:cNvCxnSpPr/>
          </xdr:nvCxnSpPr>
          <xdr:spPr>
            <a:xfrm>
              <a:off x="10072025" y="5811186"/>
              <a:ext cx="7348436" cy="0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Straight Connector 73"/>
            <xdr:cNvCxnSpPr/>
          </xdr:nvCxnSpPr>
          <xdr:spPr>
            <a:xfrm>
              <a:off x="10573947" y="5812185"/>
              <a:ext cx="0" cy="34636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Straight Connector 78"/>
            <xdr:cNvCxnSpPr/>
          </xdr:nvCxnSpPr>
          <xdr:spPr>
            <a:xfrm>
              <a:off x="11547543" y="5808223"/>
              <a:ext cx="0" cy="40532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Straight Connector 80"/>
            <xdr:cNvCxnSpPr/>
          </xdr:nvCxnSpPr>
          <xdr:spPr>
            <a:xfrm>
              <a:off x="12033926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Straight Connector 82"/>
            <xdr:cNvCxnSpPr/>
          </xdr:nvCxnSpPr>
          <xdr:spPr>
            <a:xfrm>
              <a:off x="11053053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Straight Connector 84"/>
            <xdr:cNvCxnSpPr/>
          </xdr:nvCxnSpPr>
          <xdr:spPr>
            <a:xfrm>
              <a:off x="13006691" y="5816330"/>
              <a:ext cx="0" cy="32425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Straight Connector 86"/>
            <xdr:cNvCxnSpPr/>
          </xdr:nvCxnSpPr>
          <xdr:spPr>
            <a:xfrm>
              <a:off x="13501181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Straight Connector 88"/>
            <xdr:cNvCxnSpPr/>
          </xdr:nvCxnSpPr>
          <xdr:spPr>
            <a:xfrm>
              <a:off x="13987564" y="5812277"/>
              <a:ext cx="0" cy="32425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Straight Connector 90"/>
            <xdr:cNvCxnSpPr/>
          </xdr:nvCxnSpPr>
          <xdr:spPr>
            <a:xfrm>
              <a:off x="14482053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Straight Connector 92"/>
            <xdr:cNvCxnSpPr/>
          </xdr:nvCxnSpPr>
          <xdr:spPr>
            <a:xfrm>
              <a:off x="15458872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" name="Straight Connector 94"/>
            <xdr:cNvCxnSpPr/>
          </xdr:nvCxnSpPr>
          <xdr:spPr>
            <a:xfrm>
              <a:off x="15949309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7" name="Straight Connector 96"/>
            <xdr:cNvCxnSpPr/>
          </xdr:nvCxnSpPr>
          <xdr:spPr>
            <a:xfrm>
              <a:off x="16439745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Connector 102"/>
            <xdr:cNvCxnSpPr/>
          </xdr:nvCxnSpPr>
          <xdr:spPr>
            <a:xfrm>
              <a:off x="16938287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454269</xdr:colOff>
      <xdr:row>59</xdr:row>
      <xdr:rowOff>22087</xdr:rowOff>
    </xdr:from>
    <xdr:to>
      <xdr:col>29</xdr:col>
      <xdr:colOff>408314</xdr:colOff>
      <xdr:row>95</xdr:row>
      <xdr:rowOff>123927</xdr:rowOff>
    </xdr:to>
    <xdr:grpSp>
      <xdr:nvGrpSpPr>
        <xdr:cNvPr id="2" name="Group 1"/>
        <xdr:cNvGrpSpPr/>
      </xdr:nvGrpSpPr>
      <xdr:grpSpPr>
        <a:xfrm>
          <a:off x="9416052" y="11046239"/>
          <a:ext cx="8153827" cy="6959840"/>
          <a:chOff x="9369669" y="11042512"/>
          <a:chExt cx="8107445" cy="6959840"/>
        </a:xfrm>
      </xdr:grpSpPr>
      <xdr:grpSp>
        <xdr:nvGrpSpPr>
          <xdr:cNvPr id="157" name="Group 156"/>
          <xdr:cNvGrpSpPr/>
        </xdr:nvGrpSpPr>
        <xdr:grpSpPr>
          <a:xfrm>
            <a:off x="9369669" y="11042512"/>
            <a:ext cx="8107445" cy="6959840"/>
            <a:chOff x="10260878" y="11046239"/>
            <a:chExt cx="8153827" cy="6959840"/>
          </a:xfrm>
        </xdr:grpSpPr>
        <xdr:graphicFrame macro="">
          <xdr:nvGraphicFramePr>
            <xdr:cNvPr id="150" name="Chart 149"/>
            <xdr:cNvGraphicFramePr>
              <a:graphicFrameLocks/>
            </xdr:cNvGraphicFramePr>
          </xdr:nvGraphicFramePr>
          <xdr:xfrm>
            <a:off x="13154376" y="15544864"/>
            <a:ext cx="2946993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51" name="Chart 150"/>
            <xdr:cNvGraphicFramePr>
              <a:graphicFrameLocks/>
            </xdr:cNvGraphicFramePr>
          </xdr:nvGraphicFramePr>
          <xdr:xfrm>
            <a:off x="10282859" y="15500902"/>
            <a:ext cx="2949224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2" name="Chart 151"/>
            <xdr:cNvGraphicFramePr>
              <a:graphicFrameLocks/>
            </xdr:cNvGraphicFramePr>
          </xdr:nvGraphicFramePr>
          <xdr:xfrm>
            <a:off x="10260878" y="13192921"/>
            <a:ext cx="2949224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pSp>
          <xdr:nvGrpSpPr>
            <xdr:cNvPr id="156" name="Group 155"/>
            <xdr:cNvGrpSpPr/>
          </xdr:nvGrpSpPr>
          <xdr:grpSpPr>
            <a:xfrm>
              <a:off x="10390011" y="11046239"/>
              <a:ext cx="8024694" cy="6635454"/>
              <a:chOff x="10390011" y="11046239"/>
              <a:chExt cx="8024694" cy="6635454"/>
            </a:xfrm>
          </xdr:grpSpPr>
          <xdr:grpSp>
            <xdr:nvGrpSpPr>
              <xdr:cNvPr id="107" name="Group 106"/>
              <xdr:cNvGrpSpPr/>
            </xdr:nvGrpSpPr>
            <xdr:grpSpPr>
              <a:xfrm>
                <a:off x="10894068" y="11046239"/>
                <a:ext cx="7520637" cy="6635454"/>
                <a:chOff x="10141508" y="3020826"/>
                <a:chExt cx="8042356" cy="7209129"/>
              </a:xfrm>
            </xdr:grpSpPr>
            <xdr:grpSp>
              <xdr:nvGrpSpPr>
                <xdr:cNvPr id="108" name="Group 107"/>
                <xdr:cNvGrpSpPr/>
              </xdr:nvGrpSpPr>
              <xdr:grpSpPr>
                <a:xfrm>
                  <a:off x="11958325" y="3020826"/>
                  <a:ext cx="6225539" cy="2700953"/>
                  <a:chOff x="11767281" y="2978682"/>
                  <a:chExt cx="5639572" cy="2469753"/>
                </a:xfrm>
              </xdr:grpSpPr>
              <xdr:graphicFrame macro="">
                <xdr:nvGraphicFramePr>
                  <xdr:cNvPr id="144" name="Chart 143"/>
                  <xdr:cNvGraphicFramePr>
                    <a:graphicFrameLocks/>
                  </xdr:cNvGraphicFramePr>
                </xdr:nvGraphicFramePr>
                <xdr:xfrm>
                  <a:off x="14550232" y="3003326"/>
                  <a:ext cx="2856621" cy="2445109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3"/>
                  </a:graphicData>
                </a:graphic>
              </xdr:graphicFrame>
              <xdr:graphicFrame macro="">
                <xdr:nvGraphicFramePr>
                  <xdr:cNvPr id="146" name="Chart 145"/>
                  <xdr:cNvGraphicFramePr>
                    <a:graphicFrameLocks/>
                  </xdr:cNvGraphicFramePr>
                </xdr:nvGraphicFramePr>
                <xdr:xfrm>
                  <a:off x="11767281" y="2978682"/>
                  <a:ext cx="2851205" cy="2444339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4"/>
                  </a:graphicData>
                </a:graphic>
              </xdr:graphicFrame>
            </xdr:grpSp>
            <xdr:grpSp>
              <xdr:nvGrpSpPr>
                <xdr:cNvPr id="109" name="Group 108"/>
                <xdr:cNvGrpSpPr/>
              </xdr:nvGrpSpPr>
              <xdr:grpSpPr>
                <a:xfrm>
                  <a:off x="17496376" y="3355887"/>
                  <a:ext cx="55995" cy="6874068"/>
                  <a:chOff x="15191119" y="3351828"/>
                  <a:chExt cx="56077" cy="6874068"/>
                </a:xfrm>
              </xdr:grpSpPr>
              <xdr:grpSp>
                <xdr:nvGrpSpPr>
                  <xdr:cNvPr id="124" name="Group 123"/>
                  <xdr:cNvGrpSpPr/>
                </xdr:nvGrpSpPr>
                <xdr:grpSpPr>
                  <a:xfrm>
                    <a:off x="15191119" y="3351828"/>
                    <a:ext cx="52475" cy="6874068"/>
                    <a:chOff x="15191119" y="3351828"/>
                    <a:chExt cx="52475" cy="6874068"/>
                  </a:xfrm>
                </xdr:grpSpPr>
                <xdr:cxnSp macro="">
                  <xdr:nvCxnSpPr>
                    <xdr:cNvPr id="126" name="Straight Connector 125"/>
                    <xdr:cNvCxnSpPr/>
                  </xdr:nvCxnSpPr>
                  <xdr:spPr>
                    <a:xfrm>
                      <a:off x="15231119" y="3351828"/>
                      <a:ext cx="12475" cy="6874068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7" name="Straight Connector 126"/>
                    <xdr:cNvCxnSpPr/>
                  </xdr:nvCxnSpPr>
                  <xdr:spPr>
                    <a:xfrm flipH="1" flipV="1">
                      <a:off x="15193273" y="3353519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8" name="Straight Connector 127"/>
                    <xdr:cNvCxnSpPr/>
                  </xdr:nvCxnSpPr>
                  <xdr:spPr>
                    <a:xfrm flipH="1" flipV="1">
                      <a:off x="15191119" y="3811438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9" name="Straight Connector 128"/>
                    <xdr:cNvCxnSpPr/>
                  </xdr:nvCxnSpPr>
                  <xdr:spPr>
                    <a:xfrm flipH="1" flipV="1">
                      <a:off x="15192556" y="4269357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0" name="Straight Connector 129"/>
                    <xdr:cNvCxnSpPr/>
                  </xdr:nvCxnSpPr>
                  <xdr:spPr>
                    <a:xfrm flipH="1" flipV="1">
                      <a:off x="15193992" y="4730869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Connector 130"/>
                    <xdr:cNvCxnSpPr/>
                  </xdr:nvCxnSpPr>
                  <xdr:spPr>
                    <a:xfrm flipH="1" flipV="1">
                      <a:off x="15195430" y="5185194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2" name="Straight Connector 131"/>
                    <xdr:cNvCxnSpPr/>
                  </xdr:nvCxnSpPr>
                  <xdr:spPr>
                    <a:xfrm flipH="1" flipV="1">
                      <a:off x="15196868" y="6103187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3" name="Straight Connector 132"/>
                    <xdr:cNvCxnSpPr/>
                  </xdr:nvCxnSpPr>
                  <xdr:spPr>
                    <a:xfrm flipH="1" flipV="1">
                      <a:off x="15198306" y="6564701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4" name="Straight Connector 133"/>
                    <xdr:cNvCxnSpPr/>
                  </xdr:nvCxnSpPr>
                  <xdr:spPr>
                    <a:xfrm flipH="1" flipV="1">
                      <a:off x="15196149" y="7019025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5" name="Straight Connector 134"/>
                    <xdr:cNvCxnSpPr/>
                  </xdr:nvCxnSpPr>
                  <xdr:spPr>
                    <a:xfrm flipH="1" flipV="1">
                      <a:off x="15197588" y="7476945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6" name="Straight Connector 135"/>
                    <xdr:cNvCxnSpPr/>
                  </xdr:nvCxnSpPr>
                  <xdr:spPr>
                    <a:xfrm flipH="1" flipV="1">
                      <a:off x="15198305" y="8394218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7" name="Straight Connector 136"/>
                    <xdr:cNvCxnSpPr/>
                  </xdr:nvCxnSpPr>
                  <xdr:spPr>
                    <a:xfrm flipH="1" flipV="1">
                      <a:off x="15199743" y="8855732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8" name="Straight Connector 137"/>
                    <xdr:cNvCxnSpPr/>
                  </xdr:nvCxnSpPr>
                  <xdr:spPr>
                    <a:xfrm flipH="1" flipV="1">
                      <a:off x="15197586" y="9310056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9" name="Straight Connector 138"/>
                    <xdr:cNvCxnSpPr/>
                  </xdr:nvCxnSpPr>
                  <xdr:spPr>
                    <a:xfrm flipH="1" flipV="1">
                      <a:off x="15199025" y="9767976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25" name="Straight Connector 124"/>
                  <xdr:cNvCxnSpPr/>
                </xdr:nvCxnSpPr>
                <xdr:spPr>
                  <a:xfrm flipH="1" flipV="1">
                    <a:off x="15204056" y="5643114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10" name="Group 109"/>
                <xdr:cNvGrpSpPr/>
              </xdr:nvGrpSpPr>
              <xdr:grpSpPr>
                <a:xfrm>
                  <a:off x="10141508" y="3347535"/>
                  <a:ext cx="7375071" cy="40532"/>
                  <a:chOff x="10072025" y="5808223"/>
                  <a:chExt cx="7348436" cy="40532"/>
                </a:xfrm>
              </xdr:grpSpPr>
              <xdr:cxnSp macro="">
                <xdr:nvCxnSpPr>
                  <xdr:cNvPr id="111" name="Straight Connector 110"/>
                  <xdr:cNvCxnSpPr/>
                </xdr:nvCxnSpPr>
                <xdr:spPr>
                  <a:xfrm>
                    <a:off x="10072025" y="5811186"/>
                    <a:ext cx="7348436" cy="0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2" name="Straight Connector 111"/>
                  <xdr:cNvCxnSpPr/>
                </xdr:nvCxnSpPr>
                <xdr:spPr>
                  <a:xfrm>
                    <a:off x="10573947" y="5812185"/>
                    <a:ext cx="0" cy="34636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3" name="Straight Connector 112"/>
                  <xdr:cNvCxnSpPr/>
                </xdr:nvCxnSpPr>
                <xdr:spPr>
                  <a:xfrm>
                    <a:off x="11547543" y="5808223"/>
                    <a:ext cx="0" cy="40532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4" name="Straight Connector 113"/>
                  <xdr:cNvCxnSpPr/>
                </xdr:nvCxnSpPr>
                <xdr:spPr>
                  <a:xfrm>
                    <a:off x="12033926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5" name="Straight Connector 114"/>
                  <xdr:cNvCxnSpPr/>
                </xdr:nvCxnSpPr>
                <xdr:spPr>
                  <a:xfrm>
                    <a:off x="11053053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6" name="Straight Connector 115"/>
                  <xdr:cNvCxnSpPr/>
                </xdr:nvCxnSpPr>
                <xdr:spPr>
                  <a:xfrm>
                    <a:off x="13006691" y="5816330"/>
                    <a:ext cx="0" cy="32425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7" name="Straight Connector 116"/>
                  <xdr:cNvCxnSpPr/>
                </xdr:nvCxnSpPr>
                <xdr:spPr>
                  <a:xfrm>
                    <a:off x="13501181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8" name="Straight Connector 117"/>
                  <xdr:cNvCxnSpPr/>
                </xdr:nvCxnSpPr>
                <xdr:spPr>
                  <a:xfrm>
                    <a:off x="13987564" y="5812277"/>
                    <a:ext cx="0" cy="32425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9" name="Straight Connector 118"/>
                  <xdr:cNvCxnSpPr/>
                </xdr:nvCxnSpPr>
                <xdr:spPr>
                  <a:xfrm>
                    <a:off x="14482053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0" name="Straight Connector 119"/>
                  <xdr:cNvCxnSpPr/>
                </xdr:nvCxnSpPr>
                <xdr:spPr>
                  <a:xfrm>
                    <a:off x="15458872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Straight Connector 120"/>
                  <xdr:cNvCxnSpPr/>
                </xdr:nvCxnSpPr>
                <xdr:spPr>
                  <a:xfrm>
                    <a:off x="15949309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Straight Connector 121"/>
                  <xdr:cNvCxnSpPr/>
                </xdr:nvCxnSpPr>
                <xdr:spPr>
                  <a:xfrm>
                    <a:off x="16439745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Straight Connector 122"/>
                  <xdr:cNvCxnSpPr/>
                </xdr:nvCxnSpPr>
                <xdr:spPr>
                  <a:xfrm>
                    <a:off x="16938287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aphicFrame macro="">
            <xdr:nvGraphicFramePr>
              <xdr:cNvPr id="153" name="Chart 152"/>
              <xdr:cNvGraphicFramePr>
                <a:graphicFrameLocks noChangeAspect="1"/>
              </xdr:cNvGraphicFramePr>
            </xdr:nvGraphicFramePr>
            <xdr:xfrm>
              <a:off x="10390011" y="11182311"/>
              <a:ext cx="2991780" cy="25713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5"/>
              </a:graphicData>
            </a:graphic>
          </xdr:graphicFrame>
          <xdr:graphicFrame macro="">
            <xdr:nvGraphicFramePr>
              <xdr:cNvPr id="154" name="Chart 153"/>
              <xdr:cNvGraphicFramePr>
                <a:graphicFrameLocks noChangeAspect="1"/>
              </xdr:cNvGraphicFramePr>
            </xdr:nvGraphicFramePr>
            <xdr:xfrm>
              <a:off x="12840412" y="13214902"/>
              <a:ext cx="3070889" cy="25713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6"/>
              </a:graphicData>
            </a:graphic>
          </xdr:graphicFrame>
          <xdr:graphicFrame macro="">
            <xdr:nvGraphicFramePr>
              <xdr:cNvPr id="149" name="Chart 148"/>
              <xdr:cNvGraphicFramePr>
                <a:graphicFrameLocks/>
              </xdr:cNvGraphicFramePr>
            </xdr:nvGraphicFramePr>
            <xdr:xfrm>
              <a:off x="15432730" y="13449364"/>
              <a:ext cx="2951772" cy="24612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7"/>
              </a:graphicData>
            </a:graphic>
          </xdr:graphicFrame>
        </xdr:grpSp>
      </xdr:grpSp>
      <xdr:graphicFrame macro="">
        <xdr:nvGraphicFramePr>
          <xdr:cNvPr id="203" name="Chart 202"/>
          <xdr:cNvGraphicFramePr>
            <a:graphicFrameLocks noChangeAspect="1"/>
          </xdr:cNvGraphicFramePr>
        </xdr:nvGraphicFramePr>
        <xdr:xfrm>
          <a:off x="14270961" y="15298303"/>
          <a:ext cx="2955371" cy="2571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31</xdr:col>
      <xdr:colOff>0</xdr:colOff>
      <xdr:row>59</xdr:row>
      <xdr:rowOff>0</xdr:rowOff>
    </xdr:from>
    <xdr:to>
      <xdr:col>44</xdr:col>
      <xdr:colOff>171760</xdr:colOff>
      <xdr:row>95</xdr:row>
      <xdr:rowOff>101840</xdr:rowOff>
    </xdr:to>
    <xdr:grpSp>
      <xdr:nvGrpSpPr>
        <xdr:cNvPr id="238" name="Group 237"/>
        <xdr:cNvGrpSpPr/>
      </xdr:nvGrpSpPr>
      <xdr:grpSpPr>
        <a:xfrm>
          <a:off x="18387391" y="11024152"/>
          <a:ext cx="8139630" cy="6959840"/>
          <a:chOff x="10260878" y="11046239"/>
          <a:chExt cx="8153827" cy="6959840"/>
        </a:xfrm>
      </xdr:grpSpPr>
      <xdr:graphicFrame macro="">
        <xdr:nvGraphicFramePr>
          <xdr:cNvPr id="239" name="Chart 238"/>
          <xdr:cNvGraphicFramePr>
            <a:graphicFrameLocks/>
          </xdr:cNvGraphicFramePr>
        </xdr:nvGraphicFramePr>
        <xdr:xfrm>
          <a:off x="13154376" y="15544864"/>
          <a:ext cx="2946993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40" name="Chart 239"/>
          <xdr:cNvGraphicFramePr>
            <a:graphicFrameLocks/>
          </xdr:cNvGraphicFramePr>
        </xdr:nvGraphicFramePr>
        <xdr:xfrm>
          <a:off x="10282859" y="15500902"/>
          <a:ext cx="2949224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41" name="Chart 240"/>
          <xdr:cNvGraphicFramePr>
            <a:graphicFrameLocks/>
          </xdr:cNvGraphicFramePr>
        </xdr:nvGraphicFramePr>
        <xdr:xfrm>
          <a:off x="10260878" y="13192921"/>
          <a:ext cx="2949224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pSp>
        <xdr:nvGrpSpPr>
          <xdr:cNvPr id="242" name="Group 241"/>
          <xdr:cNvGrpSpPr/>
        </xdr:nvGrpSpPr>
        <xdr:grpSpPr>
          <a:xfrm>
            <a:off x="10390011" y="11046239"/>
            <a:ext cx="8024694" cy="6635454"/>
            <a:chOff x="10390011" y="11046239"/>
            <a:chExt cx="8024694" cy="6635454"/>
          </a:xfrm>
        </xdr:grpSpPr>
        <xdr:grpSp>
          <xdr:nvGrpSpPr>
            <xdr:cNvPr id="243" name="Group 242"/>
            <xdr:cNvGrpSpPr/>
          </xdr:nvGrpSpPr>
          <xdr:grpSpPr>
            <a:xfrm>
              <a:off x="10894068" y="11046239"/>
              <a:ext cx="7520637" cy="6635454"/>
              <a:chOff x="10141508" y="3020826"/>
              <a:chExt cx="8042356" cy="7209129"/>
            </a:xfrm>
          </xdr:grpSpPr>
          <xdr:grpSp>
            <xdr:nvGrpSpPr>
              <xdr:cNvPr id="247" name="Group 246"/>
              <xdr:cNvGrpSpPr/>
            </xdr:nvGrpSpPr>
            <xdr:grpSpPr>
              <a:xfrm>
                <a:off x="11958325" y="3020826"/>
                <a:ext cx="6225539" cy="2700953"/>
                <a:chOff x="11767281" y="2978682"/>
                <a:chExt cx="5639572" cy="2469753"/>
              </a:xfrm>
            </xdr:grpSpPr>
            <xdr:graphicFrame macro="">
              <xdr:nvGraphicFramePr>
                <xdr:cNvPr id="279" name="Chart 278"/>
                <xdr:cNvGraphicFramePr>
                  <a:graphicFrameLocks/>
                </xdr:cNvGraphicFramePr>
              </xdr:nvGraphicFramePr>
              <xdr:xfrm>
                <a:off x="14550232" y="3003326"/>
                <a:ext cx="2856621" cy="244510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2"/>
                </a:graphicData>
              </a:graphic>
            </xdr:graphicFrame>
            <xdr:graphicFrame macro="">
              <xdr:nvGraphicFramePr>
                <xdr:cNvPr id="280" name="Chart 279"/>
                <xdr:cNvGraphicFramePr>
                  <a:graphicFrameLocks/>
                </xdr:cNvGraphicFramePr>
              </xdr:nvGraphicFramePr>
              <xdr:xfrm>
                <a:off x="11767281" y="2978682"/>
                <a:ext cx="2851205" cy="244433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3"/>
                </a:graphicData>
              </a:graphic>
            </xdr:graphicFrame>
          </xdr:grpSp>
          <xdr:grpSp>
            <xdr:nvGrpSpPr>
              <xdr:cNvPr id="248" name="Group 247"/>
              <xdr:cNvGrpSpPr/>
            </xdr:nvGrpSpPr>
            <xdr:grpSpPr>
              <a:xfrm>
                <a:off x="17496376" y="3355887"/>
                <a:ext cx="55995" cy="6874068"/>
                <a:chOff x="15191119" y="3351828"/>
                <a:chExt cx="56077" cy="6874068"/>
              </a:xfrm>
            </xdr:grpSpPr>
            <xdr:grpSp>
              <xdr:nvGrpSpPr>
                <xdr:cNvPr id="263" name="Group 262"/>
                <xdr:cNvGrpSpPr/>
              </xdr:nvGrpSpPr>
              <xdr:grpSpPr>
                <a:xfrm>
                  <a:off x="15191119" y="3351828"/>
                  <a:ext cx="52475" cy="6874068"/>
                  <a:chOff x="15191119" y="3351828"/>
                  <a:chExt cx="52475" cy="6874068"/>
                </a:xfrm>
              </xdr:grpSpPr>
              <xdr:cxnSp macro="">
                <xdr:nvCxnSpPr>
                  <xdr:cNvPr id="265" name="Straight Connector 264"/>
                  <xdr:cNvCxnSpPr/>
                </xdr:nvCxnSpPr>
                <xdr:spPr>
                  <a:xfrm>
                    <a:off x="15231119" y="3351828"/>
                    <a:ext cx="12475" cy="687406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6" name="Straight Connector 265"/>
                  <xdr:cNvCxnSpPr/>
                </xdr:nvCxnSpPr>
                <xdr:spPr>
                  <a:xfrm flipH="1" flipV="1">
                    <a:off x="15193273" y="3353519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7" name="Straight Connector 266"/>
                  <xdr:cNvCxnSpPr/>
                </xdr:nvCxnSpPr>
                <xdr:spPr>
                  <a:xfrm flipH="1" flipV="1">
                    <a:off x="15191119" y="3811438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8" name="Straight Connector 267"/>
                  <xdr:cNvCxnSpPr/>
                </xdr:nvCxnSpPr>
                <xdr:spPr>
                  <a:xfrm flipH="1" flipV="1">
                    <a:off x="15192556" y="4269357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9" name="Straight Connector 268"/>
                  <xdr:cNvCxnSpPr/>
                </xdr:nvCxnSpPr>
                <xdr:spPr>
                  <a:xfrm flipH="1" flipV="1">
                    <a:off x="15193992" y="4730869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0" name="Straight Connector 269"/>
                  <xdr:cNvCxnSpPr/>
                </xdr:nvCxnSpPr>
                <xdr:spPr>
                  <a:xfrm flipH="1" flipV="1">
                    <a:off x="15195430" y="5185194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1" name="Straight Connector 270"/>
                  <xdr:cNvCxnSpPr/>
                </xdr:nvCxnSpPr>
                <xdr:spPr>
                  <a:xfrm flipH="1" flipV="1">
                    <a:off x="15196868" y="6103187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2" name="Straight Connector 271"/>
                  <xdr:cNvCxnSpPr/>
                </xdr:nvCxnSpPr>
                <xdr:spPr>
                  <a:xfrm flipH="1" flipV="1">
                    <a:off x="15198306" y="6564701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3" name="Straight Connector 272"/>
                  <xdr:cNvCxnSpPr/>
                </xdr:nvCxnSpPr>
                <xdr:spPr>
                  <a:xfrm flipH="1" flipV="1">
                    <a:off x="15196149" y="7019025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4" name="Straight Connector 273"/>
                  <xdr:cNvCxnSpPr/>
                </xdr:nvCxnSpPr>
                <xdr:spPr>
                  <a:xfrm flipH="1" flipV="1">
                    <a:off x="15197588" y="7476945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5" name="Straight Connector 274"/>
                  <xdr:cNvCxnSpPr/>
                </xdr:nvCxnSpPr>
                <xdr:spPr>
                  <a:xfrm flipH="1" flipV="1">
                    <a:off x="15198305" y="8394218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6" name="Straight Connector 275"/>
                  <xdr:cNvCxnSpPr/>
                </xdr:nvCxnSpPr>
                <xdr:spPr>
                  <a:xfrm flipH="1" flipV="1">
                    <a:off x="15199743" y="8855732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7" name="Straight Connector 276"/>
                  <xdr:cNvCxnSpPr/>
                </xdr:nvCxnSpPr>
                <xdr:spPr>
                  <a:xfrm flipH="1" flipV="1">
                    <a:off x="15197586" y="9310056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8" name="Straight Connector 277"/>
                  <xdr:cNvCxnSpPr/>
                </xdr:nvCxnSpPr>
                <xdr:spPr>
                  <a:xfrm flipH="1" flipV="1">
                    <a:off x="15199025" y="9767976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64" name="Straight Connector 263"/>
                <xdr:cNvCxnSpPr/>
              </xdr:nvCxnSpPr>
              <xdr:spPr>
                <a:xfrm flipH="1" flipV="1">
                  <a:off x="15204056" y="5643114"/>
                  <a:ext cx="43140" cy="3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49" name="Group 248"/>
              <xdr:cNvGrpSpPr/>
            </xdr:nvGrpSpPr>
            <xdr:grpSpPr>
              <a:xfrm>
                <a:off x="10141508" y="3347535"/>
                <a:ext cx="7375071" cy="40532"/>
                <a:chOff x="10072025" y="5808223"/>
                <a:chExt cx="7348436" cy="40532"/>
              </a:xfrm>
            </xdr:grpSpPr>
            <xdr:cxnSp macro="">
              <xdr:nvCxnSpPr>
                <xdr:cNvPr id="250" name="Straight Connector 249"/>
                <xdr:cNvCxnSpPr/>
              </xdr:nvCxnSpPr>
              <xdr:spPr>
                <a:xfrm>
                  <a:off x="10072025" y="5811186"/>
                  <a:ext cx="7348436" cy="0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Straight Connector 250"/>
                <xdr:cNvCxnSpPr/>
              </xdr:nvCxnSpPr>
              <xdr:spPr>
                <a:xfrm>
                  <a:off x="10573947" y="5812185"/>
                  <a:ext cx="0" cy="34636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2" name="Straight Connector 251"/>
                <xdr:cNvCxnSpPr/>
              </xdr:nvCxnSpPr>
              <xdr:spPr>
                <a:xfrm>
                  <a:off x="11547543" y="5808223"/>
                  <a:ext cx="0" cy="40532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Straight Connector 252"/>
                <xdr:cNvCxnSpPr/>
              </xdr:nvCxnSpPr>
              <xdr:spPr>
                <a:xfrm>
                  <a:off x="12033926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Straight Connector 253"/>
                <xdr:cNvCxnSpPr/>
              </xdr:nvCxnSpPr>
              <xdr:spPr>
                <a:xfrm>
                  <a:off x="11053053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Straight Connector 254"/>
                <xdr:cNvCxnSpPr/>
              </xdr:nvCxnSpPr>
              <xdr:spPr>
                <a:xfrm>
                  <a:off x="13006691" y="5816330"/>
                  <a:ext cx="0" cy="32425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Straight Connector 255"/>
                <xdr:cNvCxnSpPr/>
              </xdr:nvCxnSpPr>
              <xdr:spPr>
                <a:xfrm>
                  <a:off x="13501181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Straight Connector 256"/>
                <xdr:cNvCxnSpPr/>
              </xdr:nvCxnSpPr>
              <xdr:spPr>
                <a:xfrm>
                  <a:off x="13987564" y="5812277"/>
                  <a:ext cx="0" cy="32425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Straight Connector 257"/>
                <xdr:cNvCxnSpPr/>
              </xdr:nvCxnSpPr>
              <xdr:spPr>
                <a:xfrm>
                  <a:off x="14482053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9" name="Straight Connector 258"/>
                <xdr:cNvCxnSpPr/>
              </xdr:nvCxnSpPr>
              <xdr:spPr>
                <a:xfrm>
                  <a:off x="15458872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Straight Connector 259"/>
                <xdr:cNvCxnSpPr/>
              </xdr:nvCxnSpPr>
              <xdr:spPr>
                <a:xfrm>
                  <a:off x="15949309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1" name="Straight Connector 260"/>
                <xdr:cNvCxnSpPr/>
              </xdr:nvCxnSpPr>
              <xdr:spPr>
                <a:xfrm>
                  <a:off x="16439745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2" name="Straight Connector 261"/>
                <xdr:cNvCxnSpPr/>
              </xdr:nvCxnSpPr>
              <xdr:spPr>
                <a:xfrm>
                  <a:off x="16938287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aphicFrame macro="">
          <xdr:nvGraphicFramePr>
            <xdr:cNvPr id="244" name="Chart 243"/>
            <xdr:cNvGraphicFramePr>
              <a:graphicFrameLocks noChangeAspect="1"/>
            </xdr:cNvGraphicFramePr>
          </xdr:nvGraphicFramePr>
          <xdr:xfrm>
            <a:off x="10390011" y="11182311"/>
            <a:ext cx="2991780" cy="2571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245" name="Chart 244"/>
            <xdr:cNvGraphicFramePr>
              <a:graphicFrameLocks noChangeAspect="1"/>
            </xdr:cNvGraphicFramePr>
          </xdr:nvGraphicFramePr>
          <xdr:xfrm>
            <a:off x="12840412" y="13214902"/>
            <a:ext cx="3070889" cy="2571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246" name="Chart 245"/>
            <xdr:cNvGraphicFramePr>
              <a:graphicFrameLocks/>
            </xdr:cNvGraphicFramePr>
          </xdr:nvGraphicFramePr>
          <xdr:xfrm>
            <a:off x="15432730" y="13449364"/>
            <a:ext cx="2951772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</xdr:grpSp>
    </xdr:grpSp>
    <xdr:clientData/>
  </xdr:twoCellAnchor>
  <xdr:twoCellAnchor>
    <xdr:from>
      <xdr:col>18</xdr:col>
      <xdr:colOff>0</xdr:colOff>
      <xdr:row>97</xdr:row>
      <xdr:rowOff>0</xdr:rowOff>
    </xdr:from>
    <xdr:to>
      <xdr:col>29</xdr:col>
      <xdr:colOff>598492</xdr:colOff>
      <xdr:row>135</xdr:row>
      <xdr:rowOff>93248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05b/Documents/My%20Dropbox/Academics/Research/EMOSA%20Religion/Describing/Copy%20of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for%20Matri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ine (BW)"/>
      <sheetName val="Nine (2)"/>
      <sheetName val="Data"/>
      <sheetName val="Import"/>
      <sheetName val="Sheet3"/>
      <sheetName val="Nine (Age)"/>
      <sheetName val="Nine"/>
      <sheetName val="Data for Matrix"/>
      <sheetName val="Bars"/>
      <sheetName val="Sheet5"/>
    </sheetNames>
    <sheetDataSet>
      <sheetData sheetId="0">
        <row r="112">
          <cell r="U112">
            <v>2000</v>
          </cell>
          <cell r="V112">
            <v>2001</v>
          </cell>
          <cell r="W112">
            <v>2002</v>
          </cell>
          <cell r="X112">
            <v>2003</v>
          </cell>
          <cell r="Y112">
            <v>2004</v>
          </cell>
          <cell r="Z112">
            <v>2005</v>
          </cell>
          <cell r="AA112">
            <v>2006</v>
          </cell>
          <cell r="AB112">
            <v>2007</v>
          </cell>
          <cell r="AC112">
            <v>2008</v>
          </cell>
          <cell r="AD112">
            <v>2009</v>
          </cell>
          <cell r="AE112">
            <v>2010</v>
          </cell>
          <cell r="AF112">
            <v>2011</v>
          </cell>
          <cell r="AG112">
            <v>2012</v>
          </cell>
          <cell r="AU112">
            <v>2000</v>
          </cell>
          <cell r="AV112">
            <v>2001</v>
          </cell>
          <cell r="AW112">
            <v>2002</v>
          </cell>
          <cell r="AX112">
            <v>2003</v>
          </cell>
          <cell r="AY112">
            <v>2004</v>
          </cell>
          <cell r="AZ112">
            <v>2005</v>
          </cell>
          <cell r="BA112">
            <v>2006</v>
          </cell>
          <cell r="BB112">
            <v>2007</v>
          </cell>
          <cell r="BC112">
            <v>2008</v>
          </cell>
          <cell r="BD112">
            <v>2009</v>
          </cell>
          <cell r="BE112">
            <v>2010</v>
          </cell>
          <cell r="BF112">
            <v>2011</v>
          </cell>
          <cell r="BG112">
            <v>2012</v>
          </cell>
        </row>
        <row r="145">
          <cell r="T145">
            <v>1980</v>
          </cell>
        </row>
        <row r="146">
          <cell r="T146">
            <v>1981</v>
          </cell>
        </row>
        <row r="147">
          <cell r="T147">
            <v>1982</v>
          </cell>
        </row>
        <row r="148">
          <cell r="T148">
            <v>1983</v>
          </cell>
        </row>
        <row r="149">
          <cell r="T149">
            <v>1984</v>
          </cell>
        </row>
        <row r="150">
          <cell r="T150" t="str">
            <v>Mean</v>
          </cell>
        </row>
        <row r="156">
          <cell r="U156">
            <v>0.18721973094170405</v>
          </cell>
          <cell r="V156">
            <v>0.17488789237668162</v>
          </cell>
          <cell r="W156">
            <v>0.15358744394618834</v>
          </cell>
          <cell r="X156">
            <v>0.16704035874439463</v>
          </cell>
          <cell r="Y156">
            <v>0.16143497757847533</v>
          </cell>
          <cell r="Z156">
            <v>0.17713004484304934</v>
          </cell>
          <cell r="AA156">
            <v>0.15695067264573992</v>
          </cell>
          <cell r="AB156">
            <v>0.16367713004484305</v>
          </cell>
          <cell r="AC156">
            <v>0.17040358744394618</v>
          </cell>
          <cell r="AD156" t="e">
            <v>#N/A</v>
          </cell>
          <cell r="AE156" t="e">
            <v>#N/A</v>
          </cell>
          <cell r="AF156" t="e">
            <v>#N/A</v>
          </cell>
          <cell r="AG156" t="e">
            <v>#N/A</v>
          </cell>
        </row>
        <row r="157">
          <cell r="U157">
            <v>0.24704724409448819</v>
          </cell>
          <cell r="V157">
            <v>0.21653543307086615</v>
          </cell>
          <cell r="W157">
            <v>0.19980314960629922</v>
          </cell>
          <cell r="X157">
            <v>0.2125984251968504</v>
          </cell>
          <cell r="Y157">
            <v>0.20275590551181102</v>
          </cell>
          <cell r="Z157">
            <v>0.20964566929133857</v>
          </cell>
          <cell r="AA157">
            <v>0.19586614173228348</v>
          </cell>
          <cell r="AB157">
            <v>0.18996062992125984</v>
          </cell>
          <cell r="AC157">
            <v>0.19291338582677164</v>
          </cell>
          <cell r="AD157" t="e">
            <v>#N/A</v>
          </cell>
          <cell r="AE157" t="e">
            <v>#N/A</v>
          </cell>
          <cell r="AF157" t="e">
            <v>#N/A</v>
          </cell>
          <cell r="AG157" t="e">
            <v>#N/A</v>
          </cell>
        </row>
        <row r="158">
          <cell r="U158">
            <v>0.26808905380333953</v>
          </cell>
          <cell r="V158">
            <v>0.22634508348794063</v>
          </cell>
          <cell r="W158">
            <v>0.20222634508348794</v>
          </cell>
          <cell r="X158">
            <v>0.20686456400742115</v>
          </cell>
          <cell r="Y158">
            <v>0.18367346938775511</v>
          </cell>
          <cell r="Z158">
            <v>0.20964749536178107</v>
          </cell>
          <cell r="AA158">
            <v>0.17254174397031541</v>
          </cell>
          <cell r="AB158">
            <v>0.17717996289424862</v>
          </cell>
          <cell r="AC158">
            <v>0.20871985157699444</v>
          </cell>
          <cell r="AD158" t="e">
            <v>#N/A</v>
          </cell>
          <cell r="AE158" t="e">
            <v>#N/A</v>
          </cell>
          <cell r="AF158" t="e">
            <v>#N/A</v>
          </cell>
          <cell r="AG158" t="e">
            <v>#N/A</v>
          </cell>
        </row>
        <row r="159">
          <cell r="U159">
            <v>0.33747779751332146</v>
          </cell>
          <cell r="V159">
            <v>0.26642984014209592</v>
          </cell>
          <cell r="W159">
            <v>0.22468916518650089</v>
          </cell>
          <cell r="X159">
            <v>0.19626998223801065</v>
          </cell>
          <cell r="Y159">
            <v>0.18117229129662521</v>
          </cell>
          <cell r="Z159">
            <v>0.18294849023090587</v>
          </cell>
          <cell r="AA159">
            <v>0.18028419182948491</v>
          </cell>
          <cell r="AB159">
            <v>0.17584369449378331</v>
          </cell>
          <cell r="AC159">
            <v>0.17140319715808169</v>
          </cell>
          <cell r="AD159" t="e">
            <v>#N/A</v>
          </cell>
          <cell r="AE159" t="e">
            <v>#N/A</v>
          </cell>
          <cell r="AF159" t="e">
            <v>#N/A</v>
          </cell>
          <cell r="AG159" t="e">
            <v>#N/A</v>
          </cell>
        </row>
        <row r="160">
          <cell r="U160">
            <v>0.40108892921960071</v>
          </cell>
          <cell r="V160">
            <v>0.34029038112522686</v>
          </cell>
          <cell r="W160">
            <v>0.24954627949183303</v>
          </cell>
          <cell r="X160">
            <v>0.21869328493647913</v>
          </cell>
          <cell r="Y160">
            <v>0.18058076225045372</v>
          </cell>
          <cell r="Z160">
            <v>0.16787658802177857</v>
          </cell>
          <cell r="AA160">
            <v>0.15789473684210525</v>
          </cell>
          <cell r="AB160">
            <v>0.1588021778584392</v>
          </cell>
          <cell r="AC160">
            <v>0.16152450090744103</v>
          </cell>
          <cell r="AD160" t="e">
            <v>#N/A</v>
          </cell>
          <cell r="AE160" t="e">
            <v>#N/A</v>
          </cell>
          <cell r="AF160" t="e">
            <v>#N/A</v>
          </cell>
          <cell r="AG160" t="e">
            <v>#N/A</v>
          </cell>
        </row>
        <row r="161">
          <cell r="U161">
            <v>0.28818455111449082</v>
          </cell>
          <cell r="V161">
            <v>0.24489772604056226</v>
          </cell>
          <cell r="W161">
            <v>0.20597047666286189</v>
          </cell>
          <cell r="X161">
            <v>0.20029332302463118</v>
          </cell>
          <cell r="Y161">
            <v>0.18192348120502408</v>
          </cell>
          <cell r="Z161">
            <v>0.18944965754977069</v>
          </cell>
          <cell r="AA161">
            <v>0.1727074974039858</v>
          </cell>
          <cell r="AB161">
            <v>0.17309271904251483</v>
          </cell>
          <cell r="AC161">
            <v>0.180992904582647</v>
          </cell>
          <cell r="AD161" t="e">
            <v>#N/A</v>
          </cell>
          <cell r="AE161" t="e">
            <v>#N/A</v>
          </cell>
          <cell r="AF161" t="e">
            <v>#N/A</v>
          </cell>
          <cell r="AG161" t="e">
            <v>#N/A</v>
          </cell>
        </row>
        <row r="206">
          <cell r="U206">
            <v>0.28251121076233182</v>
          </cell>
          <cell r="V206">
            <v>0.29260089686098656</v>
          </cell>
          <cell r="W206">
            <v>0.29484304932735428</v>
          </cell>
          <cell r="X206">
            <v>0.26457399103139012</v>
          </cell>
          <cell r="Y206">
            <v>0.27017937219730942</v>
          </cell>
          <cell r="Z206">
            <v>0.25672645739910316</v>
          </cell>
          <cell r="AA206">
            <v>0.25</v>
          </cell>
          <cell r="AB206">
            <v>0.26681614349775784</v>
          </cell>
          <cell r="AC206">
            <v>0.25896860986547088</v>
          </cell>
          <cell r="AD206" t="e">
            <v>#N/A</v>
          </cell>
          <cell r="AE206" t="e">
            <v>#N/A</v>
          </cell>
          <cell r="AF206" t="e">
            <v>#N/A</v>
          </cell>
          <cell r="AG206" t="e">
            <v>#N/A</v>
          </cell>
        </row>
        <row r="207">
          <cell r="U207">
            <v>0.30413385826771655</v>
          </cell>
          <cell r="V207">
            <v>0.30610236220472442</v>
          </cell>
          <cell r="W207">
            <v>0.29822834645669294</v>
          </cell>
          <cell r="X207">
            <v>0.28051181102362205</v>
          </cell>
          <cell r="Y207">
            <v>0.24901574803149606</v>
          </cell>
          <cell r="Z207">
            <v>0.26181102362204722</v>
          </cell>
          <cell r="AA207">
            <v>0.25590551181102361</v>
          </cell>
          <cell r="AB207">
            <v>0.25393700787401574</v>
          </cell>
          <cell r="AC207">
            <v>0.25098425196850394</v>
          </cell>
          <cell r="AD207" t="e">
            <v>#N/A</v>
          </cell>
          <cell r="AE207" t="e">
            <v>#N/A</v>
          </cell>
          <cell r="AF207" t="e">
            <v>#N/A</v>
          </cell>
          <cell r="AG207" t="e">
            <v>#N/A</v>
          </cell>
        </row>
        <row r="208">
          <cell r="U208">
            <v>0.2792207792207792</v>
          </cell>
          <cell r="V208">
            <v>0.30426716141001853</v>
          </cell>
          <cell r="W208">
            <v>0.2782931354359926</v>
          </cell>
          <cell r="X208">
            <v>0.26159554730983303</v>
          </cell>
          <cell r="Y208">
            <v>0.25417439703153988</v>
          </cell>
          <cell r="Z208">
            <v>0.24211502782931354</v>
          </cell>
          <cell r="AA208">
            <v>0.24582560296846012</v>
          </cell>
          <cell r="AB208">
            <v>0.24489795918367346</v>
          </cell>
          <cell r="AC208">
            <v>0.21799628942486085</v>
          </cell>
          <cell r="AD208" t="e">
            <v>#N/A</v>
          </cell>
          <cell r="AE208" t="e">
            <v>#N/A</v>
          </cell>
          <cell r="AF208" t="e">
            <v>#N/A</v>
          </cell>
          <cell r="AG208" t="e">
            <v>#N/A</v>
          </cell>
        </row>
        <row r="209">
          <cell r="U209">
            <v>0.23978685612788633</v>
          </cell>
          <cell r="V209">
            <v>0.29218472468916518</v>
          </cell>
          <cell r="W209">
            <v>0.27708703374777977</v>
          </cell>
          <cell r="X209">
            <v>0.27264653641207814</v>
          </cell>
          <cell r="Y209">
            <v>0.2619893428063943</v>
          </cell>
          <cell r="Z209">
            <v>0.27886323268206037</v>
          </cell>
          <cell r="AA209">
            <v>0.24422735346358793</v>
          </cell>
          <cell r="AB209">
            <v>0.23534635879218471</v>
          </cell>
          <cell r="AC209">
            <v>0.23090586145648312</v>
          </cell>
          <cell r="AD209" t="e">
            <v>#N/A</v>
          </cell>
          <cell r="AE209" t="e">
            <v>#N/A</v>
          </cell>
          <cell r="AF209" t="e">
            <v>#N/A</v>
          </cell>
          <cell r="AG209" t="e">
            <v>#N/A</v>
          </cell>
        </row>
        <row r="210">
          <cell r="U210">
            <v>0.23321234119782214</v>
          </cell>
          <cell r="V210">
            <v>0.25680580762250454</v>
          </cell>
          <cell r="W210">
            <v>0.28856624319419238</v>
          </cell>
          <cell r="X210">
            <v>0.30580762250453719</v>
          </cell>
          <cell r="Y210">
            <v>0.27676950998185118</v>
          </cell>
          <cell r="Z210">
            <v>0.27041742286751363</v>
          </cell>
          <cell r="AA210">
            <v>0.22958257713248639</v>
          </cell>
          <cell r="AB210">
            <v>0.25045372050816694</v>
          </cell>
          <cell r="AC210">
            <v>0.23774954627949182</v>
          </cell>
          <cell r="AD210" t="e">
            <v>#N/A</v>
          </cell>
          <cell r="AE210" t="e">
            <v>#N/A</v>
          </cell>
          <cell r="AF210" t="e">
            <v>#N/A</v>
          </cell>
          <cell r="AG210" t="e">
            <v>#N/A</v>
          </cell>
        </row>
        <row r="211">
          <cell r="U211">
            <v>0.26777300911530727</v>
          </cell>
          <cell r="V211">
            <v>0.29039219055747989</v>
          </cell>
          <cell r="W211">
            <v>0.28740356163240238</v>
          </cell>
          <cell r="X211">
            <v>0.27702710165629213</v>
          </cell>
          <cell r="Y211">
            <v>0.26242567400971817</v>
          </cell>
          <cell r="Z211">
            <v>0.26198663288000756</v>
          </cell>
          <cell r="AA211">
            <v>0.2451082090751116</v>
          </cell>
          <cell r="AB211">
            <v>0.25029023797115973</v>
          </cell>
          <cell r="AC211">
            <v>0.23932091179896214</v>
          </cell>
          <cell r="AD211" t="e">
            <v>#N/A</v>
          </cell>
          <cell r="AE211" t="e">
            <v>#N/A</v>
          </cell>
          <cell r="AF211" t="e">
            <v>#N/A</v>
          </cell>
          <cell r="AG211" t="e">
            <v>#N/A</v>
          </cell>
        </row>
        <row r="236">
          <cell r="U236">
            <v>0.53026905829596416</v>
          </cell>
          <cell r="V236">
            <v>0.53251121076233188</v>
          </cell>
          <cell r="W236">
            <v>0.55156950672645744</v>
          </cell>
          <cell r="X236">
            <v>0.56838565022421528</v>
          </cell>
          <cell r="Y236">
            <v>0.56838565022421528</v>
          </cell>
          <cell r="Z236">
            <v>0.56614349775784756</v>
          </cell>
          <cell r="AA236">
            <v>0.59304932735426008</v>
          </cell>
          <cell r="AB236">
            <v>0.56950672645739908</v>
          </cell>
          <cell r="AC236">
            <v>0.570627802690583</v>
          </cell>
          <cell r="AD236" t="e">
            <v>#N/A</v>
          </cell>
          <cell r="AE236" t="e">
            <v>#N/A</v>
          </cell>
          <cell r="AF236" t="e">
            <v>#N/A</v>
          </cell>
          <cell r="AG236" t="e">
            <v>#N/A</v>
          </cell>
        </row>
        <row r="237">
          <cell r="U237">
            <v>0.44881889763779526</v>
          </cell>
          <cell r="V237">
            <v>0.47736220472440943</v>
          </cell>
          <cell r="W237">
            <v>0.50196850393700787</v>
          </cell>
          <cell r="X237">
            <v>0.50688976377952755</v>
          </cell>
          <cell r="Y237">
            <v>0.54822834645669294</v>
          </cell>
          <cell r="Z237">
            <v>0.52854330708661412</v>
          </cell>
          <cell r="AA237">
            <v>0.54822834645669294</v>
          </cell>
          <cell r="AB237">
            <v>0.55610236220472442</v>
          </cell>
          <cell r="AC237">
            <v>0.55610236220472442</v>
          </cell>
          <cell r="AD237" t="e">
            <v>#N/A</v>
          </cell>
          <cell r="AE237" t="e">
            <v>#N/A</v>
          </cell>
          <cell r="AF237" t="e">
            <v>#N/A</v>
          </cell>
          <cell r="AG237" t="e">
            <v>#N/A</v>
          </cell>
        </row>
        <row r="238">
          <cell r="U238">
            <v>0.45269016697588127</v>
          </cell>
          <cell r="V238">
            <v>0.46938775510204084</v>
          </cell>
          <cell r="W238">
            <v>0.51948051948051943</v>
          </cell>
          <cell r="X238">
            <v>0.53153988868274582</v>
          </cell>
          <cell r="Y238">
            <v>0.56215213358070504</v>
          </cell>
          <cell r="Z238">
            <v>0.54823747680890533</v>
          </cell>
          <cell r="AA238">
            <v>0.58163265306122447</v>
          </cell>
          <cell r="AB238">
            <v>0.57792207792207795</v>
          </cell>
          <cell r="AC238">
            <v>0.57328385899814471</v>
          </cell>
          <cell r="AD238" t="e">
            <v>#N/A</v>
          </cell>
          <cell r="AE238" t="e">
            <v>#N/A</v>
          </cell>
          <cell r="AF238" t="e">
            <v>#N/A</v>
          </cell>
          <cell r="AG238" t="e">
            <v>#N/A</v>
          </cell>
        </row>
        <row r="239">
          <cell r="U239">
            <v>0.42273534635879217</v>
          </cell>
          <cell r="V239">
            <v>0.4413854351687389</v>
          </cell>
          <cell r="W239">
            <v>0.49822380106571934</v>
          </cell>
          <cell r="X239">
            <v>0.53108348134991124</v>
          </cell>
          <cell r="Y239">
            <v>0.55683836589698044</v>
          </cell>
          <cell r="Z239">
            <v>0.53818827708703376</v>
          </cell>
          <cell r="AA239">
            <v>0.57548845470692722</v>
          </cell>
          <cell r="AB239">
            <v>0.58880994671403197</v>
          </cell>
          <cell r="AC239">
            <v>0.59769094138543521</v>
          </cell>
          <cell r="AD239" t="e">
            <v>#N/A</v>
          </cell>
          <cell r="AE239" t="e">
            <v>#N/A</v>
          </cell>
          <cell r="AF239" t="e">
            <v>#N/A</v>
          </cell>
          <cell r="AG239" t="e">
            <v>#N/A</v>
          </cell>
        </row>
        <row r="240">
          <cell r="U240">
            <v>0.36569872958257715</v>
          </cell>
          <cell r="V240">
            <v>0.4029038112522686</v>
          </cell>
          <cell r="W240">
            <v>0.46188747731397461</v>
          </cell>
          <cell r="X240">
            <v>0.47549909255898365</v>
          </cell>
          <cell r="Y240">
            <v>0.54264972776769504</v>
          </cell>
          <cell r="Z240">
            <v>0.56170598911070779</v>
          </cell>
          <cell r="AA240">
            <v>0.61252268602540838</v>
          </cell>
          <cell r="AB240">
            <v>0.59074410163339386</v>
          </cell>
          <cell r="AC240">
            <v>0.60072595281306718</v>
          </cell>
          <cell r="AD240" t="e">
            <v>#N/A</v>
          </cell>
          <cell r="AE240" t="e">
            <v>#N/A</v>
          </cell>
          <cell r="AF240" t="e">
            <v>#N/A</v>
          </cell>
          <cell r="AG240" t="e">
            <v>#N/A</v>
          </cell>
        </row>
        <row r="241">
          <cell r="U241">
            <v>0.44404243977020197</v>
          </cell>
          <cell r="V241">
            <v>0.46471008340195796</v>
          </cell>
          <cell r="W241">
            <v>0.50662596170473573</v>
          </cell>
          <cell r="X241">
            <v>0.52267957531907672</v>
          </cell>
          <cell r="Y241">
            <v>0.55565084478525772</v>
          </cell>
          <cell r="Z241">
            <v>0.54856370957022171</v>
          </cell>
          <cell r="AA241">
            <v>0.58218429352090262</v>
          </cell>
          <cell r="AB241">
            <v>0.57661704298632555</v>
          </cell>
          <cell r="AC241">
            <v>0.57968618361839097</v>
          </cell>
          <cell r="AD241" t="e">
            <v>#N/A</v>
          </cell>
          <cell r="AE241" t="e">
            <v>#N/A</v>
          </cell>
          <cell r="AF241" t="e">
            <v>#N/A</v>
          </cell>
          <cell r="AG24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for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6350">
          <a:solidFill>
            <a:schemeClr val="bg1">
              <a:lumMod val="50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74"/>
  <sheetViews>
    <sheetView zoomScaleNormal="100" workbookViewId="0">
      <selection activeCell="C11" sqref="C11"/>
    </sheetView>
  </sheetViews>
  <sheetFormatPr defaultColWidth="5.7109375" defaultRowHeight="15"/>
  <cols>
    <col min="1" max="53" width="5.7109375" style="131"/>
    <col min="54" max="54" width="7" style="131" customWidth="1"/>
    <col min="55" max="56" width="10.28515625" style="131" customWidth="1"/>
    <col min="57" max="57" width="12.28515625" style="131" customWidth="1"/>
    <col min="58" max="58" width="10.28515625" style="131" customWidth="1"/>
    <col min="59" max="16384" width="5.7109375" style="131"/>
  </cols>
  <sheetData>
    <row r="1" spans="1:46">
      <c r="A1" s="172" t="s">
        <v>104</v>
      </c>
      <c r="B1" s="162">
        <v>1980</v>
      </c>
      <c r="C1" s="162">
        <v>1980</v>
      </c>
      <c r="D1" s="162">
        <v>1980</v>
      </c>
      <c r="E1" s="162">
        <v>1980</v>
      </c>
      <c r="F1" s="162">
        <v>1980</v>
      </c>
      <c r="G1" s="162">
        <v>1980</v>
      </c>
      <c r="H1" s="162">
        <v>1980</v>
      </c>
      <c r="I1" s="162">
        <v>1980</v>
      </c>
      <c r="J1" s="163">
        <v>1980</v>
      </c>
      <c r="K1" s="164">
        <v>1981</v>
      </c>
      <c r="L1" s="164">
        <v>1981</v>
      </c>
      <c r="M1" s="164">
        <v>1981</v>
      </c>
      <c r="N1" s="164">
        <v>1981</v>
      </c>
      <c r="O1" s="164">
        <v>1981</v>
      </c>
      <c r="P1" s="164">
        <v>1981</v>
      </c>
      <c r="Q1" s="164">
        <v>1981</v>
      </c>
      <c r="R1" s="164">
        <v>1981</v>
      </c>
      <c r="S1" s="165">
        <v>1981</v>
      </c>
      <c r="T1" s="160">
        <v>1982</v>
      </c>
      <c r="U1" s="160">
        <f>T1</f>
        <v>1982</v>
      </c>
      <c r="V1" s="160">
        <f t="shared" ref="V1:AK1" si="0">U1</f>
        <v>1982</v>
      </c>
      <c r="W1" s="160">
        <f t="shared" si="0"/>
        <v>1982</v>
      </c>
      <c r="X1" s="160">
        <f t="shared" si="0"/>
        <v>1982</v>
      </c>
      <c r="Y1" s="160">
        <f t="shared" si="0"/>
        <v>1982</v>
      </c>
      <c r="Z1" s="160">
        <f t="shared" si="0"/>
        <v>1982</v>
      </c>
      <c r="AA1" s="160">
        <f t="shared" si="0"/>
        <v>1982</v>
      </c>
      <c r="AB1" s="161">
        <f t="shared" si="0"/>
        <v>1982</v>
      </c>
      <c r="AC1" s="159">
        <v>1983</v>
      </c>
      <c r="AD1" s="159">
        <f t="shared" si="0"/>
        <v>1983</v>
      </c>
      <c r="AE1" s="159">
        <f t="shared" si="0"/>
        <v>1983</v>
      </c>
      <c r="AF1" s="159">
        <f t="shared" si="0"/>
        <v>1983</v>
      </c>
      <c r="AG1" s="159">
        <f t="shared" si="0"/>
        <v>1983</v>
      </c>
      <c r="AH1" s="159">
        <f t="shared" si="0"/>
        <v>1983</v>
      </c>
      <c r="AI1" s="159">
        <f t="shared" si="0"/>
        <v>1983</v>
      </c>
      <c r="AJ1" s="159">
        <f t="shared" si="0"/>
        <v>1983</v>
      </c>
      <c r="AK1" s="159">
        <f t="shared" si="0"/>
        <v>1983</v>
      </c>
      <c r="AL1" s="156">
        <v>1984</v>
      </c>
      <c r="AM1" s="157">
        <f t="shared" ref="AM1:AS1" si="1">AL1</f>
        <v>1984</v>
      </c>
      <c r="AN1" s="157">
        <f t="shared" si="1"/>
        <v>1984</v>
      </c>
      <c r="AO1" s="157">
        <f t="shared" si="1"/>
        <v>1984</v>
      </c>
      <c r="AP1" s="157">
        <f t="shared" si="1"/>
        <v>1984</v>
      </c>
      <c r="AQ1" s="157">
        <f t="shared" si="1"/>
        <v>1984</v>
      </c>
      <c r="AR1" s="157">
        <f t="shared" si="1"/>
        <v>1984</v>
      </c>
      <c r="AS1" s="157">
        <f t="shared" si="1"/>
        <v>1984</v>
      </c>
      <c r="AT1" s="158">
        <v>1984</v>
      </c>
    </row>
    <row r="2" spans="1:46">
      <c r="A2" s="141" t="s">
        <v>103</v>
      </c>
      <c r="B2" s="136">
        <v>20</v>
      </c>
      <c r="C2" s="136">
        <f>B2+1</f>
        <v>21</v>
      </c>
      <c r="D2" s="136">
        <f t="shared" ref="D2:J2" si="2">C2+1</f>
        <v>22</v>
      </c>
      <c r="E2" s="136">
        <f t="shared" si="2"/>
        <v>23</v>
      </c>
      <c r="F2" s="136">
        <f t="shared" si="2"/>
        <v>24</v>
      </c>
      <c r="G2" s="136">
        <f t="shared" si="2"/>
        <v>25</v>
      </c>
      <c r="H2" s="136">
        <f t="shared" si="2"/>
        <v>26</v>
      </c>
      <c r="I2" s="136">
        <f t="shared" si="2"/>
        <v>27</v>
      </c>
      <c r="J2" s="139">
        <f t="shared" si="2"/>
        <v>28</v>
      </c>
      <c r="K2" s="142">
        <v>19</v>
      </c>
      <c r="L2" s="136">
        <f>K2+1</f>
        <v>20</v>
      </c>
      <c r="M2" s="136">
        <f t="shared" ref="M2:S2" si="3">L2+1</f>
        <v>21</v>
      </c>
      <c r="N2" s="136">
        <f t="shared" si="3"/>
        <v>22</v>
      </c>
      <c r="O2" s="136">
        <f t="shared" si="3"/>
        <v>23</v>
      </c>
      <c r="P2" s="136">
        <f t="shared" si="3"/>
        <v>24</v>
      </c>
      <c r="Q2" s="136">
        <f t="shared" si="3"/>
        <v>25</v>
      </c>
      <c r="R2" s="136">
        <f t="shared" si="3"/>
        <v>26</v>
      </c>
      <c r="S2" s="139">
        <f t="shared" si="3"/>
        <v>27</v>
      </c>
      <c r="T2" s="142">
        <v>18</v>
      </c>
      <c r="U2" s="136">
        <f>T2+1</f>
        <v>19</v>
      </c>
      <c r="V2" s="136">
        <f t="shared" ref="V2:AB2" si="4">U2+1</f>
        <v>20</v>
      </c>
      <c r="W2" s="136">
        <f t="shared" si="4"/>
        <v>21</v>
      </c>
      <c r="X2" s="136">
        <f t="shared" si="4"/>
        <v>22</v>
      </c>
      <c r="Y2" s="136">
        <f t="shared" si="4"/>
        <v>23</v>
      </c>
      <c r="Z2" s="136">
        <f t="shared" si="4"/>
        <v>24</v>
      </c>
      <c r="AA2" s="136">
        <f t="shared" si="4"/>
        <v>25</v>
      </c>
      <c r="AB2" s="139">
        <f t="shared" si="4"/>
        <v>26</v>
      </c>
      <c r="AC2" s="136">
        <v>17</v>
      </c>
      <c r="AD2" s="136">
        <f>AC2+1</f>
        <v>18</v>
      </c>
      <c r="AE2" s="136">
        <f t="shared" ref="AE2:AK2" si="5">AD2+1</f>
        <v>19</v>
      </c>
      <c r="AF2" s="136">
        <f t="shared" si="5"/>
        <v>20</v>
      </c>
      <c r="AG2" s="136">
        <f t="shared" si="5"/>
        <v>21</v>
      </c>
      <c r="AH2" s="136">
        <f t="shared" si="5"/>
        <v>22</v>
      </c>
      <c r="AI2" s="136">
        <f t="shared" si="5"/>
        <v>23</v>
      </c>
      <c r="AJ2" s="136">
        <f t="shared" si="5"/>
        <v>24</v>
      </c>
      <c r="AK2" s="136">
        <f t="shared" si="5"/>
        <v>25</v>
      </c>
      <c r="AL2" s="142">
        <v>16</v>
      </c>
      <c r="AM2" s="136">
        <f>AL2+1</f>
        <v>17</v>
      </c>
      <c r="AN2" s="136">
        <f t="shared" ref="AN2:AT2" si="6">AM2+1</f>
        <v>18</v>
      </c>
      <c r="AO2" s="136">
        <f t="shared" si="6"/>
        <v>19</v>
      </c>
      <c r="AP2" s="136">
        <f t="shared" si="6"/>
        <v>20</v>
      </c>
      <c r="AQ2" s="136">
        <f t="shared" si="6"/>
        <v>21</v>
      </c>
      <c r="AR2" s="136">
        <f t="shared" si="6"/>
        <v>22</v>
      </c>
      <c r="AS2" s="136">
        <f t="shared" si="6"/>
        <v>23</v>
      </c>
      <c r="AT2" s="139">
        <f t="shared" si="6"/>
        <v>24</v>
      </c>
    </row>
    <row r="3" spans="1:46">
      <c r="A3" s="182" t="s">
        <v>105</v>
      </c>
      <c r="B3" s="183">
        <v>2000</v>
      </c>
      <c r="C3" s="183">
        <v>2001</v>
      </c>
      <c r="D3" s="183">
        <v>2002</v>
      </c>
      <c r="E3" s="183">
        <v>2003</v>
      </c>
      <c r="F3" s="183">
        <v>2004</v>
      </c>
      <c r="G3" s="183">
        <v>2005</v>
      </c>
      <c r="H3" s="183">
        <v>2006</v>
      </c>
      <c r="I3" s="183">
        <v>2007</v>
      </c>
      <c r="J3" s="184">
        <v>2008</v>
      </c>
      <c r="K3" s="169">
        <v>2000</v>
      </c>
      <c r="L3" s="169">
        <v>2001</v>
      </c>
      <c r="M3" s="169">
        <v>2002</v>
      </c>
      <c r="N3" s="169">
        <v>2003</v>
      </c>
      <c r="O3" s="169">
        <v>2004</v>
      </c>
      <c r="P3" s="169">
        <v>2005</v>
      </c>
      <c r="Q3" s="169">
        <v>2006</v>
      </c>
      <c r="R3" s="169">
        <v>2007</v>
      </c>
      <c r="S3" s="170">
        <v>2008</v>
      </c>
      <c r="T3" s="166">
        <v>2000</v>
      </c>
      <c r="U3" s="166">
        <v>2001</v>
      </c>
      <c r="V3" s="166">
        <v>2002</v>
      </c>
      <c r="W3" s="166">
        <v>2003</v>
      </c>
      <c r="X3" s="166">
        <v>2004</v>
      </c>
      <c r="Y3" s="166">
        <v>2005</v>
      </c>
      <c r="Z3" s="166">
        <v>2006</v>
      </c>
      <c r="AA3" s="166">
        <v>2007</v>
      </c>
      <c r="AB3" s="167">
        <v>2008</v>
      </c>
      <c r="AC3" s="169">
        <v>2000</v>
      </c>
      <c r="AD3" s="169">
        <v>2001</v>
      </c>
      <c r="AE3" s="169">
        <v>2002</v>
      </c>
      <c r="AF3" s="169">
        <v>2003</v>
      </c>
      <c r="AG3" s="169">
        <v>2004</v>
      </c>
      <c r="AH3" s="169">
        <v>2005</v>
      </c>
      <c r="AI3" s="169">
        <v>2006</v>
      </c>
      <c r="AJ3" s="169">
        <v>2007</v>
      </c>
      <c r="AK3" s="169">
        <v>2008</v>
      </c>
      <c r="AL3" s="168">
        <v>2000</v>
      </c>
      <c r="AM3" s="166">
        <v>2001</v>
      </c>
      <c r="AN3" s="166">
        <v>2002</v>
      </c>
      <c r="AO3" s="166">
        <v>2003</v>
      </c>
      <c r="AP3" s="166">
        <v>2004</v>
      </c>
      <c r="AQ3" s="166">
        <v>2005</v>
      </c>
      <c r="AR3" s="166">
        <v>2006</v>
      </c>
      <c r="AS3" s="166">
        <v>2007</v>
      </c>
      <c r="AT3" s="167">
        <v>2008</v>
      </c>
    </row>
    <row r="4" spans="1:46">
      <c r="A4" s="154" t="str">
        <f>'Transitions and Frequencies'!A4</f>
        <v>gg</v>
      </c>
      <c r="B4" s="147"/>
      <c r="C4" s="144">
        <f>'Transitions and Frequencies'!C4</f>
        <v>103</v>
      </c>
      <c r="D4" s="144">
        <f>'Transitions and Frequencies'!D4</f>
        <v>93</v>
      </c>
      <c r="E4" s="144">
        <f>'Transitions and Frequencies'!E4</f>
        <v>95</v>
      </c>
      <c r="F4" s="144">
        <f>'Transitions and Frequencies'!F4</f>
        <v>90</v>
      </c>
      <c r="G4" s="144">
        <f>'Transitions and Frequencies'!G4</f>
        <v>96</v>
      </c>
      <c r="H4" s="144">
        <f>'Transitions and Frequencies'!H4</f>
        <v>90</v>
      </c>
      <c r="I4" s="144">
        <f>'Transitions and Frequencies'!I4</f>
        <v>93</v>
      </c>
      <c r="J4" s="145">
        <f>'Transitions and Frequencies'!J4</f>
        <v>95</v>
      </c>
      <c r="K4" s="147"/>
      <c r="L4" s="144">
        <f>'Transitions and Frequencies'!L4</f>
        <v>160</v>
      </c>
      <c r="M4" s="144">
        <f>'Transitions and Frequencies'!M4</f>
        <v>154</v>
      </c>
      <c r="N4" s="144">
        <f>'Transitions and Frequencies'!N4</f>
        <v>156</v>
      </c>
      <c r="O4" s="144">
        <f>'Transitions and Frequencies'!O4</f>
        <v>156</v>
      </c>
      <c r="P4" s="144">
        <f>'Transitions and Frequencies'!P4</f>
        <v>155</v>
      </c>
      <c r="Q4" s="144">
        <f>'Transitions and Frequencies'!Q4</f>
        <v>145</v>
      </c>
      <c r="R4" s="144">
        <f>'Transitions and Frequencies'!R4</f>
        <v>140</v>
      </c>
      <c r="S4" s="145">
        <f>'Transitions and Frequencies'!S4</f>
        <v>149</v>
      </c>
      <c r="T4" s="147"/>
      <c r="U4" s="144">
        <f>'Transitions and Frequencies'!U4</f>
        <v>186</v>
      </c>
      <c r="V4" s="144">
        <f>'Transitions and Frequencies'!V4</f>
        <v>160</v>
      </c>
      <c r="W4" s="144">
        <f>'Transitions and Frequencies'!W4</f>
        <v>155</v>
      </c>
      <c r="X4" s="144">
        <f>'Transitions and Frequencies'!X4</f>
        <v>145</v>
      </c>
      <c r="Y4" s="144">
        <f>'Transitions and Frequencies'!Y4</f>
        <v>139</v>
      </c>
      <c r="Z4" s="144">
        <f>'Transitions and Frequencies'!Z4</f>
        <v>147</v>
      </c>
      <c r="AA4" s="144">
        <f>'Transitions and Frequencies'!AA4</f>
        <v>134</v>
      </c>
      <c r="AB4" s="145">
        <f>'Transitions and Frequencies'!AB4</f>
        <v>152</v>
      </c>
      <c r="AC4" s="147"/>
      <c r="AD4" s="144">
        <f>'Transitions and Frequencies'!AD4</f>
        <v>230</v>
      </c>
      <c r="AE4" s="144">
        <f>'Transitions and Frequencies'!AE4</f>
        <v>190</v>
      </c>
      <c r="AF4" s="144">
        <f>'Transitions and Frequencies'!AF4</f>
        <v>167</v>
      </c>
      <c r="AG4" s="144">
        <f>'Transitions and Frequencies'!AG4</f>
        <v>152</v>
      </c>
      <c r="AH4" s="144">
        <f>'Transitions and Frequencies'!AH4</f>
        <v>141</v>
      </c>
      <c r="AI4" s="144">
        <f>'Transitions and Frequencies'!AI4</f>
        <v>147</v>
      </c>
      <c r="AJ4" s="144">
        <f>'Transitions and Frequencies'!AJ4</f>
        <v>145</v>
      </c>
      <c r="AK4" s="145">
        <f>'Transitions and Frequencies'!AK4</f>
        <v>140</v>
      </c>
      <c r="AL4" s="147"/>
      <c r="AM4" s="144">
        <f>'Transitions and Frequencies'!AM4</f>
        <v>306</v>
      </c>
      <c r="AN4" s="144">
        <f>'Transitions and Frequencies'!AN4</f>
        <v>228</v>
      </c>
      <c r="AO4" s="144">
        <f>'Transitions and Frequencies'!AO4</f>
        <v>171</v>
      </c>
      <c r="AP4" s="144">
        <f>'Transitions and Frequencies'!AP4</f>
        <v>144</v>
      </c>
      <c r="AQ4" s="144">
        <f>'Transitions and Frequencies'!AQ4</f>
        <v>131</v>
      </c>
      <c r="AR4" s="144">
        <f>'Transitions and Frequencies'!AR4</f>
        <v>128</v>
      </c>
      <c r="AS4" s="144">
        <f>'Transitions and Frequencies'!AS4</f>
        <v>117</v>
      </c>
      <c r="AT4" s="145">
        <f>'Transitions and Frequencies'!AT4</f>
        <v>120</v>
      </c>
    </row>
    <row r="5" spans="1:46">
      <c r="A5" s="146" t="str">
        <f>'Transitions and Frequencies'!A5</f>
        <v>ii</v>
      </c>
      <c r="B5" s="148"/>
      <c r="C5" s="136">
        <f>'Transitions and Frequencies'!C5</f>
        <v>141</v>
      </c>
      <c r="D5" s="136">
        <f>'Transitions and Frequencies'!D5</f>
        <v>144</v>
      </c>
      <c r="E5" s="136">
        <f>'Transitions and Frequencies'!E5</f>
        <v>146</v>
      </c>
      <c r="F5" s="136">
        <f>'Transitions and Frequencies'!F5</f>
        <v>135</v>
      </c>
      <c r="G5" s="136">
        <f>'Transitions and Frequencies'!G5</f>
        <v>141</v>
      </c>
      <c r="H5" s="136">
        <f>'Transitions and Frequencies'!H5</f>
        <v>128</v>
      </c>
      <c r="I5" s="136">
        <f>'Transitions and Frequencies'!I5</f>
        <v>130</v>
      </c>
      <c r="J5" s="139">
        <f>'Transitions and Frequencies'!J5</f>
        <v>135</v>
      </c>
      <c r="K5" s="148"/>
      <c r="L5" s="136">
        <f>'Transitions and Frequencies'!L5</f>
        <v>175</v>
      </c>
      <c r="M5" s="136">
        <f>'Transitions and Frequencies'!M5</f>
        <v>182</v>
      </c>
      <c r="N5" s="136">
        <f>'Transitions and Frequencies'!N5</f>
        <v>171</v>
      </c>
      <c r="O5" s="136">
        <f>'Transitions and Frequencies'!O5</f>
        <v>149</v>
      </c>
      <c r="P5" s="136">
        <f>'Transitions and Frequencies'!P5</f>
        <v>149</v>
      </c>
      <c r="Q5" s="136">
        <f>'Transitions and Frequencies'!Q5</f>
        <v>142</v>
      </c>
      <c r="R5" s="136">
        <f>'Transitions and Frequencies'!R5</f>
        <v>143</v>
      </c>
      <c r="S5" s="139">
        <f>'Transitions and Frequencies'!S5</f>
        <v>152</v>
      </c>
      <c r="T5" s="148"/>
      <c r="U5" s="136">
        <f>'Transitions and Frequencies'!U5</f>
        <v>171</v>
      </c>
      <c r="V5" s="136">
        <f>'Transitions and Frequencies'!V5</f>
        <v>177</v>
      </c>
      <c r="W5" s="136">
        <f>'Transitions and Frequencies'!W5</f>
        <v>165</v>
      </c>
      <c r="X5" s="136">
        <f>'Transitions and Frequencies'!X5</f>
        <v>151</v>
      </c>
      <c r="Y5" s="136">
        <f>'Transitions and Frequencies'!Y5</f>
        <v>132</v>
      </c>
      <c r="Z5" s="136">
        <f>'Transitions and Frequencies'!Z5</f>
        <v>145</v>
      </c>
      <c r="AA5" s="136">
        <f>'Transitions and Frequencies'!AA5</f>
        <v>152</v>
      </c>
      <c r="AB5" s="139">
        <f>'Transitions and Frequencies'!AB5</f>
        <v>133</v>
      </c>
      <c r="AC5" s="148"/>
      <c r="AD5" s="136">
        <f>'Transitions and Frequencies'!AD5</f>
        <v>149</v>
      </c>
      <c r="AE5" s="136">
        <f>'Transitions and Frequencies'!AE5</f>
        <v>169</v>
      </c>
      <c r="AF5" s="136">
        <f>'Transitions and Frequencies'!AF5</f>
        <v>171</v>
      </c>
      <c r="AG5" s="136">
        <f>'Transitions and Frequencies'!AG5</f>
        <v>165</v>
      </c>
      <c r="AH5" s="136">
        <f>'Transitions and Frequencies'!AH5</f>
        <v>169</v>
      </c>
      <c r="AI5" s="136">
        <f>'Transitions and Frequencies'!AI5</f>
        <v>166</v>
      </c>
      <c r="AJ5" s="136">
        <f>'Transitions and Frequencies'!AJ5</f>
        <v>155</v>
      </c>
      <c r="AK5" s="139">
        <f>'Transitions and Frequencies'!AK5</f>
        <v>140</v>
      </c>
      <c r="AL5" s="148"/>
      <c r="AM5" s="136">
        <f>'Transitions and Frequencies'!AM5</f>
        <v>137</v>
      </c>
      <c r="AN5" s="136">
        <f>'Transitions and Frequencies'!AN5</f>
        <v>155</v>
      </c>
      <c r="AO5" s="136">
        <f>'Transitions and Frequencies'!AO5</f>
        <v>184</v>
      </c>
      <c r="AP5" s="136">
        <f>'Transitions and Frequencies'!AP5</f>
        <v>179</v>
      </c>
      <c r="AQ5" s="136">
        <f>'Transitions and Frequencies'!AQ5</f>
        <v>172</v>
      </c>
      <c r="AR5" s="136">
        <f>'Transitions and Frequencies'!AR5</f>
        <v>167</v>
      </c>
      <c r="AS5" s="136">
        <f>'Transitions and Frequencies'!AS5</f>
        <v>141</v>
      </c>
      <c r="AT5" s="139">
        <f>'Transitions and Frequencies'!AT5</f>
        <v>152</v>
      </c>
    </row>
    <row r="6" spans="1:46">
      <c r="A6" s="155" t="str">
        <f>'Transitions and Frequencies'!A6</f>
        <v>aa</v>
      </c>
      <c r="B6" s="149"/>
      <c r="C6" s="137">
        <f>'Transitions and Frequencies'!C6</f>
        <v>374</v>
      </c>
      <c r="D6" s="137">
        <f>'Transitions and Frequencies'!D6</f>
        <v>382</v>
      </c>
      <c r="E6" s="137">
        <f>'Transitions and Frequencies'!E6</f>
        <v>412</v>
      </c>
      <c r="F6" s="137">
        <f>'Transitions and Frequencies'!F6</f>
        <v>425</v>
      </c>
      <c r="G6" s="137">
        <f>'Transitions and Frequencies'!G6</f>
        <v>431</v>
      </c>
      <c r="H6" s="137">
        <f>'Transitions and Frequencies'!H6</f>
        <v>436</v>
      </c>
      <c r="I6" s="137">
        <f>'Transitions and Frequencies'!I6</f>
        <v>443</v>
      </c>
      <c r="J6" s="140">
        <f>'Transitions and Frequencies'!J6</f>
        <v>427</v>
      </c>
      <c r="K6" s="149"/>
      <c r="L6" s="137">
        <f>'Transitions and Frequencies'!L6</f>
        <v>364</v>
      </c>
      <c r="M6" s="137">
        <f>'Transitions and Frequencies'!M6</f>
        <v>396</v>
      </c>
      <c r="N6" s="137">
        <f>'Transitions and Frequencies'!N6</f>
        <v>416</v>
      </c>
      <c r="O6" s="137">
        <f>'Transitions and Frequencies'!O6</f>
        <v>431</v>
      </c>
      <c r="P6" s="137">
        <f>'Transitions and Frequencies'!P6</f>
        <v>453</v>
      </c>
      <c r="Q6" s="137">
        <f>'Transitions and Frequencies'!Q6</f>
        <v>455</v>
      </c>
      <c r="R6" s="137">
        <f>'Transitions and Frequencies'!R6</f>
        <v>470</v>
      </c>
      <c r="S6" s="140">
        <f>'Transitions and Frequencies'!S6</f>
        <v>481</v>
      </c>
      <c r="T6" s="149"/>
      <c r="U6" s="137">
        <f>'Transitions and Frequencies'!U6</f>
        <v>377</v>
      </c>
      <c r="V6" s="137">
        <f>'Transitions and Frequencies'!V6</f>
        <v>418</v>
      </c>
      <c r="W6" s="137">
        <f>'Transitions and Frequencies'!W6</f>
        <v>457</v>
      </c>
      <c r="X6" s="137">
        <f>'Transitions and Frequencies'!X6</f>
        <v>482</v>
      </c>
      <c r="Y6" s="137">
        <f>'Transitions and Frequencies'!Y6</f>
        <v>496</v>
      </c>
      <c r="Z6" s="137">
        <f>'Transitions and Frequencies'!Z6</f>
        <v>502</v>
      </c>
      <c r="AA6" s="137">
        <f>'Transitions and Frequencies'!AA6</f>
        <v>527</v>
      </c>
      <c r="AB6" s="140">
        <f>'Transitions and Frequencies'!AB6</f>
        <v>516</v>
      </c>
      <c r="AC6" s="149"/>
      <c r="AD6" s="137">
        <f>'Transitions and Frequencies'!AD6</f>
        <v>369</v>
      </c>
      <c r="AE6" s="137">
        <f>'Transitions and Frequencies'!AE6</f>
        <v>418</v>
      </c>
      <c r="AF6" s="137">
        <f>'Transitions and Frequencies'!AF6</f>
        <v>466</v>
      </c>
      <c r="AG6" s="137">
        <f>'Transitions and Frequencies'!AG6</f>
        <v>501</v>
      </c>
      <c r="AH6" s="137">
        <f>'Transitions and Frequencies'!AH6</f>
        <v>501</v>
      </c>
      <c r="AI6" s="137">
        <f>'Transitions and Frequencies'!AI6</f>
        <v>525</v>
      </c>
      <c r="AJ6" s="137">
        <f>'Transitions and Frequencies'!AJ6</f>
        <v>560</v>
      </c>
      <c r="AK6" s="140">
        <f>'Transitions and Frequencies'!AK6</f>
        <v>572</v>
      </c>
      <c r="AL6" s="149"/>
      <c r="AM6" s="137">
        <f>'Transitions and Frequencies'!AM6</f>
        <v>319</v>
      </c>
      <c r="AN6" s="137">
        <f>'Transitions and Frequencies'!AN6</f>
        <v>368</v>
      </c>
      <c r="AO6" s="137">
        <f>'Transitions and Frequencies'!AO6</f>
        <v>409</v>
      </c>
      <c r="AP6" s="137">
        <f>'Transitions and Frequencies'!AP6</f>
        <v>441</v>
      </c>
      <c r="AQ6" s="137">
        <f>'Transitions and Frequencies'!AQ6</f>
        <v>508</v>
      </c>
      <c r="AR6" s="137">
        <f>'Transitions and Frequencies'!AR6</f>
        <v>547</v>
      </c>
      <c r="AS6" s="137">
        <f>'Transitions and Frequencies'!AS6</f>
        <v>560</v>
      </c>
      <c r="AT6" s="140">
        <f>'Transitions and Frequencies'!AT6</f>
        <v>555</v>
      </c>
    </row>
    <row r="7" spans="1:46">
      <c r="A7" s="154" t="str">
        <f>'Transitions and Frequencies'!A7</f>
        <v>ga</v>
      </c>
      <c r="B7" s="147"/>
      <c r="C7" s="144">
        <f>'Transitions and Frequencies'!C7</f>
        <v>23</v>
      </c>
      <c r="D7" s="144">
        <f>'Transitions and Frequencies'!D7</f>
        <v>20</v>
      </c>
      <c r="E7" s="144">
        <f>'Transitions and Frequencies'!E7</f>
        <v>9</v>
      </c>
      <c r="F7" s="144">
        <f>'Transitions and Frequencies'!F7</f>
        <v>14</v>
      </c>
      <c r="G7" s="144">
        <f>'Transitions and Frequencies'!G7</f>
        <v>15</v>
      </c>
      <c r="H7" s="144">
        <f>'Transitions and Frequencies'!H7</f>
        <v>25</v>
      </c>
      <c r="I7" s="144">
        <f>'Transitions and Frequencies'!I7</f>
        <v>8</v>
      </c>
      <c r="J7" s="145">
        <f>'Transitions and Frequencies'!J7</f>
        <v>14</v>
      </c>
      <c r="K7" s="147"/>
      <c r="L7" s="144">
        <f>'Transitions and Frequencies'!L7</f>
        <v>26</v>
      </c>
      <c r="M7" s="144">
        <f>'Transitions and Frequencies'!M7</f>
        <v>20</v>
      </c>
      <c r="N7" s="144">
        <f>'Transitions and Frequencies'!N7</f>
        <v>8</v>
      </c>
      <c r="O7" s="144">
        <f>'Transitions and Frequencies'!O7</f>
        <v>22</v>
      </c>
      <c r="P7" s="144">
        <f>'Transitions and Frequencies'!P7</f>
        <v>12</v>
      </c>
      <c r="Q7" s="144">
        <f>'Transitions and Frequencies'!Q7</f>
        <v>14</v>
      </c>
      <c r="R7" s="144">
        <f>'Transitions and Frequencies'!R7</f>
        <v>13</v>
      </c>
      <c r="S7" s="145">
        <f>'Transitions and Frequencies'!S7</f>
        <v>11</v>
      </c>
      <c r="T7" s="147"/>
      <c r="U7" s="144">
        <f>'Transitions and Frequencies'!U7</f>
        <v>28</v>
      </c>
      <c r="V7" s="144">
        <f>'Transitions and Frequencies'!V7</f>
        <v>26</v>
      </c>
      <c r="W7" s="144">
        <f>'Transitions and Frequencies'!W7</f>
        <v>22</v>
      </c>
      <c r="X7" s="144">
        <f>'Transitions and Frequencies'!X7</f>
        <v>27</v>
      </c>
      <c r="Y7" s="144">
        <f>'Transitions and Frequencies'!Y7</f>
        <v>7</v>
      </c>
      <c r="Z7" s="144">
        <f>'Transitions and Frequencies'!Z7</f>
        <v>31</v>
      </c>
      <c r="AA7" s="144">
        <f>'Transitions and Frequencies'!AA7</f>
        <v>13</v>
      </c>
      <c r="AB7" s="145">
        <f>'Transitions and Frequencies'!AB7</f>
        <v>17</v>
      </c>
      <c r="AC7" s="147"/>
      <c r="AD7" s="144">
        <f>'Transitions and Frequencies'!AD7</f>
        <v>45</v>
      </c>
      <c r="AE7" s="144">
        <f>'Transitions and Frequencies'!AE7</f>
        <v>26</v>
      </c>
      <c r="AF7" s="144">
        <f>'Transitions and Frequencies'!AF7</f>
        <v>29</v>
      </c>
      <c r="AG7" s="144">
        <f>'Transitions and Frequencies'!AG7</f>
        <v>18</v>
      </c>
      <c r="AH7" s="144">
        <f>'Transitions and Frequencies'!AH7</f>
        <v>14</v>
      </c>
      <c r="AI7" s="144">
        <f>'Transitions and Frequencies'!AI7</f>
        <v>16</v>
      </c>
      <c r="AJ7" s="144">
        <f>'Transitions and Frequencies'!AJ7</f>
        <v>14</v>
      </c>
      <c r="AK7" s="145">
        <f>'Transitions and Frequencies'!AK7</f>
        <v>11</v>
      </c>
      <c r="AL7" s="147"/>
      <c r="AM7" s="144">
        <f>'Transitions and Frequencies'!AM7</f>
        <v>44</v>
      </c>
      <c r="AN7" s="144">
        <f>'Transitions and Frequencies'!AN7</f>
        <v>39</v>
      </c>
      <c r="AO7" s="144">
        <f>'Transitions and Frequencies'!AO7</f>
        <v>23</v>
      </c>
      <c r="AP7" s="144">
        <f>'Transitions and Frequencies'!AP7</f>
        <v>38</v>
      </c>
      <c r="AQ7" s="144">
        <f>'Transitions and Frequencies'!AQ7</f>
        <v>14</v>
      </c>
      <c r="AR7" s="144">
        <f>'Transitions and Frequencies'!AR7</f>
        <v>26</v>
      </c>
      <c r="AS7" s="144">
        <f>'Transitions and Frequencies'!AS7</f>
        <v>13</v>
      </c>
      <c r="AT7" s="145">
        <f>'Transitions and Frequencies'!AT7</f>
        <v>20</v>
      </c>
    </row>
    <row r="8" spans="1:46">
      <c r="A8" s="146" t="str">
        <f>'Transitions and Frequencies'!A8</f>
        <v>gi</v>
      </c>
      <c r="B8" s="148"/>
      <c r="C8" s="136">
        <f>'Transitions and Frequencies'!C8</f>
        <v>41</v>
      </c>
      <c r="D8" s="136">
        <f>'Transitions and Frequencies'!D8</f>
        <v>43</v>
      </c>
      <c r="E8" s="136">
        <f>'Transitions and Frequencies'!E8</f>
        <v>33</v>
      </c>
      <c r="F8" s="136">
        <f>'Transitions and Frequencies'!F8</f>
        <v>45</v>
      </c>
      <c r="G8" s="136">
        <f>'Transitions and Frequencies'!G8</f>
        <v>33</v>
      </c>
      <c r="H8" s="136">
        <f>'Transitions and Frequencies'!H8</f>
        <v>43</v>
      </c>
      <c r="I8" s="136">
        <f>'Transitions and Frequencies'!I8</f>
        <v>39</v>
      </c>
      <c r="J8" s="139">
        <f>'Transitions and Frequencies'!J8</f>
        <v>37</v>
      </c>
      <c r="K8" s="148"/>
      <c r="L8" s="136">
        <f>'Transitions and Frequencies'!L8</f>
        <v>65</v>
      </c>
      <c r="M8" s="136">
        <f>'Transitions and Frequencies'!M8</f>
        <v>46</v>
      </c>
      <c r="N8" s="136">
        <f>'Transitions and Frequencies'!N8</f>
        <v>39</v>
      </c>
      <c r="O8" s="136">
        <f>'Transitions and Frequencies'!O8</f>
        <v>38</v>
      </c>
      <c r="P8" s="136">
        <f>'Transitions and Frequencies'!P8</f>
        <v>39</v>
      </c>
      <c r="Q8" s="136">
        <f>'Transitions and Frequencies'!Q8</f>
        <v>54</v>
      </c>
      <c r="R8" s="136">
        <f>'Transitions and Frequencies'!R8</f>
        <v>46</v>
      </c>
      <c r="S8" s="139">
        <f>'Transitions and Frequencies'!S8</f>
        <v>33</v>
      </c>
      <c r="T8" s="148"/>
      <c r="U8" s="136">
        <f>'Transitions and Frequencies'!U8</f>
        <v>75</v>
      </c>
      <c r="V8" s="136">
        <f>'Transitions and Frequencies'!V8</f>
        <v>58</v>
      </c>
      <c r="W8" s="136">
        <f>'Transitions and Frequencies'!W8</f>
        <v>41</v>
      </c>
      <c r="X8" s="136">
        <f>'Transitions and Frequencies'!X8</f>
        <v>51</v>
      </c>
      <c r="Y8" s="136">
        <f>'Transitions and Frequencies'!Y8</f>
        <v>52</v>
      </c>
      <c r="Z8" s="136">
        <f>'Transitions and Frequencies'!Z8</f>
        <v>48</v>
      </c>
      <c r="AA8" s="136">
        <f>'Transitions and Frequencies'!AA8</f>
        <v>39</v>
      </c>
      <c r="AB8" s="139">
        <f>'Transitions and Frequencies'!AB8</f>
        <v>22</v>
      </c>
      <c r="AC8" s="148"/>
      <c r="AD8" s="136">
        <f>'Transitions and Frequencies'!AD8</f>
        <v>105</v>
      </c>
      <c r="AE8" s="136">
        <f>'Transitions and Frequencies'!AE8</f>
        <v>84</v>
      </c>
      <c r="AF8" s="136">
        <f>'Transitions and Frequencies'!AF8</f>
        <v>57</v>
      </c>
      <c r="AG8" s="136">
        <f>'Transitions and Frequencies'!AG8</f>
        <v>51</v>
      </c>
      <c r="AH8" s="136">
        <f>'Transitions and Frequencies'!AH8</f>
        <v>49</v>
      </c>
      <c r="AI8" s="136">
        <f>'Transitions and Frequencies'!AI8</f>
        <v>43</v>
      </c>
      <c r="AJ8" s="136">
        <f>'Transitions and Frequencies'!AJ8</f>
        <v>44</v>
      </c>
      <c r="AK8" s="139">
        <f>'Transitions and Frequencies'!AK8</f>
        <v>47</v>
      </c>
      <c r="AL8" s="148"/>
      <c r="AM8" s="136">
        <f>'Transitions and Frequencies'!AM8</f>
        <v>92</v>
      </c>
      <c r="AN8" s="136">
        <f>'Transitions and Frequencies'!AN8</f>
        <v>108</v>
      </c>
      <c r="AO8" s="136">
        <f>'Transitions and Frequencies'!AO8</f>
        <v>81</v>
      </c>
      <c r="AP8" s="136">
        <f>'Transitions and Frequencies'!AP8</f>
        <v>59</v>
      </c>
      <c r="AQ8" s="136">
        <f>'Transitions and Frequencies'!AQ8</f>
        <v>54</v>
      </c>
      <c r="AR8" s="136">
        <f>'Transitions and Frequencies'!AR8</f>
        <v>31</v>
      </c>
      <c r="AS8" s="136">
        <f>'Transitions and Frequencies'!AS8</f>
        <v>44</v>
      </c>
      <c r="AT8" s="139">
        <f>'Transitions and Frequencies'!AT8</f>
        <v>35</v>
      </c>
    </row>
    <row r="9" spans="1:46">
      <c r="A9" s="155" t="str">
        <f>'Transitions and Frequencies'!A9</f>
        <v>ig</v>
      </c>
      <c r="B9" s="149"/>
      <c r="C9" s="137">
        <f>'Transitions and Frequencies'!C9</f>
        <v>33</v>
      </c>
      <c r="D9" s="137">
        <f>'Transitions and Frequencies'!D9</f>
        <v>27</v>
      </c>
      <c r="E9" s="137">
        <f>'Transitions and Frequencies'!E9</f>
        <v>31</v>
      </c>
      <c r="F9" s="137">
        <f>'Transitions and Frequencies'!F9</f>
        <v>33</v>
      </c>
      <c r="G9" s="137">
        <f>'Transitions and Frequencies'!G9</f>
        <v>41</v>
      </c>
      <c r="H9" s="137">
        <f>'Transitions and Frequencies'!H9</f>
        <v>33</v>
      </c>
      <c r="I9" s="137">
        <f>'Transitions and Frequencies'!I9</f>
        <v>36</v>
      </c>
      <c r="J9" s="140">
        <f>'Transitions and Frequencies'!J9</f>
        <v>35</v>
      </c>
      <c r="K9" s="149"/>
      <c r="L9" s="137">
        <f>'Transitions and Frequencies'!L9</f>
        <v>39</v>
      </c>
      <c r="M9" s="137">
        <f>'Transitions and Frequencies'!M9</f>
        <v>35</v>
      </c>
      <c r="N9" s="137">
        <f>'Transitions and Frequencies'!N9</f>
        <v>41</v>
      </c>
      <c r="O9" s="137">
        <f>'Transitions and Frequencies'!O9</f>
        <v>32</v>
      </c>
      <c r="P9" s="137">
        <f>'Transitions and Frequencies'!P9</f>
        <v>32</v>
      </c>
      <c r="Q9" s="137">
        <f>'Transitions and Frequencies'!Q9</f>
        <v>36</v>
      </c>
      <c r="R9" s="137">
        <f>'Transitions and Frequencies'!R9</f>
        <v>35</v>
      </c>
      <c r="S9" s="140">
        <f>'Transitions and Frequencies'!S9</f>
        <v>33</v>
      </c>
      <c r="T9" s="149"/>
      <c r="U9" s="137">
        <f>'Transitions and Frequencies'!U9</f>
        <v>29</v>
      </c>
      <c r="V9" s="137">
        <f>'Transitions and Frequencies'!V9</f>
        <v>35</v>
      </c>
      <c r="W9" s="137">
        <f>'Transitions and Frequencies'!W9</f>
        <v>41</v>
      </c>
      <c r="X9" s="137">
        <f>'Transitions and Frequencies'!X9</f>
        <v>34</v>
      </c>
      <c r="Y9" s="137">
        <f>'Transitions and Frequencies'!Y9</f>
        <v>54</v>
      </c>
      <c r="Z9" s="137">
        <f>'Transitions and Frequencies'!Z9</f>
        <v>22</v>
      </c>
      <c r="AA9" s="137">
        <f>'Transitions and Frequencies'!AA9</f>
        <v>30</v>
      </c>
      <c r="AB9" s="140">
        <f>'Transitions and Frequencies'!AB9</f>
        <v>46</v>
      </c>
      <c r="AC9" s="149"/>
      <c r="AD9" s="137">
        <f>'Transitions and Frequencies'!AD9</f>
        <v>38</v>
      </c>
      <c r="AE9" s="137">
        <f>'Transitions and Frequencies'!AE9</f>
        <v>43</v>
      </c>
      <c r="AF9" s="137">
        <f>'Transitions and Frequencies'!AF9</f>
        <v>38</v>
      </c>
      <c r="AG9" s="137">
        <f>'Transitions and Frequencies'!AG9</f>
        <v>34</v>
      </c>
      <c r="AH9" s="137">
        <f>'Transitions and Frequencies'!AH9</f>
        <v>35</v>
      </c>
      <c r="AI9" s="137">
        <f>'Transitions and Frequencies'!AI9</f>
        <v>41</v>
      </c>
      <c r="AJ9" s="137">
        <f>'Transitions and Frequencies'!AJ9</f>
        <v>31</v>
      </c>
      <c r="AK9" s="140">
        <f>'Transitions and Frequencies'!AK9</f>
        <v>35</v>
      </c>
      <c r="AL9" s="149"/>
      <c r="AM9" s="137">
        <f>'Transitions and Frequencies'!AM9</f>
        <v>39</v>
      </c>
      <c r="AN9" s="137">
        <f>'Transitions and Frequencies'!AN9</f>
        <v>26</v>
      </c>
      <c r="AO9" s="137">
        <f>'Transitions and Frequencies'!AO9</f>
        <v>42</v>
      </c>
      <c r="AP9" s="137">
        <f>'Transitions and Frequencies'!AP9</f>
        <v>39</v>
      </c>
      <c r="AQ9" s="137">
        <f>'Transitions and Frequencies'!AQ9</f>
        <v>36</v>
      </c>
      <c r="AR9" s="137">
        <f>'Transitions and Frequencies'!AR9</f>
        <v>29</v>
      </c>
      <c r="AS9" s="137">
        <f>'Transitions and Frequencies'!AS9</f>
        <v>34</v>
      </c>
      <c r="AT9" s="140">
        <f>'Transitions and Frequencies'!AT9</f>
        <v>37</v>
      </c>
    </row>
    <row r="10" spans="1:46">
      <c r="A10" s="146" t="str">
        <f>'Transitions and Frequencies'!A10</f>
        <v>ai</v>
      </c>
      <c r="B10" s="148"/>
      <c r="C10" s="136">
        <f>'Transitions and Frequencies'!C10</f>
        <v>79</v>
      </c>
      <c r="D10" s="136">
        <f>'Transitions and Frequencies'!D10</f>
        <v>76</v>
      </c>
      <c r="E10" s="136">
        <f>'Transitions and Frequencies'!E10</f>
        <v>57</v>
      </c>
      <c r="F10" s="136">
        <f>'Transitions and Frequencies'!F10</f>
        <v>61</v>
      </c>
      <c r="G10" s="136">
        <f>'Transitions and Frequencies'!G10</f>
        <v>55</v>
      </c>
      <c r="H10" s="136">
        <f>'Transitions and Frequencies'!H10</f>
        <v>52</v>
      </c>
      <c r="I10" s="136">
        <f>'Transitions and Frequencies'!I10</f>
        <v>69</v>
      </c>
      <c r="J10" s="139">
        <f>'Transitions and Frequencies'!J10</f>
        <v>59</v>
      </c>
      <c r="K10" s="148"/>
      <c r="L10" s="136">
        <f>'Transitions and Frequencies'!L10</f>
        <v>71</v>
      </c>
      <c r="M10" s="136">
        <f>'Transitions and Frequencies'!M10</f>
        <v>75</v>
      </c>
      <c r="N10" s="136">
        <f>'Transitions and Frequencies'!N10</f>
        <v>75</v>
      </c>
      <c r="O10" s="136">
        <f>'Transitions and Frequencies'!O10</f>
        <v>66</v>
      </c>
      <c r="P10" s="136">
        <f>'Transitions and Frequencies'!P10</f>
        <v>78</v>
      </c>
      <c r="Q10" s="136">
        <f>'Transitions and Frequencies'!Q10</f>
        <v>64</v>
      </c>
      <c r="R10" s="136">
        <f>'Transitions and Frequencies'!R10</f>
        <v>69</v>
      </c>
      <c r="S10" s="139">
        <f>'Transitions and Frequencies'!S10</f>
        <v>70</v>
      </c>
      <c r="T10" s="148"/>
      <c r="U10" s="136">
        <f>'Transitions and Frequencies'!U10</f>
        <v>82</v>
      </c>
      <c r="V10" s="136">
        <f>'Transitions and Frequencies'!V10</f>
        <v>65</v>
      </c>
      <c r="W10" s="136">
        <f>'Transitions and Frequencies'!W10</f>
        <v>76</v>
      </c>
      <c r="X10" s="136">
        <f>'Transitions and Frequencies'!X10</f>
        <v>72</v>
      </c>
      <c r="Y10" s="136">
        <f>'Transitions and Frequencies'!Y10</f>
        <v>77</v>
      </c>
      <c r="Z10" s="136">
        <f>'Transitions and Frequencies'!Z10</f>
        <v>72</v>
      </c>
      <c r="AA10" s="136">
        <f>'Transitions and Frequencies'!AA10</f>
        <v>73</v>
      </c>
      <c r="AB10" s="139">
        <f>'Transitions and Frequencies'!AB10</f>
        <v>80</v>
      </c>
      <c r="AC10" s="148"/>
      <c r="AD10" s="136">
        <f>'Transitions and Frequencies'!AD10</f>
        <v>75</v>
      </c>
      <c r="AE10" s="136">
        <f>'Transitions and Frequencies'!AE10</f>
        <v>59</v>
      </c>
      <c r="AF10" s="136">
        <f>'Transitions and Frequencies'!AF10</f>
        <v>79</v>
      </c>
      <c r="AG10" s="136">
        <f>'Transitions and Frequencies'!AG10</f>
        <v>79</v>
      </c>
      <c r="AH10" s="136">
        <f>'Transitions and Frequencies'!AH10</f>
        <v>96</v>
      </c>
      <c r="AI10" s="136">
        <f>'Transitions and Frequencies'!AI10</f>
        <v>66</v>
      </c>
      <c r="AJ10" s="136">
        <f>'Transitions and Frequencies'!AJ10</f>
        <v>66</v>
      </c>
      <c r="AK10" s="139">
        <f>'Transitions and Frequencies'!AK10</f>
        <v>73</v>
      </c>
      <c r="AL10" s="148"/>
      <c r="AM10" s="136">
        <f>'Transitions and Frequencies'!AM10</f>
        <v>54</v>
      </c>
      <c r="AN10" s="136">
        <f>'Transitions and Frequencies'!AN10</f>
        <v>55</v>
      </c>
      <c r="AO10" s="136">
        <f>'Transitions and Frequencies'!AO10</f>
        <v>72</v>
      </c>
      <c r="AP10" s="136">
        <f>'Transitions and Frequencies'!AP10</f>
        <v>67</v>
      </c>
      <c r="AQ10" s="136">
        <f>'Transitions and Frequencies'!AQ10</f>
        <v>72</v>
      </c>
      <c r="AR10" s="136">
        <f>'Transitions and Frequencies'!AR10</f>
        <v>55</v>
      </c>
      <c r="AS10" s="136">
        <f>'Transitions and Frequencies'!AS10</f>
        <v>91</v>
      </c>
      <c r="AT10" s="139">
        <f>'Transitions and Frequencies'!AT10</f>
        <v>75</v>
      </c>
    </row>
    <row r="11" spans="1:46">
      <c r="A11" s="146" t="str">
        <f>'Transitions and Frequencies'!A11</f>
        <v>ag</v>
      </c>
      <c r="B11" s="148"/>
      <c r="C11" s="136">
        <f>'Transitions and Frequencies'!C11</f>
        <v>20</v>
      </c>
      <c r="D11" s="136">
        <f>'Transitions and Frequencies'!D11</f>
        <v>17</v>
      </c>
      <c r="E11" s="136">
        <f>'Transitions and Frequencies'!E11</f>
        <v>23</v>
      </c>
      <c r="F11" s="136">
        <f>'Transitions and Frequencies'!F11</f>
        <v>21</v>
      </c>
      <c r="G11" s="136">
        <f>'Transitions and Frequencies'!G11</f>
        <v>21</v>
      </c>
      <c r="H11" s="136">
        <f>'Transitions and Frequencies'!H11</f>
        <v>17</v>
      </c>
      <c r="I11" s="136">
        <f>'Transitions and Frequencies'!I11</f>
        <v>17</v>
      </c>
      <c r="J11" s="139">
        <f>'Transitions and Frequencies'!J11</f>
        <v>22</v>
      </c>
      <c r="K11" s="148"/>
      <c r="L11" s="136">
        <f>'Transitions and Frequencies'!L11</f>
        <v>21</v>
      </c>
      <c r="M11" s="136">
        <f>'Transitions and Frequencies'!M11</f>
        <v>14</v>
      </c>
      <c r="N11" s="136">
        <f>'Transitions and Frequencies'!N11</f>
        <v>19</v>
      </c>
      <c r="O11" s="136">
        <f>'Transitions and Frequencies'!O11</f>
        <v>18</v>
      </c>
      <c r="P11" s="136">
        <f>'Transitions and Frequencies'!P11</f>
        <v>26</v>
      </c>
      <c r="Q11" s="136">
        <f>'Transitions and Frequencies'!Q11</f>
        <v>18</v>
      </c>
      <c r="R11" s="136">
        <f>'Transitions and Frequencies'!R11</f>
        <v>18</v>
      </c>
      <c r="S11" s="139">
        <f>'Transitions and Frequencies'!S11</f>
        <v>14</v>
      </c>
      <c r="T11" s="148"/>
      <c r="U11" s="136">
        <f>'Transitions and Frequencies'!U11</f>
        <v>29</v>
      </c>
      <c r="V11" s="136">
        <f>'Transitions and Frequencies'!V11</f>
        <v>23</v>
      </c>
      <c r="W11" s="136">
        <f>'Transitions and Frequencies'!W11</f>
        <v>27</v>
      </c>
      <c r="X11" s="136">
        <f>'Transitions and Frequencies'!X11</f>
        <v>19</v>
      </c>
      <c r="Y11" s="136">
        <f>'Transitions and Frequencies'!Y11</f>
        <v>33</v>
      </c>
      <c r="Z11" s="136">
        <f>'Transitions and Frequencies'!Z11</f>
        <v>17</v>
      </c>
      <c r="AA11" s="136">
        <f>'Transitions and Frequencies'!AA11</f>
        <v>27</v>
      </c>
      <c r="AB11" s="139">
        <f>'Transitions and Frequencies'!AB11</f>
        <v>27</v>
      </c>
      <c r="AC11" s="148"/>
      <c r="AD11" s="136">
        <f>'Transitions and Frequencies'!AD11</f>
        <v>32</v>
      </c>
      <c r="AE11" s="136">
        <f>'Transitions and Frequencies'!AE11</f>
        <v>20</v>
      </c>
      <c r="AF11" s="136">
        <f>'Transitions and Frequencies'!AF11</f>
        <v>16</v>
      </c>
      <c r="AG11" s="136">
        <f>'Transitions and Frequencies'!AG11</f>
        <v>18</v>
      </c>
      <c r="AH11" s="136">
        <f>'Transitions and Frequencies'!AH11</f>
        <v>30</v>
      </c>
      <c r="AI11" s="136">
        <f>'Transitions and Frequencies'!AI11</f>
        <v>15</v>
      </c>
      <c r="AJ11" s="136">
        <f>'Transitions and Frequencies'!AJ11</f>
        <v>22</v>
      </c>
      <c r="AK11" s="139">
        <f>'Transitions and Frequencies'!AK11</f>
        <v>18</v>
      </c>
      <c r="AL11" s="148"/>
      <c r="AM11" s="136">
        <f>'Transitions and Frequencies'!AM11</f>
        <v>30</v>
      </c>
      <c r="AN11" s="136">
        <f>'Transitions and Frequencies'!AN11</f>
        <v>21</v>
      </c>
      <c r="AO11" s="136">
        <f>'Transitions and Frequencies'!AO11</f>
        <v>28</v>
      </c>
      <c r="AP11" s="136">
        <f>'Transitions and Frequencies'!AP11</f>
        <v>16</v>
      </c>
      <c r="AQ11" s="136">
        <f>'Transitions and Frequencies'!AQ11</f>
        <v>18</v>
      </c>
      <c r="AR11" s="136">
        <f>'Transitions and Frequencies'!AR11</f>
        <v>17</v>
      </c>
      <c r="AS11" s="136">
        <f>'Transitions and Frequencies'!AS11</f>
        <v>24</v>
      </c>
      <c r="AT11" s="139">
        <f>'Transitions and Frequencies'!AT11</f>
        <v>21</v>
      </c>
    </row>
    <row r="12" spans="1:46">
      <c r="A12" s="155" t="str">
        <f>'Transitions and Frequencies'!A12</f>
        <v>ia</v>
      </c>
      <c r="B12" s="149"/>
      <c r="C12" s="137">
        <f>'Transitions and Frequencies'!C12</f>
        <v>78</v>
      </c>
      <c r="D12" s="137">
        <f>'Transitions and Frequencies'!D12</f>
        <v>90</v>
      </c>
      <c r="E12" s="137">
        <f>'Transitions and Frequencies'!E12</f>
        <v>86</v>
      </c>
      <c r="F12" s="137">
        <f>'Transitions and Frequencies'!F12</f>
        <v>68</v>
      </c>
      <c r="G12" s="137">
        <f>'Transitions and Frequencies'!G12</f>
        <v>59</v>
      </c>
      <c r="H12" s="137">
        <f>'Transitions and Frequencies'!H12</f>
        <v>68</v>
      </c>
      <c r="I12" s="137">
        <f>'Transitions and Frequencies'!I12</f>
        <v>57</v>
      </c>
      <c r="J12" s="140">
        <f>'Transitions and Frequencies'!J12</f>
        <v>68</v>
      </c>
      <c r="K12" s="149"/>
      <c r="L12" s="137">
        <f>'Transitions and Frequencies'!L12</f>
        <v>95</v>
      </c>
      <c r="M12" s="137">
        <f>'Transitions and Frequencies'!M12</f>
        <v>94</v>
      </c>
      <c r="N12" s="137">
        <f>'Transitions and Frequencies'!N12</f>
        <v>91</v>
      </c>
      <c r="O12" s="137">
        <f>'Transitions and Frequencies'!O12</f>
        <v>104</v>
      </c>
      <c r="P12" s="137">
        <f>'Transitions and Frequencies'!P12</f>
        <v>72</v>
      </c>
      <c r="Q12" s="137">
        <f>'Transitions and Frequencies'!Q12</f>
        <v>88</v>
      </c>
      <c r="R12" s="137">
        <f>'Transitions and Frequencies'!R12</f>
        <v>82</v>
      </c>
      <c r="S12" s="140">
        <f>'Transitions and Frequencies'!S12</f>
        <v>73</v>
      </c>
      <c r="T12" s="149"/>
      <c r="U12" s="137">
        <f>'Transitions and Frequencies'!U12</f>
        <v>101</v>
      </c>
      <c r="V12" s="137">
        <f>'Transitions and Frequencies'!V12</f>
        <v>116</v>
      </c>
      <c r="W12" s="137">
        <f>'Transitions and Frequencies'!W12</f>
        <v>94</v>
      </c>
      <c r="X12" s="137">
        <f>'Transitions and Frequencies'!X12</f>
        <v>97</v>
      </c>
      <c r="Y12" s="137">
        <f>'Transitions and Frequencies'!Y12</f>
        <v>88</v>
      </c>
      <c r="Z12" s="137">
        <f>'Transitions and Frequencies'!Z12</f>
        <v>94</v>
      </c>
      <c r="AA12" s="137">
        <f>'Transitions and Frequencies'!AA12</f>
        <v>83</v>
      </c>
      <c r="AB12" s="140">
        <f>'Transitions and Frequencies'!AB12</f>
        <v>85</v>
      </c>
      <c r="AC12" s="149"/>
      <c r="AD12" s="137">
        <f>'Transitions and Frequencies'!AD12</f>
        <v>83</v>
      </c>
      <c r="AE12" s="137">
        <f>'Transitions and Frequencies'!AE12</f>
        <v>117</v>
      </c>
      <c r="AF12" s="137">
        <f>'Transitions and Frequencies'!AF12</f>
        <v>103</v>
      </c>
      <c r="AG12" s="137">
        <f>'Transitions and Frequencies'!AG12</f>
        <v>108</v>
      </c>
      <c r="AH12" s="137">
        <f>'Transitions and Frequencies'!AH12</f>
        <v>91</v>
      </c>
      <c r="AI12" s="137">
        <f>'Transitions and Frequencies'!AI12</f>
        <v>107</v>
      </c>
      <c r="AJ12" s="137">
        <f>'Transitions and Frequencies'!AJ12</f>
        <v>89</v>
      </c>
      <c r="AK12" s="140">
        <f>'Transitions and Frequencies'!AK12</f>
        <v>90</v>
      </c>
      <c r="AL12" s="149"/>
      <c r="AM12" s="137">
        <f>'Transitions and Frequencies'!AM12</f>
        <v>81</v>
      </c>
      <c r="AN12" s="137">
        <f>'Transitions and Frequencies'!AN12</f>
        <v>102</v>
      </c>
      <c r="AO12" s="137">
        <f>'Transitions and Frequencies'!AO12</f>
        <v>92</v>
      </c>
      <c r="AP12" s="137">
        <f>'Transitions and Frequencies'!AP12</f>
        <v>119</v>
      </c>
      <c r="AQ12" s="137">
        <f>'Transitions and Frequencies'!AQ12</f>
        <v>97</v>
      </c>
      <c r="AR12" s="137">
        <f>'Transitions and Frequencies'!AR12</f>
        <v>102</v>
      </c>
      <c r="AS12" s="137">
        <f>'Transitions and Frequencies'!AS12</f>
        <v>78</v>
      </c>
      <c r="AT12" s="140">
        <f>'Transitions and Frequencies'!AT12</f>
        <v>87</v>
      </c>
    </row>
    <row r="13" spans="1:46">
      <c r="A13" s="172" t="s">
        <v>104</v>
      </c>
      <c r="B13" s="162">
        <v>1980</v>
      </c>
      <c r="C13" s="162">
        <v>1980</v>
      </c>
      <c r="D13" s="162">
        <v>1980</v>
      </c>
      <c r="E13" s="162">
        <v>1980</v>
      </c>
      <c r="F13" s="162">
        <v>1980</v>
      </c>
      <c r="G13" s="162">
        <v>1980</v>
      </c>
      <c r="H13" s="162">
        <v>1980</v>
      </c>
      <c r="I13" s="162">
        <v>1980</v>
      </c>
      <c r="J13" s="163">
        <v>1980</v>
      </c>
      <c r="K13" s="164">
        <v>1981</v>
      </c>
      <c r="L13" s="164">
        <v>1981</v>
      </c>
      <c r="M13" s="164">
        <v>1981</v>
      </c>
      <c r="N13" s="164">
        <v>1981</v>
      </c>
      <c r="O13" s="164">
        <v>1981</v>
      </c>
      <c r="P13" s="164">
        <v>1981</v>
      </c>
      <c r="Q13" s="164">
        <v>1981</v>
      </c>
      <c r="R13" s="164">
        <v>1981</v>
      </c>
      <c r="S13" s="165">
        <v>1981</v>
      </c>
      <c r="T13" s="160">
        <v>1982</v>
      </c>
      <c r="U13" s="160">
        <f>T13</f>
        <v>1982</v>
      </c>
      <c r="V13" s="160">
        <f t="shared" ref="V13:AK13" si="7">U13</f>
        <v>1982</v>
      </c>
      <c r="W13" s="160">
        <f t="shared" si="7"/>
        <v>1982</v>
      </c>
      <c r="X13" s="160">
        <f t="shared" si="7"/>
        <v>1982</v>
      </c>
      <c r="Y13" s="160">
        <f t="shared" si="7"/>
        <v>1982</v>
      </c>
      <c r="Z13" s="160">
        <f t="shared" si="7"/>
        <v>1982</v>
      </c>
      <c r="AA13" s="160">
        <f t="shared" si="7"/>
        <v>1982</v>
      </c>
      <c r="AB13" s="161">
        <f t="shared" si="7"/>
        <v>1982</v>
      </c>
      <c r="AC13" s="159">
        <v>1983</v>
      </c>
      <c r="AD13" s="159">
        <f t="shared" si="7"/>
        <v>1983</v>
      </c>
      <c r="AE13" s="159">
        <f t="shared" si="7"/>
        <v>1983</v>
      </c>
      <c r="AF13" s="159">
        <f t="shared" si="7"/>
        <v>1983</v>
      </c>
      <c r="AG13" s="159">
        <f t="shared" si="7"/>
        <v>1983</v>
      </c>
      <c r="AH13" s="159">
        <f t="shared" si="7"/>
        <v>1983</v>
      </c>
      <c r="AI13" s="159">
        <f t="shared" si="7"/>
        <v>1983</v>
      </c>
      <c r="AJ13" s="159">
        <f t="shared" si="7"/>
        <v>1983</v>
      </c>
      <c r="AK13" s="159">
        <f t="shared" si="7"/>
        <v>1983</v>
      </c>
      <c r="AL13" s="156">
        <v>1984</v>
      </c>
      <c r="AM13" s="157">
        <f t="shared" ref="AM13:AS13" si="8">AL13</f>
        <v>1984</v>
      </c>
      <c r="AN13" s="157">
        <f t="shared" si="8"/>
        <v>1984</v>
      </c>
      <c r="AO13" s="157">
        <f t="shared" si="8"/>
        <v>1984</v>
      </c>
      <c r="AP13" s="157">
        <f t="shared" si="8"/>
        <v>1984</v>
      </c>
      <c r="AQ13" s="157">
        <f t="shared" si="8"/>
        <v>1984</v>
      </c>
      <c r="AR13" s="157">
        <f t="shared" si="8"/>
        <v>1984</v>
      </c>
      <c r="AS13" s="157">
        <f t="shared" si="8"/>
        <v>1984</v>
      </c>
      <c r="AT13" s="158">
        <v>1984</v>
      </c>
    </row>
    <row r="14" spans="1:46">
      <c r="A14" s="141" t="s">
        <v>103</v>
      </c>
      <c r="B14" s="136">
        <v>20</v>
      </c>
      <c r="C14" s="136">
        <f>B14+1</f>
        <v>21</v>
      </c>
      <c r="D14" s="136">
        <f t="shared" ref="D14:J14" si="9">C14+1</f>
        <v>22</v>
      </c>
      <c r="E14" s="136">
        <f t="shared" si="9"/>
        <v>23</v>
      </c>
      <c r="F14" s="136">
        <f t="shared" si="9"/>
        <v>24</v>
      </c>
      <c r="G14" s="136">
        <f t="shared" si="9"/>
        <v>25</v>
      </c>
      <c r="H14" s="136">
        <f t="shared" si="9"/>
        <v>26</v>
      </c>
      <c r="I14" s="136">
        <f t="shared" si="9"/>
        <v>27</v>
      </c>
      <c r="J14" s="139">
        <f t="shared" si="9"/>
        <v>28</v>
      </c>
      <c r="K14" s="142">
        <v>20</v>
      </c>
      <c r="L14" s="136">
        <f>K14+1</f>
        <v>21</v>
      </c>
      <c r="M14" s="136">
        <f t="shared" ref="M14:S14" si="10">L14+1</f>
        <v>22</v>
      </c>
      <c r="N14" s="136">
        <f t="shared" si="10"/>
        <v>23</v>
      </c>
      <c r="O14" s="136">
        <f t="shared" si="10"/>
        <v>24</v>
      </c>
      <c r="P14" s="136">
        <f t="shared" si="10"/>
        <v>25</v>
      </c>
      <c r="Q14" s="136">
        <f t="shared" si="10"/>
        <v>26</v>
      </c>
      <c r="R14" s="136">
        <f t="shared" si="10"/>
        <v>27</v>
      </c>
      <c r="S14" s="139">
        <f t="shared" si="10"/>
        <v>28</v>
      </c>
      <c r="T14" s="142">
        <v>20</v>
      </c>
      <c r="U14" s="136">
        <f>T14+1</f>
        <v>21</v>
      </c>
      <c r="V14" s="136">
        <f t="shared" ref="V14:AB14" si="11">U14+1</f>
        <v>22</v>
      </c>
      <c r="W14" s="136">
        <f t="shared" si="11"/>
        <v>23</v>
      </c>
      <c r="X14" s="136">
        <f t="shared" si="11"/>
        <v>24</v>
      </c>
      <c r="Y14" s="136">
        <f t="shared" si="11"/>
        <v>25</v>
      </c>
      <c r="Z14" s="136">
        <f t="shared" si="11"/>
        <v>26</v>
      </c>
      <c r="AA14" s="136">
        <f t="shared" si="11"/>
        <v>27</v>
      </c>
      <c r="AB14" s="139">
        <f t="shared" si="11"/>
        <v>28</v>
      </c>
      <c r="AC14" s="136">
        <v>20</v>
      </c>
      <c r="AD14" s="136">
        <f>AC14+1</f>
        <v>21</v>
      </c>
      <c r="AE14" s="136">
        <f t="shared" ref="AE14:AK14" si="12">AD14+1</f>
        <v>22</v>
      </c>
      <c r="AF14" s="136">
        <f t="shared" si="12"/>
        <v>23</v>
      </c>
      <c r="AG14" s="136">
        <f t="shared" si="12"/>
        <v>24</v>
      </c>
      <c r="AH14" s="136">
        <f t="shared" si="12"/>
        <v>25</v>
      </c>
      <c r="AI14" s="136">
        <f t="shared" si="12"/>
        <v>26</v>
      </c>
      <c r="AJ14" s="136">
        <f t="shared" si="12"/>
        <v>27</v>
      </c>
      <c r="AK14" s="136">
        <f t="shared" si="12"/>
        <v>28</v>
      </c>
      <c r="AL14" s="142">
        <v>20</v>
      </c>
      <c r="AM14" s="136">
        <f>AL14+1</f>
        <v>21</v>
      </c>
      <c r="AN14" s="136">
        <f t="shared" ref="AN14:AT14" si="13">AM14+1</f>
        <v>22</v>
      </c>
      <c r="AO14" s="136">
        <f t="shared" si="13"/>
        <v>23</v>
      </c>
      <c r="AP14" s="136">
        <f t="shared" si="13"/>
        <v>24</v>
      </c>
      <c r="AQ14" s="136">
        <f t="shared" si="13"/>
        <v>25</v>
      </c>
      <c r="AR14" s="136">
        <f t="shared" si="13"/>
        <v>26</v>
      </c>
      <c r="AS14" s="136">
        <f t="shared" si="13"/>
        <v>27</v>
      </c>
      <c r="AT14" s="139">
        <f t="shared" si="13"/>
        <v>28</v>
      </c>
    </row>
    <row r="15" spans="1:46">
      <c r="A15" s="171" t="s">
        <v>105</v>
      </c>
      <c r="B15" s="166">
        <v>2000</v>
      </c>
      <c r="C15" s="166">
        <v>2001</v>
      </c>
      <c r="D15" s="166">
        <v>2002</v>
      </c>
      <c r="E15" s="166">
        <v>2003</v>
      </c>
      <c r="F15" s="166">
        <v>2004</v>
      </c>
      <c r="G15" s="166">
        <v>2005</v>
      </c>
      <c r="H15" s="166">
        <v>2006</v>
      </c>
      <c r="I15" s="166">
        <v>2007</v>
      </c>
      <c r="J15" s="167">
        <v>2008</v>
      </c>
      <c r="K15" s="169">
        <v>2000</v>
      </c>
      <c r="L15" s="169">
        <v>2001</v>
      </c>
      <c r="M15" s="169">
        <v>2002</v>
      </c>
      <c r="N15" s="169">
        <v>2003</v>
      </c>
      <c r="O15" s="169">
        <v>2004</v>
      </c>
      <c r="P15" s="169">
        <v>2005</v>
      </c>
      <c r="Q15" s="169">
        <v>2006</v>
      </c>
      <c r="R15" s="169">
        <v>2007</v>
      </c>
      <c r="S15" s="170">
        <v>2008</v>
      </c>
      <c r="T15" s="166">
        <v>2000</v>
      </c>
      <c r="U15" s="166">
        <v>2001</v>
      </c>
      <c r="V15" s="166">
        <v>2002</v>
      </c>
      <c r="W15" s="166">
        <v>2003</v>
      </c>
      <c r="X15" s="166">
        <v>2004</v>
      </c>
      <c r="Y15" s="166">
        <v>2005</v>
      </c>
      <c r="Z15" s="166">
        <v>2006</v>
      </c>
      <c r="AA15" s="166">
        <v>2007</v>
      </c>
      <c r="AB15" s="167">
        <v>2008</v>
      </c>
      <c r="AC15" s="169">
        <v>2000</v>
      </c>
      <c r="AD15" s="169">
        <v>2001</v>
      </c>
      <c r="AE15" s="169">
        <v>2002</v>
      </c>
      <c r="AF15" s="169">
        <v>2003</v>
      </c>
      <c r="AG15" s="169">
        <v>2004</v>
      </c>
      <c r="AH15" s="169">
        <v>2005</v>
      </c>
      <c r="AI15" s="169">
        <v>2006</v>
      </c>
      <c r="AJ15" s="169">
        <v>2007</v>
      </c>
      <c r="AK15" s="169">
        <v>2008</v>
      </c>
      <c r="AL15" s="168">
        <v>2000</v>
      </c>
      <c r="AM15" s="166">
        <v>2001</v>
      </c>
      <c r="AN15" s="166">
        <v>2002</v>
      </c>
      <c r="AO15" s="166">
        <v>2003</v>
      </c>
      <c r="AP15" s="166">
        <v>2004</v>
      </c>
      <c r="AQ15" s="166">
        <v>2005</v>
      </c>
      <c r="AR15" s="166">
        <v>2006</v>
      </c>
      <c r="AS15" s="166">
        <v>2007</v>
      </c>
      <c r="AT15" s="167">
        <v>2008</v>
      </c>
    </row>
    <row r="16" spans="1:46" s="135" customFormat="1">
      <c r="A16" s="145" t="s">
        <v>1</v>
      </c>
      <c r="B16" s="173">
        <v>167</v>
      </c>
      <c r="C16" s="174">
        <v>156</v>
      </c>
      <c r="D16" s="174">
        <v>137</v>
      </c>
      <c r="E16" s="174">
        <v>149</v>
      </c>
      <c r="F16" s="174">
        <v>144</v>
      </c>
      <c r="G16" s="174">
        <v>158</v>
      </c>
      <c r="H16" s="174">
        <v>140</v>
      </c>
      <c r="I16" s="174">
        <v>146</v>
      </c>
      <c r="J16" s="175">
        <v>152</v>
      </c>
      <c r="K16" s="144">
        <v>251</v>
      </c>
      <c r="L16" s="144">
        <v>220</v>
      </c>
      <c r="M16" s="144">
        <v>203</v>
      </c>
      <c r="N16" s="144">
        <v>216</v>
      </c>
      <c r="O16" s="144">
        <v>206</v>
      </c>
      <c r="P16" s="144">
        <v>213</v>
      </c>
      <c r="Q16" s="144">
        <v>199</v>
      </c>
      <c r="R16" s="144">
        <v>193</v>
      </c>
      <c r="S16" s="145">
        <v>196</v>
      </c>
      <c r="T16" s="144">
        <v>289</v>
      </c>
      <c r="U16" s="144">
        <v>244</v>
      </c>
      <c r="V16" s="144">
        <v>218</v>
      </c>
      <c r="W16" s="144">
        <v>223</v>
      </c>
      <c r="X16" s="144">
        <v>198</v>
      </c>
      <c r="Y16" s="144">
        <v>226</v>
      </c>
      <c r="Z16" s="144">
        <v>186</v>
      </c>
      <c r="AA16" s="144">
        <v>191</v>
      </c>
      <c r="AB16" s="145">
        <v>225</v>
      </c>
      <c r="AC16" s="144">
        <v>380</v>
      </c>
      <c r="AD16" s="144">
        <v>300</v>
      </c>
      <c r="AE16" s="144">
        <v>253</v>
      </c>
      <c r="AF16" s="144">
        <v>221</v>
      </c>
      <c r="AG16" s="144">
        <v>204</v>
      </c>
      <c r="AH16" s="144">
        <v>206</v>
      </c>
      <c r="AI16" s="144">
        <v>203</v>
      </c>
      <c r="AJ16" s="144">
        <v>198</v>
      </c>
      <c r="AK16" s="145">
        <v>193</v>
      </c>
      <c r="AL16" s="174">
        <v>442</v>
      </c>
      <c r="AM16" s="174">
        <v>375</v>
      </c>
      <c r="AN16" s="174">
        <v>275</v>
      </c>
      <c r="AO16" s="174">
        <v>241</v>
      </c>
      <c r="AP16" s="174">
        <v>199</v>
      </c>
      <c r="AQ16" s="174">
        <v>185</v>
      </c>
      <c r="AR16" s="174">
        <v>174</v>
      </c>
      <c r="AS16" s="174">
        <v>175</v>
      </c>
      <c r="AT16" s="175">
        <v>178</v>
      </c>
    </row>
    <row r="17" spans="1:58" s="135" customFormat="1">
      <c r="A17" s="139" t="s">
        <v>89</v>
      </c>
      <c r="B17" s="176">
        <v>252</v>
      </c>
      <c r="C17" s="177">
        <v>261</v>
      </c>
      <c r="D17" s="177">
        <v>263</v>
      </c>
      <c r="E17" s="177">
        <v>236</v>
      </c>
      <c r="F17" s="177">
        <v>241</v>
      </c>
      <c r="G17" s="177">
        <v>229</v>
      </c>
      <c r="H17" s="177">
        <v>223</v>
      </c>
      <c r="I17" s="177">
        <v>238</v>
      </c>
      <c r="J17" s="178">
        <v>231</v>
      </c>
      <c r="K17" s="136">
        <v>309</v>
      </c>
      <c r="L17" s="136">
        <v>311</v>
      </c>
      <c r="M17" s="136">
        <v>303</v>
      </c>
      <c r="N17" s="136">
        <v>285</v>
      </c>
      <c r="O17" s="136">
        <v>253</v>
      </c>
      <c r="P17" s="136">
        <v>266</v>
      </c>
      <c r="Q17" s="136">
        <v>260</v>
      </c>
      <c r="R17" s="136">
        <v>258</v>
      </c>
      <c r="S17" s="139">
        <v>255</v>
      </c>
      <c r="T17" s="136">
        <v>301</v>
      </c>
      <c r="U17" s="136">
        <v>328</v>
      </c>
      <c r="V17" s="136">
        <v>300</v>
      </c>
      <c r="W17" s="136">
        <v>282</v>
      </c>
      <c r="X17" s="136">
        <v>274</v>
      </c>
      <c r="Y17" s="136">
        <v>261</v>
      </c>
      <c r="Z17" s="136">
        <v>265</v>
      </c>
      <c r="AA17" s="136">
        <v>264</v>
      </c>
      <c r="AB17" s="139">
        <v>235</v>
      </c>
      <c r="AC17" s="136">
        <v>270</v>
      </c>
      <c r="AD17" s="136">
        <v>329</v>
      </c>
      <c r="AE17" s="136">
        <v>312</v>
      </c>
      <c r="AF17" s="136">
        <v>307</v>
      </c>
      <c r="AG17" s="136">
        <v>295</v>
      </c>
      <c r="AH17" s="136">
        <v>314</v>
      </c>
      <c r="AI17" s="136">
        <v>275</v>
      </c>
      <c r="AJ17" s="136">
        <v>265</v>
      </c>
      <c r="AK17" s="139">
        <v>260</v>
      </c>
      <c r="AL17" s="177">
        <v>257</v>
      </c>
      <c r="AM17" s="177">
        <v>283</v>
      </c>
      <c r="AN17" s="177">
        <v>318</v>
      </c>
      <c r="AO17" s="177">
        <v>337</v>
      </c>
      <c r="AP17" s="177">
        <v>305</v>
      </c>
      <c r="AQ17" s="177">
        <v>298</v>
      </c>
      <c r="AR17" s="177">
        <v>253</v>
      </c>
      <c r="AS17" s="177">
        <v>276</v>
      </c>
      <c r="AT17" s="178">
        <v>262</v>
      </c>
    </row>
    <row r="18" spans="1:58" s="135" customFormat="1">
      <c r="A18" s="140" t="s">
        <v>90</v>
      </c>
      <c r="B18" s="179">
        <v>473</v>
      </c>
      <c r="C18" s="180">
        <v>475</v>
      </c>
      <c r="D18" s="180">
        <v>492</v>
      </c>
      <c r="E18" s="180">
        <v>507</v>
      </c>
      <c r="F18" s="180">
        <v>507</v>
      </c>
      <c r="G18" s="180">
        <v>505</v>
      </c>
      <c r="H18" s="180">
        <v>529</v>
      </c>
      <c r="I18" s="180">
        <v>508</v>
      </c>
      <c r="J18" s="181">
        <v>509</v>
      </c>
      <c r="K18" s="137">
        <v>456</v>
      </c>
      <c r="L18" s="137">
        <v>485</v>
      </c>
      <c r="M18" s="137">
        <v>510</v>
      </c>
      <c r="N18" s="137">
        <v>515</v>
      </c>
      <c r="O18" s="137">
        <v>557</v>
      </c>
      <c r="P18" s="137">
        <v>537</v>
      </c>
      <c r="Q18" s="137">
        <v>557</v>
      </c>
      <c r="R18" s="137">
        <v>565</v>
      </c>
      <c r="S18" s="140">
        <v>565</v>
      </c>
      <c r="T18" s="137">
        <v>488</v>
      </c>
      <c r="U18" s="137">
        <v>506</v>
      </c>
      <c r="V18" s="137">
        <v>560</v>
      </c>
      <c r="W18" s="137">
        <v>573</v>
      </c>
      <c r="X18" s="137">
        <v>606</v>
      </c>
      <c r="Y18" s="137">
        <v>591</v>
      </c>
      <c r="Z18" s="137">
        <v>627</v>
      </c>
      <c r="AA18" s="137">
        <v>623</v>
      </c>
      <c r="AB18" s="140">
        <v>618</v>
      </c>
      <c r="AC18" s="137">
        <v>476</v>
      </c>
      <c r="AD18" s="137">
        <v>497</v>
      </c>
      <c r="AE18" s="137">
        <v>561</v>
      </c>
      <c r="AF18" s="137">
        <v>598</v>
      </c>
      <c r="AG18" s="137">
        <v>627</v>
      </c>
      <c r="AH18" s="137">
        <v>606</v>
      </c>
      <c r="AI18" s="137">
        <v>648</v>
      </c>
      <c r="AJ18" s="137">
        <v>663</v>
      </c>
      <c r="AK18" s="140">
        <v>673</v>
      </c>
      <c r="AL18" s="180">
        <v>403</v>
      </c>
      <c r="AM18" s="180">
        <v>444</v>
      </c>
      <c r="AN18" s="180">
        <v>509</v>
      </c>
      <c r="AO18" s="180">
        <v>524</v>
      </c>
      <c r="AP18" s="180">
        <v>598</v>
      </c>
      <c r="AQ18" s="180">
        <v>619</v>
      </c>
      <c r="AR18" s="180">
        <v>675</v>
      </c>
      <c r="AS18" s="180">
        <v>651</v>
      </c>
      <c r="AT18" s="181">
        <v>662</v>
      </c>
    </row>
    <row r="19" spans="1:58">
      <c r="A19" s="141" t="s">
        <v>1</v>
      </c>
      <c r="B19" s="150">
        <v>0.18721973094170405</v>
      </c>
      <c r="C19" s="150">
        <v>0.17488789237668162</v>
      </c>
      <c r="D19" s="150">
        <v>0.15358744394618834</v>
      </c>
      <c r="E19" s="150">
        <v>0.16704035874439463</v>
      </c>
      <c r="F19" s="150">
        <v>0.16143497757847533</v>
      </c>
      <c r="G19" s="150">
        <v>0.17713004484304934</v>
      </c>
      <c r="H19" s="150">
        <v>0.15695067264573992</v>
      </c>
      <c r="I19" s="150">
        <v>0.16367713004484305</v>
      </c>
      <c r="J19" s="152">
        <v>0.17040358744394618</v>
      </c>
      <c r="K19" s="150">
        <v>0.24704724409448819</v>
      </c>
      <c r="L19" s="150">
        <v>0.21653543307086615</v>
      </c>
      <c r="M19" s="150">
        <v>0.19980314960629922</v>
      </c>
      <c r="N19" s="150">
        <v>0.2125984251968504</v>
      </c>
      <c r="O19" s="150">
        <v>0.20275590551181102</v>
      </c>
      <c r="P19" s="150">
        <v>0.20964566929133857</v>
      </c>
      <c r="Q19" s="150">
        <v>0.19586614173228348</v>
      </c>
      <c r="R19" s="150">
        <v>0.18996062992125984</v>
      </c>
      <c r="S19" s="152">
        <v>0.19291338582677164</v>
      </c>
      <c r="T19" s="150">
        <v>0.26808905380333953</v>
      </c>
      <c r="U19" s="150">
        <v>0.22634508348794063</v>
      </c>
      <c r="V19" s="150">
        <v>0.20222634508348794</v>
      </c>
      <c r="W19" s="150">
        <v>0.20686456400742115</v>
      </c>
      <c r="X19" s="150">
        <v>0.18367346938775511</v>
      </c>
      <c r="Y19" s="150">
        <v>0.20964749536178107</v>
      </c>
      <c r="Z19" s="150">
        <v>0.17254174397031541</v>
      </c>
      <c r="AA19" s="150">
        <v>0.17717996289424862</v>
      </c>
      <c r="AB19" s="152">
        <v>0.20871985157699444</v>
      </c>
      <c r="AC19" s="150">
        <v>0.33747779751332146</v>
      </c>
      <c r="AD19" s="150">
        <v>0.26642984014209592</v>
      </c>
      <c r="AE19" s="150">
        <v>0.22468916518650089</v>
      </c>
      <c r="AF19" s="150">
        <v>0.19626998223801065</v>
      </c>
      <c r="AG19" s="150">
        <v>0.18117229129662521</v>
      </c>
      <c r="AH19" s="150">
        <v>0.18294849023090587</v>
      </c>
      <c r="AI19" s="150">
        <v>0.18028419182948491</v>
      </c>
      <c r="AJ19" s="150">
        <v>0.17584369449378331</v>
      </c>
      <c r="AK19" s="152">
        <v>0.17140319715808169</v>
      </c>
      <c r="AL19" s="150">
        <v>0.40108892921960071</v>
      </c>
      <c r="AM19" s="150">
        <v>0.34029038112522686</v>
      </c>
      <c r="AN19" s="150">
        <v>0.24954627949183303</v>
      </c>
      <c r="AO19" s="150">
        <v>0.21869328493647913</v>
      </c>
      <c r="AP19" s="150">
        <v>0.18058076225045372</v>
      </c>
      <c r="AQ19" s="150">
        <v>0.16787658802177857</v>
      </c>
      <c r="AR19" s="150">
        <v>0.15789473684210525</v>
      </c>
      <c r="AS19" s="150">
        <v>0.1588021778584392</v>
      </c>
      <c r="AT19" s="152">
        <v>0.16152450090744103</v>
      </c>
    </row>
    <row r="20" spans="1:58">
      <c r="A20" s="141" t="s">
        <v>89</v>
      </c>
      <c r="B20" s="150">
        <v>0.28251121076233182</v>
      </c>
      <c r="C20" s="150">
        <v>0.29260089686098656</v>
      </c>
      <c r="D20" s="150">
        <v>0.29484304932735428</v>
      </c>
      <c r="E20" s="150">
        <v>0.26457399103139012</v>
      </c>
      <c r="F20" s="150">
        <v>0.27017937219730942</v>
      </c>
      <c r="G20" s="150">
        <v>0.25672645739910316</v>
      </c>
      <c r="H20" s="150">
        <v>0.25</v>
      </c>
      <c r="I20" s="150">
        <v>0.26681614349775784</v>
      </c>
      <c r="J20" s="152">
        <v>0.25896860986547088</v>
      </c>
      <c r="K20" s="150">
        <v>0.30413385826771655</v>
      </c>
      <c r="L20" s="150">
        <v>0.30610236220472442</v>
      </c>
      <c r="M20" s="150">
        <v>0.29822834645669294</v>
      </c>
      <c r="N20" s="150">
        <v>0.28051181102362205</v>
      </c>
      <c r="O20" s="150">
        <v>0.24901574803149606</v>
      </c>
      <c r="P20" s="150">
        <v>0.26181102362204722</v>
      </c>
      <c r="Q20" s="150">
        <v>0.25590551181102361</v>
      </c>
      <c r="R20" s="150">
        <v>0.25393700787401574</v>
      </c>
      <c r="S20" s="152">
        <v>0.25098425196850394</v>
      </c>
      <c r="T20" s="150">
        <v>0.2792207792207792</v>
      </c>
      <c r="U20" s="150">
        <v>0.30426716141001853</v>
      </c>
      <c r="V20" s="150">
        <v>0.2782931354359926</v>
      </c>
      <c r="W20" s="150">
        <v>0.26159554730983303</v>
      </c>
      <c r="X20" s="150">
        <v>0.25417439703153988</v>
      </c>
      <c r="Y20" s="150">
        <v>0.24211502782931354</v>
      </c>
      <c r="Z20" s="150">
        <v>0.24582560296846012</v>
      </c>
      <c r="AA20" s="150">
        <v>0.24489795918367346</v>
      </c>
      <c r="AB20" s="152">
        <v>0.21799628942486085</v>
      </c>
      <c r="AC20" s="150">
        <v>0.23978685612788633</v>
      </c>
      <c r="AD20" s="150">
        <v>0.29218472468916518</v>
      </c>
      <c r="AE20" s="150">
        <v>0.27708703374777977</v>
      </c>
      <c r="AF20" s="150">
        <v>0.27264653641207814</v>
      </c>
      <c r="AG20" s="150">
        <v>0.2619893428063943</v>
      </c>
      <c r="AH20" s="150">
        <v>0.27886323268206037</v>
      </c>
      <c r="AI20" s="150">
        <v>0.24422735346358793</v>
      </c>
      <c r="AJ20" s="150">
        <v>0.23534635879218471</v>
      </c>
      <c r="AK20" s="152">
        <v>0.23090586145648312</v>
      </c>
      <c r="AL20" s="150">
        <v>0.23321234119782214</v>
      </c>
      <c r="AM20" s="150">
        <v>0.25680580762250454</v>
      </c>
      <c r="AN20" s="150">
        <v>0.28856624319419238</v>
      </c>
      <c r="AO20" s="150">
        <v>0.30580762250453719</v>
      </c>
      <c r="AP20" s="150">
        <v>0.27676950998185118</v>
      </c>
      <c r="AQ20" s="150">
        <v>0.27041742286751363</v>
      </c>
      <c r="AR20" s="150">
        <v>0.22958257713248639</v>
      </c>
      <c r="AS20" s="150">
        <v>0.25045372050816694</v>
      </c>
      <c r="AT20" s="152">
        <v>0.23774954627949182</v>
      </c>
    </row>
    <row r="21" spans="1:58">
      <c r="A21" s="143" t="s">
        <v>90</v>
      </c>
      <c r="B21" s="151">
        <v>0.53026905829596416</v>
      </c>
      <c r="C21" s="151">
        <v>0.53251121076233188</v>
      </c>
      <c r="D21" s="151">
        <v>0.55156950672645744</v>
      </c>
      <c r="E21" s="151">
        <v>0.56838565022421528</v>
      </c>
      <c r="F21" s="151">
        <v>0.56838565022421528</v>
      </c>
      <c r="G21" s="151">
        <v>0.56614349775784756</v>
      </c>
      <c r="H21" s="151">
        <v>0.59304932735426008</v>
      </c>
      <c r="I21" s="151">
        <v>0.56950672645739908</v>
      </c>
      <c r="J21" s="153">
        <v>0.570627802690583</v>
      </c>
      <c r="K21" s="151">
        <v>0.44881889763779526</v>
      </c>
      <c r="L21" s="151">
        <v>0.47736220472440943</v>
      </c>
      <c r="M21" s="151">
        <v>0.50196850393700787</v>
      </c>
      <c r="N21" s="151">
        <v>0.50688976377952755</v>
      </c>
      <c r="O21" s="151">
        <v>0.54822834645669294</v>
      </c>
      <c r="P21" s="151">
        <v>0.52854330708661412</v>
      </c>
      <c r="Q21" s="151">
        <v>0.54822834645669294</v>
      </c>
      <c r="R21" s="151">
        <v>0.55610236220472442</v>
      </c>
      <c r="S21" s="153">
        <v>0.55610236220472442</v>
      </c>
      <c r="T21" s="151">
        <v>0.45269016697588127</v>
      </c>
      <c r="U21" s="151">
        <v>0.46938775510204084</v>
      </c>
      <c r="V21" s="151">
        <v>0.51948051948051943</v>
      </c>
      <c r="W21" s="151">
        <v>0.53153988868274582</v>
      </c>
      <c r="X21" s="151">
        <v>0.56215213358070504</v>
      </c>
      <c r="Y21" s="151">
        <v>0.54823747680890533</v>
      </c>
      <c r="Z21" s="151">
        <v>0.58163265306122447</v>
      </c>
      <c r="AA21" s="151">
        <v>0.57792207792207795</v>
      </c>
      <c r="AB21" s="153">
        <v>0.57328385899814471</v>
      </c>
      <c r="AC21" s="151">
        <v>0.42273534635879217</v>
      </c>
      <c r="AD21" s="151">
        <v>0.4413854351687389</v>
      </c>
      <c r="AE21" s="151">
        <v>0.49822380106571934</v>
      </c>
      <c r="AF21" s="151">
        <v>0.53108348134991124</v>
      </c>
      <c r="AG21" s="151">
        <v>0.55683836589698044</v>
      </c>
      <c r="AH21" s="151">
        <v>0.53818827708703376</v>
      </c>
      <c r="AI21" s="151">
        <v>0.57548845470692722</v>
      </c>
      <c r="AJ21" s="151">
        <v>0.58880994671403197</v>
      </c>
      <c r="AK21" s="153">
        <v>0.59769094138543521</v>
      </c>
      <c r="AL21" s="151">
        <v>0.36569872958257715</v>
      </c>
      <c r="AM21" s="151">
        <v>0.4029038112522686</v>
      </c>
      <c r="AN21" s="151">
        <v>0.46188747731397461</v>
      </c>
      <c r="AO21" s="151">
        <v>0.47549909255898365</v>
      </c>
      <c r="AP21" s="151">
        <v>0.54264972776769504</v>
      </c>
      <c r="AQ21" s="151">
        <v>0.56170598911070779</v>
      </c>
      <c r="AR21" s="151">
        <v>0.61252268602540838</v>
      </c>
      <c r="AS21" s="151">
        <v>0.59074410163339386</v>
      </c>
      <c r="AT21" s="153">
        <v>0.60072595281306718</v>
      </c>
    </row>
    <row r="22" spans="1:58">
      <c r="H22" s="131" t="e">
        <f>average</f>
        <v>#NAME?</v>
      </c>
    </row>
    <row r="23" spans="1:58">
      <c r="A23" s="132"/>
      <c r="B23" s="134" t="s">
        <v>77</v>
      </c>
      <c r="C23" s="134" t="s">
        <v>78</v>
      </c>
      <c r="D23" s="134" t="s">
        <v>79</v>
      </c>
      <c r="E23" s="134" t="s">
        <v>80</v>
      </c>
      <c r="F23" s="134" t="s">
        <v>81</v>
      </c>
      <c r="G23" s="134" t="s">
        <v>82</v>
      </c>
      <c r="H23" s="134" t="s">
        <v>83</v>
      </c>
      <c r="I23" s="134" t="s">
        <v>84</v>
      </c>
      <c r="J23" s="134" t="s">
        <v>85</v>
      </c>
      <c r="K23" s="134" t="s">
        <v>86</v>
      </c>
      <c r="L23" s="134" t="s">
        <v>87</v>
      </c>
      <c r="M23" s="134" t="s">
        <v>88</v>
      </c>
    </row>
    <row r="24" spans="1:58">
      <c r="A24" s="132">
        <v>1980</v>
      </c>
      <c r="B24" s="225">
        <v>0</v>
      </c>
      <c r="C24" s="225">
        <v>0</v>
      </c>
      <c r="D24" s="225">
        <v>0</v>
      </c>
      <c r="E24" s="225">
        <v>0</v>
      </c>
      <c r="F24" s="225">
        <v>0</v>
      </c>
      <c r="G24" s="225">
        <v>0</v>
      </c>
      <c r="H24" s="9" t="s">
        <v>252</v>
      </c>
      <c r="I24" s="9" t="s">
        <v>253</v>
      </c>
      <c r="J24" s="9" t="s">
        <v>256</v>
      </c>
      <c r="K24" s="9" t="s">
        <v>257</v>
      </c>
      <c r="L24" s="9" t="s">
        <v>255</v>
      </c>
      <c r="M24" s="9" t="s">
        <v>254</v>
      </c>
    </row>
    <row r="25" spans="1:58">
      <c r="A25" s="132">
        <v>1981</v>
      </c>
      <c r="B25" s="225">
        <v>0</v>
      </c>
      <c r="C25" s="225">
        <v>0</v>
      </c>
      <c r="D25" s="225">
        <v>0</v>
      </c>
      <c r="E25" s="225">
        <v>0</v>
      </c>
      <c r="F25" s="225">
        <v>0</v>
      </c>
      <c r="G25" s="225">
        <v>0</v>
      </c>
      <c r="H25" s="9" t="s">
        <v>246</v>
      </c>
      <c r="I25" s="9" t="s">
        <v>247</v>
      </c>
      <c r="J25" s="9" t="s">
        <v>250</v>
      </c>
      <c r="K25" s="9" t="s">
        <v>251</v>
      </c>
      <c r="L25" s="9" t="s">
        <v>249</v>
      </c>
      <c r="M25" s="9" t="s">
        <v>248</v>
      </c>
    </row>
    <row r="26" spans="1:58">
      <c r="A26" s="132">
        <v>1982</v>
      </c>
      <c r="B26" s="225">
        <v>0</v>
      </c>
      <c r="C26" s="225">
        <v>0</v>
      </c>
      <c r="D26" s="225">
        <v>0</v>
      </c>
      <c r="E26" s="225">
        <v>0</v>
      </c>
      <c r="F26" s="225">
        <v>0</v>
      </c>
      <c r="G26" s="225">
        <v>0</v>
      </c>
      <c r="H26" s="9" t="s">
        <v>240</v>
      </c>
      <c r="I26" s="9" t="s">
        <v>241</v>
      </c>
      <c r="J26" s="9" t="s">
        <v>244</v>
      </c>
      <c r="K26" s="9" t="s">
        <v>245</v>
      </c>
      <c r="L26" s="9" t="s">
        <v>243</v>
      </c>
      <c r="M26" s="9" t="s">
        <v>242</v>
      </c>
    </row>
    <row r="27" spans="1:58">
      <c r="A27" s="132">
        <v>1983</v>
      </c>
      <c r="B27" s="225">
        <v>0</v>
      </c>
      <c r="C27" s="225">
        <v>0</v>
      </c>
      <c r="D27" s="225">
        <v>0</v>
      </c>
      <c r="E27" s="225">
        <v>0</v>
      </c>
      <c r="F27" s="225">
        <v>0</v>
      </c>
      <c r="G27" s="225">
        <v>0</v>
      </c>
      <c r="H27" s="9" t="s">
        <v>234</v>
      </c>
      <c r="I27" s="9" t="s">
        <v>235</v>
      </c>
      <c r="J27" s="9" t="s">
        <v>238</v>
      </c>
      <c r="K27" s="9" t="s">
        <v>239</v>
      </c>
      <c r="L27" s="9" t="s">
        <v>237</v>
      </c>
      <c r="M27" s="9" t="s">
        <v>236</v>
      </c>
    </row>
    <row r="28" spans="1:58">
      <c r="A28" s="132">
        <v>1984</v>
      </c>
      <c r="B28" s="225">
        <v>0</v>
      </c>
      <c r="C28" s="225">
        <v>0</v>
      </c>
      <c r="D28" s="225">
        <v>0</v>
      </c>
      <c r="E28" s="225">
        <v>0</v>
      </c>
      <c r="F28" s="225">
        <v>0</v>
      </c>
      <c r="G28" s="225">
        <v>0</v>
      </c>
      <c r="H28" s="9" t="s">
        <v>228</v>
      </c>
      <c r="I28" s="9" t="s">
        <v>229</v>
      </c>
      <c r="J28" s="9" t="s">
        <v>232</v>
      </c>
      <c r="K28" s="9" t="s">
        <v>233</v>
      </c>
      <c r="L28" s="9" t="s">
        <v>231</v>
      </c>
      <c r="M28" s="9" t="s">
        <v>230</v>
      </c>
    </row>
    <row r="29" spans="1:58">
      <c r="A29" s="185">
        <v>1984</v>
      </c>
      <c r="B29" s="185">
        <f>VLOOKUP($A$29,$A$24:$M$28,2,FALSE)</f>
        <v>0</v>
      </c>
      <c r="C29" s="185">
        <f>VLOOKUP($A$29,$A$24:$M$28,3,FALSE)</f>
        <v>0</v>
      </c>
      <c r="D29" s="185">
        <f>VLOOKUP($A$29,$A$24:$M$28,4,FALSE)</f>
        <v>0</v>
      </c>
      <c r="E29" s="185">
        <f>VLOOKUP($A$29,$A$24:$M$28,5,FALSE)</f>
        <v>0</v>
      </c>
      <c r="F29" s="185">
        <f>VLOOKUP($A$29,$A$24:$M$28,6,FALSE)</f>
        <v>0</v>
      </c>
      <c r="G29" s="185">
        <f>VLOOKUP($A$29,$A$24:$M$28,7,FALSE)</f>
        <v>0</v>
      </c>
      <c r="H29" s="185" t="str">
        <f>VLOOKUP($A$29,$A$24:$M$28,8,FALSE)</f>
        <v xml:space="preserve"> 0.2620</v>
      </c>
      <c r="I29" s="185" t="str">
        <f>VLOOKUP($A$29,$A$24:$M$28,9,FALSE)</f>
        <v xml:space="preserve"> 0.1751</v>
      </c>
      <c r="J29" s="185" t="str">
        <f>VLOOKUP($A$29,$A$24:$M$28,10,FALSE)</f>
        <v xml:space="preserve"> 0.3027</v>
      </c>
      <c r="K29" s="185" t="str">
        <f>VLOOKUP($A$29,$A$24:$M$28,11,FALSE)</f>
        <v xml:space="preserve"> 0.1167</v>
      </c>
      <c r="L29" s="185" t="str">
        <f>VLOOKUP($A$29,$A$24:$M$28,12,FALSE)</f>
        <v xml:space="preserve"> 0.0722</v>
      </c>
      <c r="M29" s="185" t="str">
        <f>VLOOKUP($A$29,$A$24:$M$28,13,FALSE)</f>
        <v xml:space="preserve"> 0.1318</v>
      </c>
    </row>
    <row r="31" spans="1:58">
      <c r="B31" s="189" t="s">
        <v>109</v>
      </c>
      <c r="C31" s="189"/>
      <c r="K31" s="189" t="s">
        <v>109</v>
      </c>
      <c r="L31" s="189"/>
      <c r="T31" s="189" t="s">
        <v>109</v>
      </c>
      <c r="U31" s="189"/>
      <c r="AC31" s="189" t="s">
        <v>109</v>
      </c>
      <c r="AD31" s="189"/>
      <c r="AL31" s="189" t="s">
        <v>109</v>
      </c>
      <c r="AM31" s="189"/>
      <c r="BB31" s="155" t="s">
        <v>104</v>
      </c>
      <c r="BC31" s="137" t="s">
        <v>352</v>
      </c>
      <c r="BD31" s="137" t="s">
        <v>347</v>
      </c>
      <c r="BE31" s="130"/>
      <c r="BF31" s="130"/>
    </row>
    <row r="32" spans="1:58" s="135" customFormat="1">
      <c r="A32" s="145" t="s">
        <v>1</v>
      </c>
      <c r="B32" s="190">
        <f>B19</f>
        <v>0.18721973094170405</v>
      </c>
      <c r="C32" s="190">
        <f t="shared" ref="C32:J32" si="14">B32-(Tgi*B32*(B33^Cgi))-(Tga*B32*(B34^Cga))+(Tig*B33*(B32^Cig))+(Tag*B34*(B32^Cag))</f>
        <v>0.18090639013452917</v>
      </c>
      <c r="D32" s="190">
        <f>C32-(Tgi*C32*(C33^Cgi))-(Tga*C32*(C34^Cga))+(Tig*C33*(C32^Cig))+(Tag*C34*(C32^Cag))</f>
        <v>0.17710413151345289</v>
      </c>
      <c r="E32" s="190">
        <f t="shared" si="14"/>
        <v>0.17486759956789796</v>
      </c>
      <c r="F32" s="190">
        <f t="shared" si="14"/>
        <v>0.17357080751710816</v>
      </c>
      <c r="G32" s="190">
        <f t="shared" si="14"/>
        <v>0.17282564612921331</v>
      </c>
      <c r="H32" s="190">
        <f t="shared" si="14"/>
        <v>0.17239992447540531</v>
      </c>
      <c r="I32" s="190">
        <f t="shared" si="14"/>
        <v>0.1721576100044892</v>
      </c>
      <c r="J32" s="191">
        <f t="shared" si="14"/>
        <v>0.17202002390567517</v>
      </c>
      <c r="K32" s="190">
        <f>K19</f>
        <v>0.24704724409448819</v>
      </c>
      <c r="L32" s="190">
        <f t="shared" ref="L32:S32" si="15">K32-(Tgi*K32*(K33^Cgi))-(Tga*K32*(K34^Cga))+(Tig*K33*(K32^Cig))+(Tag*K34*(K32^Cag))</f>
        <v>0.21155246062992122</v>
      </c>
      <c r="M32" s="190">
        <f t="shared" si="15"/>
        <v>0.19323863034448818</v>
      </c>
      <c r="N32" s="190">
        <f t="shared" si="15"/>
        <v>0.18354228608832779</v>
      </c>
      <c r="O32" s="190">
        <f t="shared" si="15"/>
        <v>0.17830715960570548</v>
      </c>
      <c r="P32" s="190">
        <f t="shared" si="15"/>
        <v>0.17544017775915705</v>
      </c>
      <c r="Q32" s="190">
        <f t="shared" si="15"/>
        <v>0.17385422454958269</v>
      </c>
      <c r="R32" s="190">
        <f t="shared" si="15"/>
        <v>0.17297077819328935</v>
      </c>
      <c r="S32" s="191">
        <f t="shared" si="15"/>
        <v>0.17247631456235546</v>
      </c>
      <c r="T32" s="190">
        <f>T19</f>
        <v>0.26808905380333953</v>
      </c>
      <c r="U32" s="190">
        <f t="shared" ref="U32:AB32" si="16">T32-(Tgi*T32*(T33^Cgi))-(Tga*T32*(T34^Cga))+(Tig*T33*(T32^Cig))+(Tag*T34*(T32^Cag))</f>
        <v>0.22039285714285714</v>
      </c>
      <c r="V32" s="190">
        <f t="shared" si="16"/>
        <v>0.1970924454638219</v>
      </c>
      <c r="W32" s="190">
        <f t="shared" si="16"/>
        <v>0.18529261558897497</v>
      </c>
      <c r="X32" s="190">
        <f t="shared" si="16"/>
        <v>0.17913625684295831</v>
      </c>
      <c r="Y32" s="190">
        <f t="shared" si="16"/>
        <v>0.17584880391232988</v>
      </c>
      <c r="Z32" s="190">
        <f t="shared" si="16"/>
        <v>0.17406271980224469</v>
      </c>
      <c r="AA32" s="190">
        <f t="shared" si="16"/>
        <v>0.17308020796802781</v>
      </c>
      <c r="AB32" s="191">
        <f t="shared" si="16"/>
        <v>0.17253501327071885</v>
      </c>
      <c r="AC32" s="190">
        <f>AC19</f>
        <v>0.33747779751332146</v>
      </c>
      <c r="AD32" s="190">
        <f t="shared" ref="AD32:AK32" si="17">AC32-(Tgi*AC32*(AC33^Cgi))-(Tga*AC32*(AC34^Cga))+(Tig*AC33*(AC32^Cig))+(Tag*AC34*(AC32^Cag))</f>
        <v>0.25209165186500887</v>
      </c>
      <c r="AE32" s="190">
        <f t="shared" si="17"/>
        <v>0.21219314472468914</v>
      </c>
      <c r="AF32" s="190">
        <f t="shared" si="17"/>
        <v>0.19277332646471046</v>
      </c>
      <c r="AG32" s="190">
        <f t="shared" si="17"/>
        <v>0.18296958594269139</v>
      </c>
      <c r="AH32" s="190">
        <f t="shared" si="17"/>
        <v>0.17786755042979419</v>
      </c>
      <c r="AI32" s="190">
        <f t="shared" si="17"/>
        <v>0.17514832897775612</v>
      </c>
      <c r="AJ32" s="190">
        <f t="shared" si="17"/>
        <v>0.1736730390974579</v>
      </c>
      <c r="AK32" s="191">
        <f t="shared" si="17"/>
        <v>0.17286229982202164</v>
      </c>
      <c r="AL32" s="190">
        <f>AL19</f>
        <v>0.40108892921960071</v>
      </c>
      <c r="AM32" s="190">
        <f t="shared" ref="AM32:AT32" si="18">AL32-(Tgi*AL32*(AL33^Cgi))-(Tga*AL32*(AL34^Cga))+(Tig*AL33*(AL32^Cig))+(Tag*AL34*(AL32^Cag))</f>
        <v>0.28291379310344822</v>
      </c>
      <c r="AN32" s="190">
        <f t="shared" si="18"/>
        <v>0.22769257591651543</v>
      </c>
      <c r="AO32" s="190">
        <f t="shared" si="18"/>
        <v>0.20081411630598003</v>
      </c>
      <c r="AP32" s="190">
        <f t="shared" si="18"/>
        <v>0.18724475099919347</v>
      </c>
      <c r="AQ32" s="190">
        <f t="shared" si="18"/>
        <v>0.18018290800539874</v>
      </c>
      <c r="AR32" s="190">
        <f t="shared" si="18"/>
        <v>0.17641912665264647</v>
      </c>
      <c r="AS32" s="190">
        <f t="shared" si="18"/>
        <v>0.17437710192387695</v>
      </c>
      <c r="AT32" s="191">
        <f t="shared" si="18"/>
        <v>0.17325490891073311</v>
      </c>
      <c r="BB32" s="136">
        <v>1980</v>
      </c>
      <c r="BC32" s="209">
        <v>1.01</v>
      </c>
      <c r="BD32" s="209">
        <v>1.03</v>
      </c>
      <c r="BE32" s="209"/>
    </row>
    <row r="33" spans="1:57" s="135" customFormat="1">
      <c r="A33" s="139" t="s">
        <v>89</v>
      </c>
      <c r="B33" s="192">
        <f>B20</f>
        <v>0.28251121076233182</v>
      </c>
      <c r="C33" s="192">
        <f t="shared" ref="C33:J33" si="19">B33-(Tig*B33*(B32^Cig))-(Tia*B33*(B34^Cia))+(Tgi*B32*(B33^Cgi))+(Tai*B34*(B33^Cai))</f>
        <v>0.2706940582959641</v>
      </c>
      <c r="D33" s="192">
        <f t="shared" si="19"/>
        <v>0.2644731918497758</v>
      </c>
      <c r="E33" s="192">
        <f t="shared" si="19"/>
        <v>0.26112879881108408</v>
      </c>
      <c r="F33" s="192">
        <f t="shared" si="19"/>
        <v>0.2593028671236301</v>
      </c>
      <c r="G33" s="192">
        <f t="shared" si="19"/>
        <v>0.25829496509732103</v>
      </c>
      <c r="H33" s="192">
        <f t="shared" si="19"/>
        <v>0.25773434671825235</v>
      </c>
      <c r="I33" s="192">
        <f t="shared" si="19"/>
        <v>0.25742088383342809</v>
      </c>
      <c r="J33" s="193">
        <f t="shared" si="19"/>
        <v>0.25724499339809481</v>
      </c>
      <c r="K33" s="192">
        <f>K20</f>
        <v>0.30413385826771655</v>
      </c>
      <c r="L33" s="192">
        <f t="shared" ref="L33:S33" si="20">K33-(Tig*K33*(K32^Cig))-(Tia*K33*(K34^Cia))+(Tgi*K32*(K33^Cgi))+(Tai*K34*(K33^Cai))</f>
        <v>0.28909124015748033</v>
      </c>
      <c r="M33" s="192">
        <f t="shared" si="20"/>
        <v>0.27718272111220477</v>
      </c>
      <c r="N33" s="192">
        <f t="shared" si="20"/>
        <v>0.26917717822421167</v>
      </c>
      <c r="O33" s="192">
        <f t="shared" si="20"/>
        <v>0.26417541175566023</v>
      </c>
      <c r="P33" s="192">
        <f t="shared" si="20"/>
        <v>0.26116995508664931</v>
      </c>
      <c r="Q33" s="192">
        <f t="shared" si="20"/>
        <v>0.25940453367129374</v>
      </c>
      <c r="R33" s="192">
        <f t="shared" si="20"/>
        <v>0.25838177353873099</v>
      </c>
      <c r="S33" s="193">
        <f t="shared" si="20"/>
        <v>0.2577943940356674</v>
      </c>
      <c r="T33" s="192">
        <f>T20</f>
        <v>0.2792207792207792</v>
      </c>
      <c r="U33" s="192">
        <f t="shared" ref="U33:AB33" si="21">T33-(Tig*T33*(T32^Cig))-(Tia*T33*(T34^Cia))+(Tgi*T32*(T33^Cgi))+(Tai*T34*(T33^Cai))</f>
        <v>0.28096762523191093</v>
      </c>
      <c r="V33" s="192">
        <f t="shared" si="21"/>
        <v>0.27482135234693877</v>
      </c>
      <c r="W33" s="192">
        <f t="shared" si="21"/>
        <v>0.26867735525919945</v>
      </c>
      <c r="X33" s="192">
        <f t="shared" si="21"/>
        <v>0.26420541408540676</v>
      </c>
      <c r="Y33" s="192">
        <f t="shared" si="21"/>
        <v>0.26130388796081239</v>
      </c>
      <c r="Z33" s="192">
        <f t="shared" si="21"/>
        <v>0.25952401612527409</v>
      </c>
      <c r="AA33" s="192">
        <f t="shared" si="21"/>
        <v>0.25846569162428917</v>
      </c>
      <c r="AB33" s="193">
        <f t="shared" si="21"/>
        <v>0.25784795661873539</v>
      </c>
      <c r="AC33" s="192">
        <f>AC20</f>
        <v>0.23978685612788633</v>
      </c>
      <c r="AD33" s="192">
        <f t="shared" ref="AD33:AK33" si="22">AC33-(Tig*AC33*(AC32^Cig))-(Tia*AC33*(AC34^Cia))+(Tgi*AC32*(AC33^Cgi))+(Tai*AC34*(AC33^Cai))</f>
        <v>0.27335186500888098</v>
      </c>
      <c r="AE33" s="192">
        <f t="shared" si="22"/>
        <v>0.27600923403197158</v>
      </c>
      <c r="AF33" s="192">
        <f t="shared" si="22"/>
        <v>0.2714046081620462</v>
      </c>
      <c r="AG33" s="192">
        <f t="shared" si="22"/>
        <v>0.26651635247844874</v>
      </c>
      <c r="AH33" s="192">
        <f t="shared" si="22"/>
        <v>0.26289801982980082</v>
      </c>
      <c r="AI33" s="192">
        <f t="shared" si="22"/>
        <v>0.26053278637706373</v>
      </c>
      <c r="AJ33" s="192">
        <f t="shared" si="22"/>
        <v>0.25907616672649414</v>
      </c>
      <c r="AK33" s="193">
        <f t="shared" si="22"/>
        <v>0.25820807620771119</v>
      </c>
      <c r="AL33" s="192">
        <f>AL20</f>
        <v>0.23321234119782214</v>
      </c>
      <c r="AM33" s="192">
        <f t="shared" ref="AM33:AT33" si="23">AL33-(Tig*AL33*(AL32^Cig))-(Tia*AL33*(AL34^Cia))+(Tgi*AL32*(AL33^Cgi))+(Tai*AL34*(AL33^Cai))</f>
        <v>0.27964392014519057</v>
      </c>
      <c r="AN33" s="192">
        <f t="shared" si="23"/>
        <v>0.28331156549909259</v>
      </c>
      <c r="AO33" s="192">
        <f t="shared" si="23"/>
        <v>0.27693396187666242</v>
      </c>
      <c r="AP33" s="192">
        <f t="shared" si="23"/>
        <v>0.27016625318950499</v>
      </c>
      <c r="AQ33" s="192">
        <f t="shared" si="23"/>
        <v>0.2651572767516327</v>
      </c>
      <c r="AR33" s="192">
        <f t="shared" si="23"/>
        <v>0.26188316233931719</v>
      </c>
      <c r="AS33" s="192">
        <f t="shared" si="23"/>
        <v>0.25986686236051504</v>
      </c>
      <c r="AT33" s="193">
        <f t="shared" si="23"/>
        <v>0.25866524073693842</v>
      </c>
      <c r="BB33" s="136">
        <v>1981</v>
      </c>
      <c r="BC33" s="209">
        <v>1.01</v>
      </c>
      <c r="BD33" s="209">
        <v>1.03</v>
      </c>
      <c r="BE33" s="209"/>
    </row>
    <row r="34" spans="1:57" s="135" customFormat="1">
      <c r="A34" s="140" t="s">
        <v>90</v>
      </c>
      <c r="B34" s="194">
        <f>B21</f>
        <v>0.53026905829596416</v>
      </c>
      <c r="C34" s="194">
        <f t="shared" ref="C34:J34" si="24">B34-(Tai*B34*(B33^Cai))-(Tag*B34*(B32^Cag))+(Tga*B32*(B34^Cga))+(Tia*B33*(B34^Cia))</f>
        <v>0.5483995515695067</v>
      </c>
      <c r="D34" s="194">
        <f t="shared" si="24"/>
        <v>0.55842267663677136</v>
      </c>
      <c r="E34" s="194">
        <f t="shared" si="24"/>
        <v>0.56400360162101792</v>
      </c>
      <c r="F34" s="194">
        <f t="shared" si="24"/>
        <v>0.56712632535926166</v>
      </c>
      <c r="G34" s="194">
        <f t="shared" si="24"/>
        <v>0.56887938877346567</v>
      </c>
      <c r="H34" s="194">
        <f t="shared" si="24"/>
        <v>0.56986572880634234</v>
      </c>
      <c r="I34" s="194">
        <f t="shared" si="24"/>
        <v>0.57042150616208276</v>
      </c>
      <c r="J34" s="195">
        <f t="shared" si="24"/>
        <v>0.57073498269623013</v>
      </c>
      <c r="K34" s="194">
        <f>K21</f>
        <v>0.44881889763779526</v>
      </c>
      <c r="L34" s="194">
        <f t="shared" ref="L34:S34" si="25">K34-(Tai*K34*(K33^Cai))-(Tag*K34*(K32^Cag))+(Tga*K32*(K34^Cga))+(Tia*K33*(K34^Cia))</f>
        <v>0.49935629921259844</v>
      </c>
      <c r="M34" s="194">
        <f t="shared" si="25"/>
        <v>0.52957864854330716</v>
      </c>
      <c r="N34" s="194">
        <f t="shared" si="25"/>
        <v>0.54728053568746071</v>
      </c>
      <c r="O34" s="194">
        <f t="shared" si="25"/>
        <v>0.55751742863863452</v>
      </c>
      <c r="P34" s="194">
        <f t="shared" si="25"/>
        <v>0.56338986715419381</v>
      </c>
      <c r="Q34" s="194">
        <f t="shared" si="25"/>
        <v>0.56674124177912377</v>
      </c>
      <c r="R34" s="194">
        <f t="shared" si="25"/>
        <v>0.56864744826797986</v>
      </c>
      <c r="S34" s="195">
        <f t="shared" si="25"/>
        <v>0.56972929140197726</v>
      </c>
      <c r="T34" s="194">
        <f>T21</f>
        <v>0.45269016697588127</v>
      </c>
      <c r="U34" s="194">
        <f t="shared" ref="U34:AB34" si="26">T34-(Tai*T34*(T33^Cai))-(Tag*T34*(T32^Cag))+(Tga*T32*(T34^Cga))+(Tia*T33*(T34^Cia))</f>
        <v>0.4986395176252319</v>
      </c>
      <c r="V34" s="194">
        <f t="shared" si="26"/>
        <v>0.5280862021892393</v>
      </c>
      <c r="W34" s="194">
        <f t="shared" si="26"/>
        <v>0.54603002915182564</v>
      </c>
      <c r="X34" s="194">
        <f t="shared" si="26"/>
        <v>0.55665832907163493</v>
      </c>
      <c r="Y34" s="194">
        <f t="shared" si="26"/>
        <v>0.56284730812685768</v>
      </c>
      <c r="Z34" s="194">
        <f t="shared" si="26"/>
        <v>0.56641326407248116</v>
      </c>
      <c r="AA34" s="194">
        <f t="shared" si="26"/>
        <v>0.56845410040768296</v>
      </c>
      <c r="AB34" s="195">
        <f t="shared" si="26"/>
        <v>0.56961703011054576</v>
      </c>
      <c r="AC34" s="194">
        <f>AC21</f>
        <v>0.42273534635879217</v>
      </c>
      <c r="AD34" s="194">
        <f t="shared" ref="AD34:AK34" si="27">AC34-(Tai*AC34*(AC33^Cai))-(Tag*AC34*(AC32^Cag))+(Tga*AC32*(AC34^Cga))+(Tia*AC33*(AC34^Cia))</f>
        <v>0.47455648312611015</v>
      </c>
      <c r="AE34" s="194">
        <f t="shared" si="27"/>
        <v>0.51179762124333927</v>
      </c>
      <c r="AF34" s="194">
        <f t="shared" si="27"/>
        <v>0.53582206537324339</v>
      </c>
      <c r="AG34" s="194">
        <f t="shared" si="27"/>
        <v>0.55051406157885985</v>
      </c>
      <c r="AH34" s="194">
        <f t="shared" si="27"/>
        <v>0.55923442974040494</v>
      </c>
      <c r="AI34" s="194">
        <f t="shared" si="27"/>
        <v>0.56431888464518021</v>
      </c>
      <c r="AJ34" s="194">
        <f t="shared" si="27"/>
        <v>0.56725079417604796</v>
      </c>
      <c r="AK34" s="195">
        <f t="shared" si="27"/>
        <v>0.56892962397026725</v>
      </c>
      <c r="AL34" s="194">
        <f>AL21</f>
        <v>0.36569872958257715</v>
      </c>
      <c r="AM34" s="194">
        <f t="shared" ref="AM34:AT34" si="28">AL34-(Tai*AL34*(AL33^Cai))-(Tag*AL34*(AL32^Cag))+(Tga*AL32*(AL34^Cga))+(Tia*AL33*(AL34^Cia))</f>
        <v>0.43744228675136121</v>
      </c>
      <c r="AN34" s="194">
        <f t="shared" si="28"/>
        <v>0.48899585858439204</v>
      </c>
      <c r="AO34" s="194">
        <f t="shared" si="28"/>
        <v>0.52225192181735758</v>
      </c>
      <c r="AP34" s="194">
        <f t="shared" si="28"/>
        <v>0.5425889958113016</v>
      </c>
      <c r="AQ34" s="194">
        <f t="shared" si="28"/>
        <v>0.5546598152429687</v>
      </c>
      <c r="AR34" s="194">
        <f t="shared" si="28"/>
        <v>0.56169771100803645</v>
      </c>
      <c r="AS34" s="194">
        <f t="shared" si="28"/>
        <v>0.56575603571560806</v>
      </c>
      <c r="AT34" s="195">
        <f t="shared" si="28"/>
        <v>0.56807985035232844</v>
      </c>
      <c r="BB34" s="136">
        <v>1982</v>
      </c>
      <c r="BC34" s="209">
        <v>1.01</v>
      </c>
      <c r="BD34" s="209">
        <v>1.02</v>
      </c>
      <c r="BE34" s="209"/>
    </row>
    <row r="35" spans="1:57">
      <c r="B35" s="196" t="s">
        <v>110</v>
      </c>
      <c r="C35" s="196"/>
      <c r="K35" s="196" t="s">
        <v>110</v>
      </c>
      <c r="L35" s="196"/>
      <c r="T35" s="196" t="s">
        <v>110</v>
      </c>
      <c r="U35" s="196"/>
      <c r="AC35" s="196" t="s">
        <v>110</v>
      </c>
      <c r="AD35" s="196"/>
      <c r="AL35" s="196" t="s">
        <v>110</v>
      </c>
      <c r="AM35" s="196"/>
      <c r="BB35" s="136">
        <v>1983</v>
      </c>
      <c r="BC35" s="210">
        <v>1</v>
      </c>
      <c r="BD35" s="210">
        <v>1</v>
      </c>
      <c r="BE35" s="130"/>
    </row>
    <row r="36" spans="1:57">
      <c r="A36" s="186" t="s">
        <v>1</v>
      </c>
      <c r="B36" s="197">
        <f>B32-B19</f>
        <v>0</v>
      </c>
      <c r="C36" s="197">
        <f t="shared" ref="C36:J36" si="29">C32-C19</f>
        <v>6.0184977578475463E-3</v>
      </c>
      <c r="D36" s="197">
        <f t="shared" si="29"/>
        <v>2.3516687567264549E-2</v>
      </c>
      <c r="E36" s="197">
        <f t="shared" si="29"/>
        <v>7.8272408235033342E-3</v>
      </c>
      <c r="F36" s="197">
        <f t="shared" si="29"/>
        <v>1.2135829938632825E-2</v>
      </c>
      <c r="G36" s="197">
        <f t="shared" si="29"/>
        <v>-4.3043987138360329E-3</v>
      </c>
      <c r="H36" s="197">
        <f t="shared" si="29"/>
        <v>1.5449251829665389E-2</v>
      </c>
      <c r="I36" s="197">
        <f t="shared" si="29"/>
        <v>8.4804799596461533E-3</v>
      </c>
      <c r="J36" s="198">
        <f t="shared" si="29"/>
        <v>1.6164364617289873E-3</v>
      </c>
      <c r="K36" s="197">
        <f>K32-K19</f>
        <v>0</v>
      </c>
      <c r="L36" s="197">
        <f t="shared" ref="L36:S36" si="30">L32-L19</f>
        <v>-4.9829724409449216E-3</v>
      </c>
      <c r="M36" s="197">
        <f t="shared" si="30"/>
        <v>-6.564519261811036E-3</v>
      </c>
      <c r="N36" s="197">
        <f t="shared" si="30"/>
        <v>-2.9056139108522616E-2</v>
      </c>
      <c r="O36" s="197">
        <f t="shared" si="30"/>
        <v>-2.4448745906105546E-2</v>
      </c>
      <c r="P36" s="197">
        <f t="shared" si="30"/>
        <v>-3.4205491532181526E-2</v>
      </c>
      <c r="Q36" s="197">
        <f t="shared" si="30"/>
        <v>-2.2011917182700791E-2</v>
      </c>
      <c r="R36" s="197">
        <f t="shared" si="30"/>
        <v>-1.698985172797049E-2</v>
      </c>
      <c r="S36" s="198">
        <f t="shared" si="30"/>
        <v>-2.0437071264416184E-2</v>
      </c>
      <c r="T36" s="197">
        <f>T32-T19</f>
        <v>0</v>
      </c>
      <c r="U36" s="197">
        <f t="shared" ref="U36:AB36" si="31">U32-U19</f>
        <v>-5.9522263450834945E-3</v>
      </c>
      <c r="V36" s="197">
        <f t="shared" si="31"/>
        <v>-5.133899619666038E-3</v>
      </c>
      <c r="W36" s="197">
        <f t="shared" si="31"/>
        <v>-2.1571948418446174E-2</v>
      </c>
      <c r="X36" s="197">
        <f t="shared" si="31"/>
        <v>-4.5372125447968037E-3</v>
      </c>
      <c r="Y36" s="197">
        <f t="shared" si="31"/>
        <v>-3.379869144945119E-2</v>
      </c>
      <c r="Z36" s="197">
        <f t="shared" si="31"/>
        <v>1.5209758319292832E-3</v>
      </c>
      <c r="AA36" s="197">
        <f t="shared" si="31"/>
        <v>-4.0997549262208055E-3</v>
      </c>
      <c r="AB36" s="198">
        <f t="shared" si="31"/>
        <v>-3.6184838306275585E-2</v>
      </c>
      <c r="AC36" s="197">
        <f>AC32-AC19</f>
        <v>0</v>
      </c>
      <c r="AD36" s="197">
        <f t="shared" ref="AD36:AK36" si="32">AD32-AD19</f>
        <v>-1.4338188277087049E-2</v>
      </c>
      <c r="AE36" s="197">
        <f t="shared" si="32"/>
        <v>-1.2496020461811752E-2</v>
      </c>
      <c r="AF36" s="197">
        <f t="shared" si="32"/>
        <v>-3.4966557733001891E-3</v>
      </c>
      <c r="AG36" s="197">
        <f t="shared" si="32"/>
        <v>1.7972946460661776E-3</v>
      </c>
      <c r="AH36" s="197">
        <f t="shared" si="32"/>
        <v>-5.0809398011116835E-3</v>
      </c>
      <c r="AI36" s="197">
        <f t="shared" si="32"/>
        <v>-5.1358628517287896E-3</v>
      </c>
      <c r="AJ36" s="197">
        <f t="shared" si="32"/>
        <v>-2.1706553963254105E-3</v>
      </c>
      <c r="AK36" s="198">
        <f t="shared" si="32"/>
        <v>1.4591026639399485E-3</v>
      </c>
      <c r="AL36" s="197">
        <f>AL32-AL19</f>
        <v>0</v>
      </c>
      <c r="AM36" s="197">
        <f t="shared" ref="AM36:AT36" si="33">AM32-AM19</f>
        <v>-5.7376588021778641E-2</v>
      </c>
      <c r="AN36" s="197">
        <f t="shared" si="33"/>
        <v>-2.1853703575317601E-2</v>
      </c>
      <c r="AO36" s="197">
        <f t="shared" si="33"/>
        <v>-1.7879168630499098E-2</v>
      </c>
      <c r="AP36" s="197">
        <f t="shared" si="33"/>
        <v>6.6639887487397464E-3</v>
      </c>
      <c r="AQ36" s="197">
        <f t="shared" si="33"/>
        <v>1.2306319983620168E-2</v>
      </c>
      <c r="AR36" s="197">
        <f t="shared" si="33"/>
        <v>1.852438981054122E-2</v>
      </c>
      <c r="AS36" s="197">
        <f t="shared" si="33"/>
        <v>1.5574924065437756E-2</v>
      </c>
      <c r="AT36" s="198">
        <f t="shared" si="33"/>
        <v>1.1730408003292087E-2</v>
      </c>
      <c r="BB36" s="137">
        <v>1984</v>
      </c>
      <c r="BC36" s="211">
        <v>1</v>
      </c>
      <c r="BD36" s="211">
        <v>1</v>
      </c>
    </row>
    <row r="37" spans="1:57">
      <c r="A37" s="187" t="s">
        <v>89</v>
      </c>
      <c r="B37" s="199">
        <f t="shared" ref="B37:AT38" si="34">B33-B20</f>
        <v>0</v>
      </c>
      <c r="C37" s="199">
        <f t="shared" si="34"/>
        <v>-2.1906838565022457E-2</v>
      </c>
      <c r="D37" s="199">
        <f t="shared" si="34"/>
        <v>-3.0369857477578477E-2</v>
      </c>
      <c r="E37" s="199">
        <f t="shared" si="34"/>
        <v>-3.445192220306037E-3</v>
      </c>
      <c r="F37" s="199">
        <f t="shared" si="34"/>
        <v>-1.0876505073679321E-2</v>
      </c>
      <c r="G37" s="199">
        <f t="shared" si="34"/>
        <v>1.5685076982178692E-3</v>
      </c>
      <c r="H37" s="199">
        <f t="shared" si="34"/>
        <v>7.7343467182523495E-3</v>
      </c>
      <c r="I37" s="199">
        <f t="shared" si="34"/>
        <v>-9.395259664329747E-3</v>
      </c>
      <c r="J37" s="200">
        <f t="shared" si="34"/>
        <v>-1.7236164673760657E-3</v>
      </c>
      <c r="K37" s="199">
        <f t="shared" si="34"/>
        <v>0</v>
      </c>
      <c r="L37" s="199">
        <f t="shared" si="34"/>
        <v>-1.7011122047244087E-2</v>
      </c>
      <c r="M37" s="199">
        <f t="shared" si="34"/>
        <v>-2.1045625344488172E-2</v>
      </c>
      <c r="N37" s="199">
        <f t="shared" si="34"/>
        <v>-1.1334632799410382E-2</v>
      </c>
      <c r="O37" s="199">
        <f t="shared" si="34"/>
        <v>1.5159663724164163E-2</v>
      </c>
      <c r="P37" s="199">
        <f t="shared" si="34"/>
        <v>-6.4106853539791508E-4</v>
      </c>
      <c r="Q37" s="199">
        <f t="shared" si="34"/>
        <v>3.499021860270124E-3</v>
      </c>
      <c r="R37" s="199">
        <f t="shared" si="34"/>
        <v>4.4447656647152445E-3</v>
      </c>
      <c r="S37" s="200">
        <f t="shared" si="34"/>
        <v>6.8101420671634605E-3</v>
      </c>
      <c r="T37" s="199">
        <f t="shared" si="34"/>
        <v>0</v>
      </c>
      <c r="U37" s="199">
        <f t="shared" si="34"/>
        <v>-2.3299536178107594E-2</v>
      </c>
      <c r="V37" s="199">
        <f t="shared" si="34"/>
        <v>-3.4717830890538259E-3</v>
      </c>
      <c r="W37" s="199">
        <f t="shared" si="34"/>
        <v>7.0818079493664143E-3</v>
      </c>
      <c r="X37" s="199">
        <f t="shared" si="34"/>
        <v>1.0031017053866886E-2</v>
      </c>
      <c r="Y37" s="199">
        <f t="shared" si="34"/>
        <v>1.9188860131498842E-2</v>
      </c>
      <c r="Z37" s="199">
        <f t="shared" si="34"/>
        <v>1.3698413156813971E-2</v>
      </c>
      <c r="AA37" s="199">
        <f t="shared" si="34"/>
        <v>1.356773244061571E-2</v>
      </c>
      <c r="AB37" s="200">
        <f t="shared" si="34"/>
        <v>3.9851667193874535E-2</v>
      </c>
      <c r="AC37" s="199">
        <f t="shared" si="34"/>
        <v>0</v>
      </c>
      <c r="AD37" s="199">
        <f t="shared" si="34"/>
        <v>-1.8832859680284197E-2</v>
      </c>
      <c r="AE37" s="199">
        <f t="shared" si="34"/>
        <v>-1.0777997158081809E-3</v>
      </c>
      <c r="AF37" s="199">
        <f t="shared" si="34"/>
        <v>-1.2419282500319428E-3</v>
      </c>
      <c r="AG37" s="199">
        <f t="shared" si="34"/>
        <v>4.5270096720544384E-3</v>
      </c>
      <c r="AH37" s="199">
        <f t="shared" si="34"/>
        <v>-1.5965212852259547E-2</v>
      </c>
      <c r="AI37" s="199">
        <f t="shared" si="34"/>
        <v>1.6305432913475804E-2</v>
      </c>
      <c r="AJ37" s="199">
        <f t="shared" si="34"/>
        <v>2.3729807934309427E-2</v>
      </c>
      <c r="AK37" s="200">
        <f t="shared" si="34"/>
        <v>2.7302214751228071E-2</v>
      </c>
      <c r="AL37" s="199">
        <f t="shared" si="34"/>
        <v>0</v>
      </c>
      <c r="AM37" s="199">
        <f t="shared" si="34"/>
        <v>2.2838112522686027E-2</v>
      </c>
      <c r="AN37" s="199">
        <f t="shared" si="34"/>
        <v>-5.2546776950997964E-3</v>
      </c>
      <c r="AO37" s="199">
        <f t="shared" si="34"/>
        <v>-2.8873660627874775E-2</v>
      </c>
      <c r="AP37" s="199">
        <f t="shared" si="34"/>
        <v>-6.6032567923461905E-3</v>
      </c>
      <c r="AQ37" s="199">
        <f t="shared" si="34"/>
        <v>-5.2601461158809371E-3</v>
      </c>
      <c r="AR37" s="199">
        <f t="shared" si="34"/>
        <v>3.2300585206830795E-2</v>
      </c>
      <c r="AS37" s="199">
        <f t="shared" si="34"/>
        <v>9.4131418523480948E-3</v>
      </c>
      <c r="AT37" s="200">
        <f t="shared" si="34"/>
        <v>2.0915694457446593E-2</v>
      </c>
      <c r="BB37" s="138"/>
    </row>
    <row r="38" spans="1:57">
      <c r="A38" s="188" t="s">
        <v>90</v>
      </c>
      <c r="B38" s="201">
        <f t="shared" si="34"/>
        <v>0</v>
      </c>
      <c r="C38" s="201">
        <f t="shared" si="34"/>
        <v>1.5888340807174828E-2</v>
      </c>
      <c r="D38" s="201">
        <f t="shared" si="34"/>
        <v>6.8531699103139276E-3</v>
      </c>
      <c r="E38" s="201">
        <f t="shared" si="34"/>
        <v>-4.3820486031973527E-3</v>
      </c>
      <c r="F38" s="201">
        <f t="shared" si="34"/>
        <v>-1.2593248649536148E-3</v>
      </c>
      <c r="G38" s="201">
        <f t="shared" si="34"/>
        <v>2.7358910156181082E-3</v>
      </c>
      <c r="H38" s="201">
        <f t="shared" si="34"/>
        <v>-2.3183598547917739E-2</v>
      </c>
      <c r="I38" s="201">
        <f t="shared" si="34"/>
        <v>9.1477970468367698E-4</v>
      </c>
      <c r="J38" s="202">
        <f t="shared" si="34"/>
        <v>1.0718000564713392E-4</v>
      </c>
      <c r="K38" s="201">
        <f t="shared" si="34"/>
        <v>0</v>
      </c>
      <c r="L38" s="201">
        <f t="shared" si="34"/>
        <v>2.1994094488189009E-2</v>
      </c>
      <c r="M38" s="201">
        <f t="shared" si="34"/>
        <v>2.7610144606299292E-2</v>
      </c>
      <c r="N38" s="201">
        <f t="shared" si="34"/>
        <v>4.0390771907933165E-2</v>
      </c>
      <c r="O38" s="201">
        <f t="shared" si="34"/>
        <v>9.289082181941577E-3</v>
      </c>
      <c r="P38" s="201">
        <f t="shared" si="34"/>
        <v>3.484656006757969E-2</v>
      </c>
      <c r="Q38" s="201">
        <f t="shared" si="34"/>
        <v>1.8512895322430833E-2</v>
      </c>
      <c r="R38" s="201">
        <f t="shared" si="34"/>
        <v>1.254508606325544E-2</v>
      </c>
      <c r="S38" s="202">
        <f t="shared" si="34"/>
        <v>1.3626929197252835E-2</v>
      </c>
      <c r="T38" s="201">
        <f t="shared" si="34"/>
        <v>0</v>
      </c>
      <c r="U38" s="201">
        <f t="shared" si="34"/>
        <v>2.9251762523191061E-2</v>
      </c>
      <c r="V38" s="201">
        <f t="shared" si="34"/>
        <v>8.605682708719864E-3</v>
      </c>
      <c r="W38" s="201">
        <f t="shared" si="34"/>
        <v>1.4490140469079815E-2</v>
      </c>
      <c r="X38" s="201">
        <f t="shared" si="34"/>
        <v>-5.4938045090701104E-3</v>
      </c>
      <c r="Y38" s="201">
        <f t="shared" si="34"/>
        <v>1.4609831317952349E-2</v>
      </c>
      <c r="Z38" s="201">
        <f t="shared" si="34"/>
        <v>-1.521938898874331E-2</v>
      </c>
      <c r="AA38" s="201">
        <f t="shared" si="34"/>
        <v>-9.4679775143949874E-3</v>
      </c>
      <c r="AB38" s="202">
        <f t="shared" si="34"/>
        <v>-3.6668288875989496E-3</v>
      </c>
      <c r="AC38" s="201">
        <f t="shared" si="34"/>
        <v>0</v>
      </c>
      <c r="AD38" s="201">
        <f t="shared" si="34"/>
        <v>3.3171047957371247E-2</v>
      </c>
      <c r="AE38" s="201">
        <f t="shared" si="34"/>
        <v>1.3573820177619933E-2</v>
      </c>
      <c r="AF38" s="201">
        <f t="shared" si="34"/>
        <v>4.7385840233321597E-3</v>
      </c>
      <c r="AG38" s="201">
        <f t="shared" si="34"/>
        <v>-6.3243043181205882E-3</v>
      </c>
      <c r="AH38" s="201">
        <f t="shared" si="34"/>
        <v>2.1046152653371175E-2</v>
      </c>
      <c r="AI38" s="201">
        <f t="shared" si="34"/>
        <v>-1.1169570061747014E-2</v>
      </c>
      <c r="AJ38" s="201">
        <f t="shared" si="34"/>
        <v>-2.1559152537984017E-2</v>
      </c>
      <c r="AK38" s="202">
        <f t="shared" si="34"/>
        <v>-2.8761317415167964E-2</v>
      </c>
      <c r="AL38" s="201">
        <f t="shared" si="34"/>
        <v>0</v>
      </c>
      <c r="AM38" s="201">
        <f t="shared" si="34"/>
        <v>3.4538475499092613E-2</v>
      </c>
      <c r="AN38" s="201">
        <f t="shared" si="34"/>
        <v>2.7108381270417425E-2</v>
      </c>
      <c r="AO38" s="201">
        <f t="shared" si="34"/>
        <v>4.6752829258373929E-2</v>
      </c>
      <c r="AP38" s="201">
        <f t="shared" si="34"/>
        <v>-6.0731956393444975E-5</v>
      </c>
      <c r="AQ38" s="201">
        <f t="shared" si="34"/>
        <v>-7.0461738677390917E-3</v>
      </c>
      <c r="AR38" s="201">
        <f t="shared" si="34"/>
        <v>-5.0824975017371932E-2</v>
      </c>
      <c r="AS38" s="201">
        <f t="shared" si="34"/>
        <v>-2.4988065917785796E-2</v>
      </c>
      <c r="AT38" s="202">
        <f t="shared" si="34"/>
        <v>-3.2646102460738735E-2</v>
      </c>
    </row>
    <row r="39" spans="1:57">
      <c r="A39" s="171" t="s">
        <v>105</v>
      </c>
      <c r="B39" s="166">
        <v>2000</v>
      </c>
      <c r="C39" s="166">
        <v>2001</v>
      </c>
      <c r="D39" s="166">
        <v>2002</v>
      </c>
      <c r="E39" s="166">
        <v>2003</v>
      </c>
      <c r="F39" s="166">
        <v>2004</v>
      </c>
      <c r="G39" s="166">
        <v>2005</v>
      </c>
      <c r="H39" s="166">
        <v>2006</v>
      </c>
      <c r="I39" s="166">
        <v>2007</v>
      </c>
      <c r="J39" s="167">
        <v>2008</v>
      </c>
      <c r="K39" s="169">
        <v>2000</v>
      </c>
      <c r="L39" s="169">
        <v>2001</v>
      </c>
      <c r="M39" s="169">
        <v>2002</v>
      </c>
      <c r="N39" s="169">
        <v>2003</v>
      </c>
      <c r="O39" s="169">
        <v>2004</v>
      </c>
      <c r="P39" s="169">
        <v>2005</v>
      </c>
      <c r="Q39" s="169">
        <v>2006</v>
      </c>
      <c r="R39" s="169">
        <v>2007</v>
      </c>
      <c r="S39" s="170">
        <v>2008</v>
      </c>
      <c r="T39" s="166">
        <v>2000</v>
      </c>
      <c r="U39" s="166">
        <v>2001</v>
      </c>
      <c r="V39" s="166">
        <v>2002</v>
      </c>
      <c r="W39" s="166">
        <v>2003</v>
      </c>
      <c r="X39" s="166">
        <v>2004</v>
      </c>
      <c r="Y39" s="166">
        <v>2005</v>
      </c>
      <c r="Z39" s="166">
        <v>2006</v>
      </c>
      <c r="AA39" s="166">
        <v>2007</v>
      </c>
      <c r="AB39" s="167">
        <v>2008</v>
      </c>
      <c r="AC39" s="169">
        <v>2000</v>
      </c>
      <c r="AD39" s="169">
        <v>2001</v>
      </c>
      <c r="AE39" s="169">
        <v>2002</v>
      </c>
      <c r="AF39" s="169">
        <v>2003</v>
      </c>
      <c r="AG39" s="169">
        <v>2004</v>
      </c>
      <c r="AH39" s="169">
        <v>2005</v>
      </c>
      <c r="AI39" s="169">
        <v>2006</v>
      </c>
      <c r="AJ39" s="169">
        <v>2007</v>
      </c>
      <c r="AK39" s="169">
        <v>2008</v>
      </c>
      <c r="AL39" s="168">
        <v>2000</v>
      </c>
      <c r="AM39" s="166">
        <v>2001</v>
      </c>
      <c r="AN39" s="166">
        <v>2002</v>
      </c>
      <c r="AO39" s="166">
        <v>2003</v>
      </c>
      <c r="AP39" s="166">
        <v>2004</v>
      </c>
      <c r="AQ39" s="166">
        <v>2005</v>
      </c>
      <c r="AR39" s="166">
        <v>2006</v>
      </c>
      <c r="AS39" s="166">
        <v>2007</v>
      </c>
      <c r="AT39" s="167">
        <v>2008</v>
      </c>
    </row>
    <row r="40" spans="1:57">
      <c r="J40" s="131">
        <f>SQRT(SUMSQ(B36:J38))</f>
        <v>6.0675146889259089E-2</v>
      </c>
      <c r="S40" s="131">
        <f>SQRT(SUMSQ(K36:S38))</f>
        <v>9.9518895926719642E-2</v>
      </c>
      <c r="AB40" s="131">
        <f>SQRT(SUMSQ(T36:AB38))</f>
        <v>8.8149667286352831E-2</v>
      </c>
      <c r="AK40" s="131">
        <f>SQRT(SUMSQ(AC36:AK38))</f>
        <v>7.6485929647969048E-2</v>
      </c>
      <c r="AT40" s="131">
        <f>SQRT(SUMSQ(AL36:AT38))</f>
        <v>0.12833028519935513</v>
      </c>
    </row>
    <row r="60" spans="1:46">
      <c r="A60" s="141" t="s">
        <v>1</v>
      </c>
      <c r="B60" s="150">
        <v>0.18721973094170405</v>
      </c>
      <c r="C60" s="150">
        <v>0.17488789237668162</v>
      </c>
      <c r="D60" s="150">
        <v>0.15358744394618834</v>
      </c>
      <c r="E60" s="150">
        <v>0.16704035874439463</v>
      </c>
      <c r="F60" s="150">
        <v>0.16143497757847533</v>
      </c>
      <c r="G60" s="150">
        <v>0.17713004484304934</v>
      </c>
      <c r="H60" s="150">
        <v>0.15695067264573992</v>
      </c>
      <c r="I60" s="150">
        <v>0.16367713004484305</v>
      </c>
      <c r="J60" s="152">
        <v>0.17040358744394618</v>
      </c>
      <c r="K60" s="150">
        <v>0.24704724409448819</v>
      </c>
      <c r="L60" s="150">
        <v>0.21653543307086615</v>
      </c>
      <c r="M60" s="150">
        <v>0.19980314960629922</v>
      </c>
      <c r="N60" s="150">
        <v>0.2125984251968504</v>
      </c>
      <c r="O60" s="150">
        <v>0.20275590551181102</v>
      </c>
      <c r="P60" s="150">
        <v>0.20964566929133857</v>
      </c>
      <c r="Q60" s="150">
        <v>0.19586614173228348</v>
      </c>
      <c r="R60" s="150">
        <v>0.18996062992125984</v>
      </c>
      <c r="S60" s="152">
        <v>0.19291338582677164</v>
      </c>
      <c r="T60" s="150">
        <v>0.26808905380333953</v>
      </c>
      <c r="U60" s="150">
        <v>0.22634508348794063</v>
      </c>
      <c r="V60" s="150">
        <v>0.20222634508348794</v>
      </c>
      <c r="W60" s="150">
        <v>0.20686456400742115</v>
      </c>
      <c r="X60" s="150">
        <v>0.18367346938775511</v>
      </c>
      <c r="Y60" s="150">
        <v>0.20964749536178107</v>
      </c>
      <c r="Z60" s="150">
        <v>0.17254174397031541</v>
      </c>
      <c r="AA60" s="150">
        <v>0.17717996289424862</v>
      </c>
      <c r="AB60" s="152">
        <v>0.20871985157699444</v>
      </c>
      <c r="AC60" s="150">
        <v>0.33747779751332146</v>
      </c>
      <c r="AD60" s="150">
        <v>0.26642984014209592</v>
      </c>
      <c r="AE60" s="150">
        <v>0.22468916518650089</v>
      </c>
      <c r="AF60" s="150">
        <v>0.19626998223801065</v>
      </c>
      <c r="AG60" s="150">
        <v>0.18117229129662521</v>
      </c>
      <c r="AH60" s="150">
        <v>0.18294849023090587</v>
      </c>
      <c r="AI60" s="150">
        <v>0.18028419182948491</v>
      </c>
      <c r="AJ60" s="150">
        <v>0.17584369449378331</v>
      </c>
      <c r="AK60" s="152">
        <v>0.17140319715808169</v>
      </c>
      <c r="AL60" s="150">
        <v>0.40108892921960071</v>
      </c>
      <c r="AM60" s="150">
        <v>0.34029038112522686</v>
      </c>
      <c r="AN60" s="150">
        <v>0.24954627949183303</v>
      </c>
      <c r="AO60" s="150">
        <v>0.21869328493647913</v>
      </c>
      <c r="AP60" s="150">
        <v>0.18058076225045372</v>
      </c>
      <c r="AQ60" s="150">
        <v>0.16787658802177857</v>
      </c>
      <c r="AR60" s="150">
        <v>0.15789473684210525</v>
      </c>
      <c r="AS60" s="150">
        <v>0.1588021778584392</v>
      </c>
      <c r="AT60" s="152">
        <v>0.16152450090744103</v>
      </c>
    </row>
    <row r="61" spans="1:46">
      <c r="A61" s="141" t="s">
        <v>89</v>
      </c>
      <c r="B61" s="150">
        <v>0.28251121076233182</v>
      </c>
      <c r="C61" s="150">
        <v>0.29260089686098656</v>
      </c>
      <c r="D61" s="150">
        <v>0.29484304932735428</v>
      </c>
      <c r="E61" s="150">
        <v>0.26457399103139012</v>
      </c>
      <c r="F61" s="150">
        <v>0.27017937219730942</v>
      </c>
      <c r="G61" s="150">
        <v>0.25672645739910316</v>
      </c>
      <c r="H61" s="150">
        <v>0.25</v>
      </c>
      <c r="I61" s="150">
        <v>0.26681614349775784</v>
      </c>
      <c r="J61" s="152">
        <v>0.25896860986547088</v>
      </c>
      <c r="K61" s="150">
        <v>0.30413385826771655</v>
      </c>
      <c r="L61" s="150">
        <v>0.30610236220472442</v>
      </c>
      <c r="M61" s="150">
        <v>0.29822834645669294</v>
      </c>
      <c r="N61" s="150">
        <v>0.28051181102362205</v>
      </c>
      <c r="O61" s="150">
        <v>0.24901574803149606</v>
      </c>
      <c r="P61" s="150">
        <v>0.26181102362204722</v>
      </c>
      <c r="Q61" s="150">
        <v>0.25590551181102361</v>
      </c>
      <c r="R61" s="150">
        <v>0.25393700787401574</v>
      </c>
      <c r="S61" s="152">
        <v>0.25098425196850394</v>
      </c>
      <c r="T61" s="150">
        <v>0.2792207792207792</v>
      </c>
      <c r="U61" s="150">
        <v>0.30426716141001853</v>
      </c>
      <c r="V61" s="150">
        <v>0.2782931354359926</v>
      </c>
      <c r="W61" s="150">
        <v>0.26159554730983303</v>
      </c>
      <c r="X61" s="150">
        <v>0.25417439703153988</v>
      </c>
      <c r="Y61" s="150">
        <v>0.24211502782931354</v>
      </c>
      <c r="Z61" s="150">
        <v>0.24582560296846012</v>
      </c>
      <c r="AA61" s="150">
        <v>0.24489795918367346</v>
      </c>
      <c r="AB61" s="152">
        <v>0.21799628942486085</v>
      </c>
      <c r="AC61" s="150">
        <v>0.23978685612788633</v>
      </c>
      <c r="AD61" s="150">
        <v>0.29218472468916518</v>
      </c>
      <c r="AE61" s="150">
        <v>0.27708703374777977</v>
      </c>
      <c r="AF61" s="150">
        <v>0.27264653641207814</v>
      </c>
      <c r="AG61" s="150">
        <v>0.2619893428063943</v>
      </c>
      <c r="AH61" s="150">
        <v>0.27886323268206037</v>
      </c>
      <c r="AI61" s="150">
        <v>0.24422735346358793</v>
      </c>
      <c r="AJ61" s="150">
        <v>0.23534635879218471</v>
      </c>
      <c r="AK61" s="152">
        <v>0.23090586145648312</v>
      </c>
      <c r="AL61" s="150">
        <v>0.23321234119782214</v>
      </c>
      <c r="AM61" s="150">
        <v>0.25680580762250454</v>
      </c>
      <c r="AN61" s="150">
        <v>0.28856624319419238</v>
      </c>
      <c r="AO61" s="150">
        <v>0.30580762250453719</v>
      </c>
      <c r="AP61" s="150">
        <v>0.27676950998185118</v>
      </c>
      <c r="AQ61" s="150">
        <v>0.27041742286751363</v>
      </c>
      <c r="AR61" s="150">
        <v>0.22958257713248639</v>
      </c>
      <c r="AS61" s="150">
        <v>0.25045372050816694</v>
      </c>
      <c r="AT61" s="152">
        <v>0.23774954627949182</v>
      </c>
    </row>
    <row r="62" spans="1:46">
      <c r="A62" s="143" t="s">
        <v>90</v>
      </c>
      <c r="B62" s="151">
        <v>0.53026905829596416</v>
      </c>
      <c r="C62" s="151">
        <v>0.53251121076233188</v>
      </c>
      <c r="D62" s="151">
        <v>0.55156950672645744</v>
      </c>
      <c r="E62" s="151">
        <v>0.56838565022421528</v>
      </c>
      <c r="F62" s="151">
        <v>0.56838565022421528</v>
      </c>
      <c r="G62" s="151">
        <v>0.56614349775784756</v>
      </c>
      <c r="H62" s="151">
        <v>0.59304932735426008</v>
      </c>
      <c r="I62" s="151">
        <v>0.56950672645739908</v>
      </c>
      <c r="J62" s="153">
        <v>0.570627802690583</v>
      </c>
      <c r="K62" s="151">
        <v>0.44881889763779526</v>
      </c>
      <c r="L62" s="151">
        <v>0.47736220472440943</v>
      </c>
      <c r="M62" s="151">
        <v>0.50196850393700787</v>
      </c>
      <c r="N62" s="151">
        <v>0.50688976377952755</v>
      </c>
      <c r="O62" s="151">
        <v>0.54822834645669294</v>
      </c>
      <c r="P62" s="151">
        <v>0.52854330708661412</v>
      </c>
      <c r="Q62" s="151">
        <v>0.54822834645669294</v>
      </c>
      <c r="R62" s="151">
        <v>0.55610236220472442</v>
      </c>
      <c r="S62" s="153">
        <v>0.55610236220472442</v>
      </c>
      <c r="T62" s="151">
        <v>0.45269016697588127</v>
      </c>
      <c r="U62" s="151">
        <v>0.46938775510204084</v>
      </c>
      <c r="V62" s="151">
        <v>0.51948051948051943</v>
      </c>
      <c r="W62" s="151">
        <v>0.53153988868274582</v>
      </c>
      <c r="X62" s="151">
        <v>0.56215213358070504</v>
      </c>
      <c r="Y62" s="151">
        <v>0.54823747680890533</v>
      </c>
      <c r="Z62" s="151">
        <v>0.58163265306122447</v>
      </c>
      <c r="AA62" s="151">
        <v>0.57792207792207795</v>
      </c>
      <c r="AB62" s="153">
        <v>0.57328385899814471</v>
      </c>
      <c r="AC62" s="151">
        <v>0.42273534635879217</v>
      </c>
      <c r="AD62" s="151">
        <v>0.4413854351687389</v>
      </c>
      <c r="AE62" s="151">
        <v>0.49822380106571934</v>
      </c>
      <c r="AF62" s="151">
        <v>0.53108348134991124</v>
      </c>
      <c r="AG62" s="151">
        <v>0.55683836589698044</v>
      </c>
      <c r="AH62" s="151">
        <v>0.53818827708703376</v>
      </c>
      <c r="AI62" s="151">
        <v>0.57548845470692722</v>
      </c>
      <c r="AJ62" s="151">
        <v>0.58880994671403197</v>
      </c>
      <c r="AK62" s="153">
        <v>0.59769094138543521</v>
      </c>
      <c r="AL62" s="151">
        <v>0.36569872958257715</v>
      </c>
      <c r="AM62" s="151">
        <v>0.4029038112522686</v>
      </c>
      <c r="AN62" s="151">
        <v>0.46188747731397461</v>
      </c>
      <c r="AO62" s="151">
        <v>0.47549909255898365</v>
      </c>
      <c r="AP62" s="151">
        <v>0.54264972776769504</v>
      </c>
      <c r="AQ62" s="151">
        <v>0.56170598911070779</v>
      </c>
      <c r="AR62" s="151">
        <v>0.61252268602540838</v>
      </c>
      <c r="AS62" s="151">
        <v>0.59074410163339386</v>
      </c>
      <c r="AT62" s="153">
        <v>0.60072595281306718</v>
      </c>
    </row>
    <row r="65" spans="1:46">
      <c r="B65" s="189" t="s">
        <v>109</v>
      </c>
      <c r="C65" s="189"/>
    </row>
    <row r="66" spans="1:46">
      <c r="A66" s="141" t="s">
        <v>1</v>
      </c>
      <c r="B66" s="203">
        <f>B60</f>
        <v>0.18721973094170405</v>
      </c>
      <c r="C66" s="190">
        <f t="shared" ref="C66:AT66" si="35">B60-(Tgi*B60*(B61^Cgi))-(Tga*B60*(B62^Cga))+(Tig*B61*(B60^Cig))+(Tag*B62*(B60^Cag))</f>
        <v>0.18090639013452917</v>
      </c>
      <c r="D66" s="190">
        <f t="shared" si="35"/>
        <v>0.17545650224215248</v>
      </c>
      <c r="E66" s="190">
        <f t="shared" si="35"/>
        <v>0.16513800448430493</v>
      </c>
      <c r="F66" s="190">
        <f t="shared" si="35"/>
        <v>0.16993531390134531</v>
      </c>
      <c r="G66" s="190">
        <f t="shared" si="35"/>
        <v>0.16751883408071749</v>
      </c>
      <c r="H66" s="190">
        <f t="shared" si="35"/>
        <v>0.17441860986547086</v>
      </c>
      <c r="I66" s="190">
        <f t="shared" si="35"/>
        <v>0.16411569506726456</v>
      </c>
      <c r="J66" s="190">
        <f t="shared" si="35"/>
        <v>0.16841860986547086</v>
      </c>
      <c r="K66" s="203">
        <f>K60</f>
        <v>0.24704724409448819</v>
      </c>
      <c r="L66" s="190">
        <f t="shared" si="35"/>
        <v>0.21155246062992122</v>
      </c>
      <c r="M66" s="190">
        <f t="shared" si="35"/>
        <v>0.19669763779527558</v>
      </c>
      <c r="N66" s="190">
        <f t="shared" si="35"/>
        <v>0.18801781496062991</v>
      </c>
      <c r="O66" s="190">
        <f t="shared" si="35"/>
        <v>0.19324055118110239</v>
      </c>
      <c r="P66" s="190">
        <f t="shared" si="35"/>
        <v>0.1865336614173228</v>
      </c>
      <c r="Q66" s="190">
        <f t="shared" si="35"/>
        <v>0.19067706692913383</v>
      </c>
      <c r="R66" s="190">
        <f t="shared" si="35"/>
        <v>0.1835634842519685</v>
      </c>
      <c r="S66" s="190">
        <f t="shared" si="35"/>
        <v>0.18054832677165356</v>
      </c>
      <c r="T66" s="203">
        <f>T60</f>
        <v>0.26808905380333953</v>
      </c>
      <c r="U66" s="190">
        <f t="shared" si="35"/>
        <v>0.22039285714285714</v>
      </c>
      <c r="V66" s="190">
        <f t="shared" si="35"/>
        <v>0.2014018552875696</v>
      </c>
      <c r="W66" s="190">
        <f t="shared" si="35"/>
        <v>0.18801873840445266</v>
      </c>
      <c r="X66" s="190">
        <f t="shared" si="35"/>
        <v>0.1892995361781076</v>
      </c>
      <c r="Y66" s="190">
        <f t="shared" si="35"/>
        <v>0.17747736549165125</v>
      </c>
      <c r="Z66" s="190">
        <f t="shared" si="35"/>
        <v>0.18950408163265303</v>
      </c>
      <c r="AA66" s="190">
        <f t="shared" si="35"/>
        <v>0.171517439703154</v>
      </c>
      <c r="AB66" s="190">
        <f t="shared" si="35"/>
        <v>0.17373812615955472</v>
      </c>
      <c r="AC66" s="203">
        <f>AC60</f>
        <v>0.33747779751332146</v>
      </c>
      <c r="AD66" s="190">
        <f t="shared" si="35"/>
        <v>0.25209165186500887</v>
      </c>
      <c r="AE66" s="190">
        <f t="shared" si="35"/>
        <v>0.22035133214920072</v>
      </c>
      <c r="AF66" s="190">
        <f t="shared" si="35"/>
        <v>0.19896936056838366</v>
      </c>
      <c r="AG66" s="190">
        <f t="shared" si="35"/>
        <v>0.18475941385435168</v>
      </c>
      <c r="AH66" s="190">
        <f t="shared" si="35"/>
        <v>0.17671580817051508</v>
      </c>
      <c r="AI66" s="190">
        <f t="shared" si="35"/>
        <v>0.17859307282415632</v>
      </c>
      <c r="AJ66" s="190">
        <f t="shared" si="35"/>
        <v>0.17522140319715809</v>
      </c>
      <c r="AK66" s="190">
        <f t="shared" si="35"/>
        <v>0.17251314387211369</v>
      </c>
      <c r="AL66" s="203">
        <f>AL60</f>
        <v>0.40108892921960071</v>
      </c>
      <c r="AM66" s="190">
        <f t="shared" si="35"/>
        <v>0.28291379310344822</v>
      </c>
      <c r="AN66" s="190">
        <f t="shared" si="35"/>
        <v>0.25448611615245009</v>
      </c>
      <c r="AO66" s="190">
        <f t="shared" si="35"/>
        <v>0.21185090744101631</v>
      </c>
      <c r="AP66" s="190">
        <f t="shared" si="35"/>
        <v>0.19773892921960071</v>
      </c>
      <c r="AQ66" s="190">
        <f t="shared" si="35"/>
        <v>0.17730644283121594</v>
      </c>
      <c r="AR66" s="190">
        <f t="shared" si="35"/>
        <v>0.17069392014519058</v>
      </c>
      <c r="AS66" s="190">
        <f t="shared" si="35"/>
        <v>0.16336206896551725</v>
      </c>
      <c r="AT66" s="190">
        <f t="shared" si="35"/>
        <v>0.16505127041742287</v>
      </c>
    </row>
    <row r="67" spans="1:46">
      <c r="A67" s="141" t="s">
        <v>89</v>
      </c>
      <c r="B67" s="204">
        <f>B61</f>
        <v>0.28251121076233182</v>
      </c>
      <c r="C67" s="192">
        <f t="shared" ref="C67:AT67" si="36">B61-(Tig*B61*(B60^Cig))-(Tia*B61*(B62^Cia))+(Tgi*B60*(B61^Cgi))+(Tai*B62*(B61^Cai))</f>
        <v>0.2706940582959641</v>
      </c>
      <c r="D67" s="192">
        <f t="shared" si="36"/>
        <v>0.27343049327354263</v>
      </c>
      <c r="E67" s="192">
        <f t="shared" si="36"/>
        <v>0.27134181614349773</v>
      </c>
      <c r="F67" s="192">
        <f t="shared" si="36"/>
        <v>0.25971177130044842</v>
      </c>
      <c r="G67" s="192">
        <f t="shared" si="36"/>
        <v>0.26141300448430493</v>
      </c>
      <c r="H67" s="192">
        <f t="shared" si="36"/>
        <v>0.25765582959641253</v>
      </c>
      <c r="I67" s="192">
        <f t="shared" si="36"/>
        <v>0.25170493273542599</v>
      </c>
      <c r="J67" s="192">
        <f t="shared" si="36"/>
        <v>0.26022937219730946</v>
      </c>
      <c r="K67" s="204">
        <f>K61</f>
        <v>0.30413385826771655</v>
      </c>
      <c r="L67" s="192">
        <f t="shared" si="36"/>
        <v>0.28909124015748033</v>
      </c>
      <c r="M67" s="192">
        <f t="shared" si="36"/>
        <v>0.28554133858267716</v>
      </c>
      <c r="N67" s="192">
        <f t="shared" si="36"/>
        <v>0.27957627952755904</v>
      </c>
      <c r="O67" s="192">
        <f t="shared" si="36"/>
        <v>0.27348425196850396</v>
      </c>
      <c r="P67" s="192">
        <f t="shared" si="36"/>
        <v>0.25791870078740159</v>
      </c>
      <c r="Q67" s="192">
        <f t="shared" si="36"/>
        <v>0.26466230314960626</v>
      </c>
      <c r="R67" s="192">
        <f t="shared" si="36"/>
        <v>0.26000974409448818</v>
      </c>
      <c r="S67" s="192">
        <f t="shared" si="36"/>
        <v>0.25826820866141731</v>
      </c>
      <c r="T67" s="204">
        <f>T61</f>
        <v>0.2792207792207792</v>
      </c>
      <c r="U67" s="192">
        <f t="shared" si="36"/>
        <v>0.28096762523191093</v>
      </c>
      <c r="V67" s="192">
        <f t="shared" si="36"/>
        <v>0.28614304267161406</v>
      </c>
      <c r="W67" s="192">
        <f t="shared" si="36"/>
        <v>0.27098144712430428</v>
      </c>
      <c r="X67" s="192">
        <f t="shared" si="36"/>
        <v>0.26416150278293132</v>
      </c>
      <c r="Y67" s="192">
        <f t="shared" si="36"/>
        <v>0.25746122448979591</v>
      </c>
      <c r="Z67" s="192">
        <f t="shared" si="36"/>
        <v>0.25582300556586274</v>
      </c>
      <c r="AA67" s="192">
        <f t="shared" si="36"/>
        <v>0.25209684601113175</v>
      </c>
      <c r="AB67" s="192">
        <f t="shared" si="36"/>
        <v>0.25235445269016699</v>
      </c>
      <c r="AC67" s="204">
        <f>AC61</f>
        <v>0.23978685612788633</v>
      </c>
      <c r="AD67" s="192">
        <f t="shared" si="36"/>
        <v>0.27335186500888098</v>
      </c>
      <c r="AE67" s="192">
        <f t="shared" si="36"/>
        <v>0.28654476021314385</v>
      </c>
      <c r="AF67" s="192">
        <f t="shared" si="36"/>
        <v>0.27370399644760213</v>
      </c>
      <c r="AG67" s="192">
        <f t="shared" si="36"/>
        <v>0.26758179396092363</v>
      </c>
      <c r="AH67" s="192">
        <f t="shared" si="36"/>
        <v>0.26060515097690939</v>
      </c>
      <c r="AI67" s="192">
        <f t="shared" si="36"/>
        <v>0.26843623445825932</v>
      </c>
      <c r="AJ67" s="192">
        <f t="shared" si="36"/>
        <v>0.2525045293072824</v>
      </c>
      <c r="AK67" s="192">
        <f t="shared" si="36"/>
        <v>0.24787353463587922</v>
      </c>
      <c r="AL67" s="204">
        <f>AL61</f>
        <v>0.23321234119782214</v>
      </c>
      <c r="AM67" s="192">
        <f t="shared" si="36"/>
        <v>0.27964392014519057</v>
      </c>
      <c r="AN67" s="192">
        <f t="shared" si="36"/>
        <v>0.28139863883847555</v>
      </c>
      <c r="AO67" s="192">
        <f t="shared" si="36"/>
        <v>0.28246760435571688</v>
      </c>
      <c r="AP67" s="192">
        <f t="shared" si="36"/>
        <v>0.28572259528130672</v>
      </c>
      <c r="AQ67" s="192">
        <f t="shared" si="36"/>
        <v>0.26715254083484574</v>
      </c>
      <c r="AR67" s="192">
        <f t="shared" si="36"/>
        <v>0.26245580762250453</v>
      </c>
      <c r="AS67" s="192">
        <f t="shared" si="36"/>
        <v>0.24267876588021778</v>
      </c>
      <c r="AT67" s="192">
        <f t="shared" si="36"/>
        <v>0.25217758620689656</v>
      </c>
    </row>
    <row r="68" spans="1:46">
      <c r="A68" s="143" t="s">
        <v>90</v>
      </c>
      <c r="B68" s="205">
        <f>B62</f>
        <v>0.53026905829596416</v>
      </c>
      <c r="C68" s="194">
        <f t="shared" ref="C68:AT68" si="37">B62-(Tai*B62*(B61^Cai))-(Tag*B62*(B60^Cag))+(Tga*B60*(B62^Cga))+(Tia*B61*(B68^Cia))</f>
        <v>0.5483995515695067</v>
      </c>
      <c r="D68" s="194">
        <f t="shared" si="37"/>
        <v>0.551113004484305</v>
      </c>
      <c r="E68" s="194">
        <f t="shared" si="37"/>
        <v>0.56352017937219734</v>
      </c>
      <c r="F68" s="194">
        <f t="shared" si="37"/>
        <v>0.57035291479820638</v>
      </c>
      <c r="G68" s="194">
        <f t="shared" si="37"/>
        <v>0.57106816143497763</v>
      </c>
      <c r="H68" s="194">
        <f t="shared" si="37"/>
        <v>0.5679255605381166</v>
      </c>
      <c r="I68" s="194">
        <f t="shared" si="37"/>
        <v>0.58417937219730942</v>
      </c>
      <c r="J68" s="194">
        <f t="shared" si="37"/>
        <v>0.57135201793721968</v>
      </c>
      <c r="K68" s="205">
        <f>K62</f>
        <v>0.44881889763779526</v>
      </c>
      <c r="L68" s="194">
        <f t="shared" si="37"/>
        <v>0.49935629921259844</v>
      </c>
      <c r="M68" s="194">
        <f t="shared" si="37"/>
        <v>0.51776102362204723</v>
      </c>
      <c r="N68" s="194">
        <f t="shared" si="37"/>
        <v>0.532405905511811</v>
      </c>
      <c r="O68" s="194">
        <f t="shared" si="37"/>
        <v>0.53327519685039371</v>
      </c>
      <c r="P68" s="194">
        <f t="shared" si="37"/>
        <v>0.55554763779527561</v>
      </c>
      <c r="Q68" s="194">
        <f t="shared" si="37"/>
        <v>0.54466062992125974</v>
      </c>
      <c r="R68" s="194">
        <f t="shared" si="37"/>
        <v>0.55642677165354326</v>
      </c>
      <c r="S68" s="194">
        <f t="shared" si="37"/>
        <v>0.56118346456692914</v>
      </c>
      <c r="T68" s="205">
        <f>T62</f>
        <v>0.45269016697588127</v>
      </c>
      <c r="U68" s="194">
        <f t="shared" si="37"/>
        <v>0.4986395176252319</v>
      </c>
      <c r="V68" s="194">
        <f t="shared" si="37"/>
        <v>0.51245510204081635</v>
      </c>
      <c r="W68" s="194">
        <f t="shared" si="37"/>
        <v>0.54099981447124301</v>
      </c>
      <c r="X68" s="194">
        <f t="shared" si="37"/>
        <v>0.54653896103896105</v>
      </c>
      <c r="Y68" s="194">
        <f t="shared" si="37"/>
        <v>0.56506141001855292</v>
      </c>
      <c r="Z68" s="194">
        <f t="shared" si="37"/>
        <v>0.55467291280148423</v>
      </c>
      <c r="AA68" s="194">
        <f t="shared" si="37"/>
        <v>0.57638571428571428</v>
      </c>
      <c r="AB68" s="194">
        <f t="shared" si="37"/>
        <v>0.57390742115027837</v>
      </c>
      <c r="AC68" s="205">
        <f>AC62</f>
        <v>0.42273534635879217</v>
      </c>
      <c r="AD68" s="194">
        <f t="shared" si="37"/>
        <v>0.47455648312611015</v>
      </c>
      <c r="AE68" s="194">
        <f t="shared" si="37"/>
        <v>0.49310390763765544</v>
      </c>
      <c r="AF68" s="194">
        <f t="shared" si="37"/>
        <v>0.52732664298401422</v>
      </c>
      <c r="AG68" s="194">
        <f t="shared" si="37"/>
        <v>0.54765879218472469</v>
      </c>
      <c r="AH68" s="194">
        <f t="shared" si="37"/>
        <v>0.56267904085257547</v>
      </c>
      <c r="AI68" s="194">
        <f t="shared" si="37"/>
        <v>0.55297069271758437</v>
      </c>
      <c r="AJ68" s="194">
        <f t="shared" si="37"/>
        <v>0.57227406749555954</v>
      </c>
      <c r="AK68" s="194">
        <f t="shared" si="37"/>
        <v>0.57961332149200717</v>
      </c>
      <c r="AL68" s="205">
        <f>AL62</f>
        <v>0.36569872958257715</v>
      </c>
      <c r="AM68" s="194">
        <f t="shared" si="37"/>
        <v>0.43744228675136121</v>
      </c>
      <c r="AN68" s="194">
        <f t="shared" si="37"/>
        <v>0.46411524500907436</v>
      </c>
      <c r="AO68" s="194">
        <f t="shared" si="37"/>
        <v>0.50568148820326686</v>
      </c>
      <c r="AP68" s="194">
        <f t="shared" si="37"/>
        <v>0.51653847549909249</v>
      </c>
      <c r="AQ68" s="194">
        <f t="shared" si="37"/>
        <v>0.55554101633393826</v>
      </c>
      <c r="AR68" s="194">
        <f t="shared" si="37"/>
        <v>0.566850272232305</v>
      </c>
      <c r="AS68" s="194">
        <f t="shared" si="37"/>
        <v>0.59395916515426495</v>
      </c>
      <c r="AT68" s="194">
        <f t="shared" si="37"/>
        <v>0.58277114337568048</v>
      </c>
    </row>
    <row r="69" spans="1:46">
      <c r="B69" s="196" t="s">
        <v>110</v>
      </c>
      <c r="C69" s="196"/>
    </row>
    <row r="70" spans="1:46">
      <c r="A70" s="141" t="s">
        <v>1</v>
      </c>
      <c r="B70" s="197"/>
      <c r="C70" s="197">
        <f>C66-C60</f>
        <v>6.0184977578475463E-3</v>
      </c>
      <c r="D70" s="197">
        <f t="shared" ref="D70:AT72" si="38">D66-D60</f>
        <v>2.1869058295964139E-2</v>
      </c>
      <c r="E70" s="197">
        <f t="shared" si="38"/>
        <v>-1.9023542600896948E-3</v>
      </c>
      <c r="F70" s="197">
        <f t="shared" si="38"/>
        <v>8.500336322869978E-3</v>
      </c>
      <c r="G70" s="197">
        <f t="shared" si="38"/>
        <v>-9.6112107623318455E-3</v>
      </c>
      <c r="H70" s="197">
        <f t="shared" si="38"/>
        <v>1.7467937219730945E-2</v>
      </c>
      <c r="I70" s="197">
        <f t="shared" si="38"/>
        <v>4.3856502242151096E-4</v>
      </c>
      <c r="J70" s="197">
        <f t="shared" si="38"/>
        <v>-1.9849775784753221E-3</v>
      </c>
      <c r="K70" s="197">
        <f t="shared" si="38"/>
        <v>0</v>
      </c>
      <c r="L70" s="197">
        <f t="shared" si="38"/>
        <v>-4.9829724409449216E-3</v>
      </c>
      <c r="M70" s="197">
        <f t="shared" si="38"/>
        <v>-3.1055118110236424E-3</v>
      </c>
      <c r="N70" s="197">
        <f t="shared" si="38"/>
        <v>-2.458061023622049E-2</v>
      </c>
      <c r="O70" s="197">
        <f t="shared" si="38"/>
        <v>-9.5153543307086308E-3</v>
      </c>
      <c r="P70" s="197">
        <f t="shared" si="38"/>
        <v>-2.3112007874015766E-2</v>
      </c>
      <c r="Q70" s="197">
        <f t="shared" si="38"/>
        <v>-5.1890748031496459E-3</v>
      </c>
      <c r="R70" s="197">
        <f t="shared" si="38"/>
        <v>-6.3971456692913375E-3</v>
      </c>
      <c r="S70" s="197">
        <f t="shared" si="38"/>
        <v>-1.2365059055118088E-2</v>
      </c>
      <c r="T70" s="197">
        <f t="shared" si="38"/>
        <v>0</v>
      </c>
      <c r="U70" s="197">
        <f t="shared" si="38"/>
        <v>-5.9522263450834945E-3</v>
      </c>
      <c r="V70" s="197">
        <f t="shared" si="38"/>
        <v>-8.2448979591834282E-4</v>
      </c>
      <c r="W70" s="197">
        <f t="shared" si="38"/>
        <v>-1.8845825602968491E-2</v>
      </c>
      <c r="X70" s="197">
        <f t="shared" si="38"/>
        <v>5.6260667903524908E-3</v>
      </c>
      <c r="Y70" s="197">
        <f t="shared" si="38"/>
        <v>-3.2170129870129821E-2</v>
      </c>
      <c r="Z70" s="197">
        <f t="shared" si="38"/>
        <v>1.6962337662337623E-2</v>
      </c>
      <c r="AA70" s="197">
        <f t="shared" si="38"/>
        <v>-5.662523191094615E-3</v>
      </c>
      <c r="AB70" s="197">
        <f t="shared" si="38"/>
        <v>-3.4981725417439713E-2</v>
      </c>
      <c r="AC70" s="197">
        <f t="shared" si="38"/>
        <v>0</v>
      </c>
      <c r="AD70" s="197">
        <f t="shared" si="38"/>
        <v>-1.4338188277087049E-2</v>
      </c>
      <c r="AE70" s="197">
        <f t="shared" si="38"/>
        <v>-4.3378330373001761E-3</v>
      </c>
      <c r="AF70" s="197">
        <f t="shared" si="38"/>
        <v>2.699378330373009E-3</v>
      </c>
      <c r="AG70" s="197">
        <f t="shared" si="38"/>
        <v>3.5871225577264743E-3</v>
      </c>
      <c r="AH70" s="197">
        <f t="shared" si="38"/>
        <v>-6.2326820603907929E-3</v>
      </c>
      <c r="AI70" s="197">
        <f t="shared" si="38"/>
        <v>-1.6911190053285896E-3</v>
      </c>
      <c r="AJ70" s="197">
        <f t="shared" si="38"/>
        <v>-6.2229129662522142E-4</v>
      </c>
      <c r="AK70" s="197">
        <f t="shared" si="38"/>
        <v>1.1099467140320007E-3</v>
      </c>
      <c r="AL70" s="197">
        <f t="shared" si="38"/>
        <v>0</v>
      </c>
      <c r="AM70" s="197">
        <f t="shared" si="38"/>
        <v>-5.7376588021778641E-2</v>
      </c>
      <c r="AN70" s="197">
        <f t="shared" si="38"/>
        <v>4.9398366606170641E-3</v>
      </c>
      <c r="AO70" s="197">
        <f t="shared" si="38"/>
        <v>-6.8423774954628203E-3</v>
      </c>
      <c r="AP70" s="197">
        <f t="shared" si="38"/>
        <v>1.7158166969146987E-2</v>
      </c>
      <c r="AQ70" s="197">
        <f t="shared" si="38"/>
        <v>9.4298548094373658E-3</v>
      </c>
      <c r="AR70" s="197">
        <f t="shared" si="38"/>
        <v>1.2799183303085326E-2</v>
      </c>
      <c r="AS70" s="197">
        <f t="shared" si="38"/>
        <v>4.5598911070780512E-3</v>
      </c>
      <c r="AT70" s="197">
        <f t="shared" si="38"/>
        <v>3.5267695099818475E-3</v>
      </c>
    </row>
    <row r="71" spans="1:46">
      <c r="A71" s="141" t="s">
        <v>89</v>
      </c>
      <c r="B71" s="199"/>
      <c r="C71" s="199">
        <f>C67-C61</f>
        <v>-2.1906838565022457E-2</v>
      </c>
      <c r="D71" s="199">
        <f t="shared" si="38"/>
        <v>-2.1412556053811649E-2</v>
      </c>
      <c r="E71" s="199">
        <f t="shared" si="38"/>
        <v>6.7678251121076061E-3</v>
      </c>
      <c r="F71" s="199">
        <f t="shared" si="38"/>
        <v>-1.0467600896860996E-2</v>
      </c>
      <c r="G71" s="199">
        <f t="shared" si="38"/>
        <v>4.6865470852017754E-3</v>
      </c>
      <c r="H71" s="199">
        <f t="shared" si="38"/>
        <v>7.6558295964125334E-3</v>
      </c>
      <c r="I71" s="199">
        <f t="shared" si="38"/>
        <v>-1.511121076233185E-2</v>
      </c>
      <c r="J71" s="199">
        <f t="shared" si="38"/>
        <v>1.260762331838583E-3</v>
      </c>
      <c r="K71" s="199">
        <f t="shared" si="38"/>
        <v>0</v>
      </c>
      <c r="L71" s="199">
        <f t="shared" si="38"/>
        <v>-1.7011122047244087E-2</v>
      </c>
      <c r="M71" s="199">
        <f t="shared" si="38"/>
        <v>-1.2687007874015777E-2</v>
      </c>
      <c r="N71" s="199">
        <f t="shared" si="38"/>
        <v>-9.3553149606301345E-4</v>
      </c>
      <c r="O71" s="199">
        <f t="shared" si="38"/>
        <v>2.4468503937007891E-2</v>
      </c>
      <c r="P71" s="199">
        <f t="shared" si="38"/>
        <v>-3.892322834645634E-3</v>
      </c>
      <c r="Q71" s="199">
        <f t="shared" si="38"/>
        <v>8.7567913385826479E-3</v>
      </c>
      <c r="R71" s="199">
        <f t="shared" si="38"/>
        <v>6.0727362204724411E-3</v>
      </c>
      <c r="S71" s="199">
        <f t="shared" si="38"/>
        <v>7.2839566929133737E-3</v>
      </c>
      <c r="T71" s="199">
        <f t="shared" si="38"/>
        <v>0</v>
      </c>
      <c r="U71" s="199">
        <f t="shared" si="38"/>
        <v>-2.3299536178107594E-2</v>
      </c>
      <c r="V71" s="199">
        <f t="shared" si="38"/>
        <v>7.8499072356214561E-3</v>
      </c>
      <c r="W71" s="199">
        <f t="shared" si="38"/>
        <v>9.3858998144712436E-3</v>
      </c>
      <c r="X71" s="199">
        <f t="shared" si="38"/>
        <v>9.9871057513914452E-3</v>
      </c>
      <c r="Y71" s="199">
        <f t="shared" si="38"/>
        <v>1.534619666048237E-2</v>
      </c>
      <c r="Z71" s="199">
        <f t="shared" si="38"/>
        <v>9.9974025974026159E-3</v>
      </c>
      <c r="AA71" s="199">
        <f t="shared" si="38"/>
        <v>7.198886827458284E-3</v>
      </c>
      <c r="AB71" s="199">
        <f t="shared" si="38"/>
        <v>3.4358163265306135E-2</v>
      </c>
      <c r="AC71" s="199">
        <f t="shared" si="38"/>
        <v>0</v>
      </c>
      <c r="AD71" s="199">
        <f t="shared" si="38"/>
        <v>-1.8832859680284197E-2</v>
      </c>
      <c r="AE71" s="199">
        <f t="shared" si="38"/>
        <v>9.4577264653640802E-3</v>
      </c>
      <c r="AF71" s="199">
        <f t="shared" si="38"/>
        <v>1.0574600355239827E-3</v>
      </c>
      <c r="AG71" s="199">
        <f t="shared" si="38"/>
        <v>5.5924511545293321E-3</v>
      </c>
      <c r="AH71" s="199">
        <f t="shared" si="38"/>
        <v>-1.8258081705150975E-2</v>
      </c>
      <c r="AI71" s="199">
        <f t="shared" si="38"/>
        <v>2.4208880994671389E-2</v>
      </c>
      <c r="AJ71" s="199">
        <f t="shared" si="38"/>
        <v>1.7158170515097687E-2</v>
      </c>
      <c r="AK71" s="199">
        <f t="shared" si="38"/>
        <v>1.6967673179396098E-2</v>
      </c>
      <c r="AL71" s="199">
        <f t="shared" si="38"/>
        <v>0</v>
      </c>
      <c r="AM71" s="199">
        <f t="shared" si="38"/>
        <v>2.2838112522686027E-2</v>
      </c>
      <c r="AN71" s="199">
        <f t="shared" si="38"/>
        <v>-7.167604355716839E-3</v>
      </c>
      <c r="AO71" s="199">
        <f t="shared" si="38"/>
        <v>-2.3340018148820307E-2</v>
      </c>
      <c r="AP71" s="199">
        <f t="shared" si="38"/>
        <v>8.9530852994555432E-3</v>
      </c>
      <c r="AQ71" s="199">
        <f t="shared" si="38"/>
        <v>-3.2648820326678929E-3</v>
      </c>
      <c r="AR71" s="199">
        <f t="shared" si="38"/>
        <v>3.287323049001814E-2</v>
      </c>
      <c r="AS71" s="199">
        <f t="shared" si="38"/>
        <v>-7.7749546279491655E-3</v>
      </c>
      <c r="AT71" s="199">
        <f t="shared" si="38"/>
        <v>1.442803992740474E-2</v>
      </c>
    </row>
    <row r="72" spans="1:46">
      <c r="A72" s="143" t="s">
        <v>90</v>
      </c>
      <c r="B72" s="201"/>
      <c r="C72" s="201">
        <f>C68-C62</f>
        <v>1.5888340807174828E-2</v>
      </c>
      <c r="D72" s="201">
        <f t="shared" si="38"/>
        <v>-4.5650224215243451E-4</v>
      </c>
      <c r="E72" s="201">
        <f t="shared" si="38"/>
        <v>-4.8654708520179391E-3</v>
      </c>
      <c r="F72" s="201">
        <f t="shared" si="38"/>
        <v>1.967264573991101E-3</v>
      </c>
      <c r="G72" s="201">
        <f t="shared" si="38"/>
        <v>4.92466367713007E-3</v>
      </c>
      <c r="H72" s="201">
        <f t="shared" si="38"/>
        <v>-2.5123766816143478E-2</v>
      </c>
      <c r="I72" s="201">
        <f t="shared" si="38"/>
        <v>1.4672645739910339E-2</v>
      </c>
      <c r="J72" s="201">
        <f t="shared" si="38"/>
        <v>7.2421524663668357E-4</v>
      </c>
      <c r="K72" s="201">
        <f t="shared" si="38"/>
        <v>0</v>
      </c>
      <c r="L72" s="201">
        <f t="shared" si="38"/>
        <v>2.1994094488189009E-2</v>
      </c>
      <c r="M72" s="201">
        <f t="shared" si="38"/>
        <v>1.5792519685039363E-2</v>
      </c>
      <c r="N72" s="201">
        <f t="shared" si="38"/>
        <v>2.5516141732283448E-2</v>
      </c>
      <c r="O72" s="201">
        <f t="shared" si="38"/>
        <v>-1.4953149606299232E-2</v>
      </c>
      <c r="P72" s="201">
        <f t="shared" si="38"/>
        <v>2.7004330708661484E-2</v>
      </c>
      <c r="Q72" s="201">
        <f t="shared" si="38"/>
        <v>-3.5677165354331963E-3</v>
      </c>
      <c r="R72" s="201">
        <f t="shared" si="38"/>
        <v>3.2440944881884093E-4</v>
      </c>
      <c r="S72" s="201">
        <f t="shared" si="38"/>
        <v>5.0811023622047147E-3</v>
      </c>
      <c r="T72" s="201">
        <f t="shared" si="38"/>
        <v>0</v>
      </c>
      <c r="U72" s="201">
        <f t="shared" si="38"/>
        <v>2.9251762523191061E-2</v>
      </c>
      <c r="V72" s="201">
        <f t="shared" si="38"/>
        <v>-7.0254174397030855E-3</v>
      </c>
      <c r="W72" s="201">
        <f t="shared" si="38"/>
        <v>9.4599257884971921E-3</v>
      </c>
      <c r="X72" s="201">
        <f t="shared" si="38"/>
        <v>-1.5613172541743991E-2</v>
      </c>
      <c r="Y72" s="201">
        <f t="shared" si="38"/>
        <v>1.682393320964759E-2</v>
      </c>
      <c r="Z72" s="201">
        <f t="shared" si="38"/>
        <v>-2.6959740259740239E-2</v>
      </c>
      <c r="AA72" s="201">
        <f t="shared" si="38"/>
        <v>-1.536363636363669E-3</v>
      </c>
      <c r="AB72" s="201">
        <f t="shared" si="38"/>
        <v>6.2356215213366095E-4</v>
      </c>
      <c r="AC72" s="201">
        <f t="shared" si="38"/>
        <v>0</v>
      </c>
      <c r="AD72" s="201">
        <f t="shared" si="38"/>
        <v>3.3171047957371247E-2</v>
      </c>
      <c r="AE72" s="201">
        <f t="shared" si="38"/>
        <v>-5.1198934280639041E-3</v>
      </c>
      <c r="AF72" s="201">
        <f t="shared" si="38"/>
        <v>-3.7568383658970195E-3</v>
      </c>
      <c r="AG72" s="201">
        <f t="shared" si="38"/>
        <v>-9.1795737122557508E-3</v>
      </c>
      <c r="AH72" s="201">
        <f t="shared" si="38"/>
        <v>2.4490763765541712E-2</v>
      </c>
      <c r="AI72" s="201">
        <f t="shared" si="38"/>
        <v>-2.2517761989342855E-2</v>
      </c>
      <c r="AJ72" s="201">
        <f t="shared" si="38"/>
        <v>-1.6535879218472438E-2</v>
      </c>
      <c r="AK72" s="201">
        <f t="shared" si="38"/>
        <v>-1.8077619893428043E-2</v>
      </c>
      <c r="AL72" s="201">
        <f t="shared" si="38"/>
        <v>0</v>
      </c>
      <c r="AM72" s="201">
        <f t="shared" si="38"/>
        <v>3.4538475499092613E-2</v>
      </c>
      <c r="AN72" s="201">
        <f t="shared" si="38"/>
        <v>2.2277676950997471E-3</v>
      </c>
      <c r="AO72" s="201">
        <f t="shared" si="38"/>
        <v>3.0182395644283211E-2</v>
      </c>
      <c r="AP72" s="201">
        <f t="shared" si="38"/>
        <v>-2.6111252268602558E-2</v>
      </c>
      <c r="AQ72" s="201">
        <f t="shared" si="38"/>
        <v>-6.1649727767695284E-3</v>
      </c>
      <c r="AR72" s="201">
        <f t="shared" si="38"/>
        <v>-4.5672413793103384E-2</v>
      </c>
      <c r="AS72" s="201">
        <f t="shared" si="38"/>
        <v>3.2150635208710865E-3</v>
      </c>
      <c r="AT72" s="201">
        <f t="shared" si="38"/>
        <v>-1.7954809437386698E-2</v>
      </c>
    </row>
    <row r="73" spans="1:46">
      <c r="A73" s="171" t="s">
        <v>105</v>
      </c>
      <c r="B73" s="166">
        <v>2000</v>
      </c>
      <c r="C73" s="166">
        <v>2001</v>
      </c>
      <c r="D73" s="166">
        <v>2002</v>
      </c>
      <c r="E73" s="166">
        <v>2003</v>
      </c>
      <c r="F73" s="166">
        <v>2004</v>
      </c>
      <c r="G73" s="166">
        <v>2005</v>
      </c>
      <c r="H73" s="166">
        <v>2006</v>
      </c>
      <c r="I73" s="166">
        <v>2007</v>
      </c>
      <c r="J73" s="167">
        <v>2008</v>
      </c>
      <c r="K73" s="169">
        <v>2000</v>
      </c>
      <c r="L73" s="169">
        <v>2001</v>
      </c>
      <c r="M73" s="169">
        <v>2002</v>
      </c>
      <c r="N73" s="169">
        <v>2003</v>
      </c>
      <c r="O73" s="169">
        <v>2004</v>
      </c>
      <c r="P73" s="169">
        <v>2005</v>
      </c>
      <c r="Q73" s="169">
        <v>2006</v>
      </c>
      <c r="R73" s="169">
        <v>2007</v>
      </c>
      <c r="S73" s="170">
        <v>2008</v>
      </c>
      <c r="T73" s="166">
        <v>2000</v>
      </c>
      <c r="U73" s="166">
        <v>2001</v>
      </c>
      <c r="V73" s="166">
        <v>2002</v>
      </c>
      <c r="W73" s="166">
        <v>2003</v>
      </c>
      <c r="X73" s="166">
        <v>2004</v>
      </c>
      <c r="Y73" s="166">
        <v>2005</v>
      </c>
      <c r="Z73" s="166">
        <v>2006</v>
      </c>
      <c r="AA73" s="166">
        <v>2007</v>
      </c>
      <c r="AB73" s="167">
        <v>2008</v>
      </c>
      <c r="AC73" s="169">
        <v>2000</v>
      </c>
      <c r="AD73" s="169">
        <v>2001</v>
      </c>
      <c r="AE73" s="169">
        <v>2002</v>
      </c>
      <c r="AF73" s="169">
        <v>2003</v>
      </c>
      <c r="AG73" s="169">
        <v>2004</v>
      </c>
      <c r="AH73" s="169">
        <v>2005</v>
      </c>
      <c r="AI73" s="169">
        <v>2006</v>
      </c>
      <c r="AJ73" s="169">
        <v>2007</v>
      </c>
      <c r="AK73" s="169">
        <v>2008</v>
      </c>
      <c r="AL73" s="168">
        <v>2000</v>
      </c>
      <c r="AM73" s="166">
        <v>2001</v>
      </c>
      <c r="AN73" s="166">
        <v>2002</v>
      </c>
      <c r="AO73" s="166">
        <v>2003</v>
      </c>
      <c r="AP73" s="166">
        <v>2004</v>
      </c>
      <c r="AQ73" s="166">
        <v>2005</v>
      </c>
      <c r="AR73" s="166">
        <v>2006</v>
      </c>
      <c r="AS73" s="166">
        <v>2007</v>
      </c>
      <c r="AT73" s="167">
        <v>2008</v>
      </c>
    </row>
    <row r="74" spans="1:46">
      <c r="J74" s="131">
        <f>SQRT(SUMSQ(B70:J72))</f>
        <v>5.9562924633243877E-2</v>
      </c>
      <c r="S74" s="131">
        <f>SQRT(SUMSQ(K70:S72))</f>
        <v>7.1354877762676766E-2</v>
      </c>
      <c r="AB74" s="131">
        <f>SQRT(SUMSQ(T70:AB72))</f>
        <v>8.7248742114866371E-2</v>
      </c>
      <c r="AK74" s="131">
        <f>SQRT(SUMSQ(AC70:AK72))</f>
        <v>7.2098016647973232E-2</v>
      </c>
      <c r="AT74" s="131">
        <f>SQRT(SUMSQ(AL70:AT72))</f>
        <v>0.10839185655440357</v>
      </c>
    </row>
  </sheetData>
  <dataValidations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T9"/>
  <sheetViews>
    <sheetView workbookViewId="0">
      <selection activeCell="A9" sqref="A9:XFD9"/>
    </sheetView>
  </sheetViews>
  <sheetFormatPr defaultRowHeight="15"/>
  <sheetData>
    <row r="1" spans="1:46" s="131" customFormat="1">
      <c r="A1" s="154" t="s">
        <v>95</v>
      </c>
      <c r="B1" s="147"/>
      <c r="C1" s="144">
        <v>103</v>
      </c>
      <c r="D1" s="144">
        <v>93</v>
      </c>
      <c r="E1" s="144">
        <v>95</v>
      </c>
      <c r="F1" s="144">
        <v>90</v>
      </c>
      <c r="G1" s="144">
        <v>96</v>
      </c>
      <c r="H1" s="144">
        <v>90</v>
      </c>
      <c r="I1" s="144">
        <v>93</v>
      </c>
      <c r="J1" s="145">
        <v>95</v>
      </c>
      <c r="K1" s="147"/>
      <c r="L1" s="144">
        <v>160</v>
      </c>
      <c r="M1" s="144">
        <v>154</v>
      </c>
      <c r="N1" s="144">
        <v>156</v>
      </c>
      <c r="O1" s="144">
        <v>156</v>
      </c>
      <c r="P1" s="144">
        <v>155</v>
      </c>
      <c r="Q1" s="144">
        <v>145</v>
      </c>
      <c r="R1" s="144">
        <v>140</v>
      </c>
      <c r="S1" s="145">
        <v>149</v>
      </c>
      <c r="T1" s="147"/>
      <c r="U1" s="144">
        <v>186</v>
      </c>
      <c r="V1" s="144">
        <v>160</v>
      </c>
      <c r="W1" s="144">
        <v>155</v>
      </c>
      <c r="X1" s="144">
        <v>145</v>
      </c>
      <c r="Y1" s="144">
        <v>139</v>
      </c>
      <c r="Z1" s="144">
        <v>147</v>
      </c>
      <c r="AA1" s="144">
        <v>134</v>
      </c>
      <c r="AB1" s="145">
        <v>152</v>
      </c>
      <c r="AC1" s="147"/>
      <c r="AD1" s="144">
        <v>230</v>
      </c>
      <c r="AE1" s="144">
        <v>190</v>
      </c>
      <c r="AF1" s="144">
        <v>167</v>
      </c>
      <c r="AG1" s="144">
        <v>152</v>
      </c>
      <c r="AH1" s="144">
        <v>141</v>
      </c>
      <c r="AI1" s="144">
        <v>147</v>
      </c>
      <c r="AJ1" s="144">
        <v>145</v>
      </c>
      <c r="AK1" s="145">
        <v>140</v>
      </c>
      <c r="AL1" s="147"/>
      <c r="AM1" s="144">
        <v>306</v>
      </c>
      <c r="AN1" s="144">
        <v>228</v>
      </c>
      <c r="AO1" s="144">
        <v>171</v>
      </c>
      <c r="AP1" s="144">
        <v>144</v>
      </c>
      <c r="AQ1" s="144">
        <v>131</v>
      </c>
      <c r="AR1" s="144">
        <v>128</v>
      </c>
      <c r="AS1" s="144">
        <v>117</v>
      </c>
      <c r="AT1" s="145">
        <v>120</v>
      </c>
    </row>
    <row r="2" spans="1:46" s="131" customFormat="1">
      <c r="A2" s="146" t="s">
        <v>91</v>
      </c>
      <c r="B2" s="148"/>
      <c r="C2" s="136">
        <v>141</v>
      </c>
      <c r="D2" s="136">
        <v>144</v>
      </c>
      <c r="E2" s="136">
        <v>146</v>
      </c>
      <c r="F2" s="136">
        <v>135</v>
      </c>
      <c r="G2" s="136">
        <v>141</v>
      </c>
      <c r="H2" s="136">
        <v>128</v>
      </c>
      <c r="I2" s="136">
        <v>130</v>
      </c>
      <c r="J2" s="139">
        <v>135</v>
      </c>
      <c r="K2" s="148"/>
      <c r="L2" s="136">
        <v>175</v>
      </c>
      <c r="M2" s="136">
        <v>182</v>
      </c>
      <c r="N2" s="136">
        <v>171</v>
      </c>
      <c r="O2" s="136">
        <v>149</v>
      </c>
      <c r="P2" s="136">
        <v>149</v>
      </c>
      <c r="Q2" s="136">
        <v>142</v>
      </c>
      <c r="R2" s="136">
        <v>143</v>
      </c>
      <c r="S2" s="139">
        <v>152</v>
      </c>
      <c r="T2" s="148"/>
      <c r="U2" s="136">
        <v>171</v>
      </c>
      <c r="V2" s="136">
        <v>177</v>
      </c>
      <c r="W2" s="136">
        <v>165</v>
      </c>
      <c r="X2" s="136">
        <v>151</v>
      </c>
      <c r="Y2" s="136">
        <v>132</v>
      </c>
      <c r="Z2" s="136">
        <v>145</v>
      </c>
      <c r="AA2" s="136">
        <v>152</v>
      </c>
      <c r="AB2" s="139">
        <v>133</v>
      </c>
      <c r="AC2" s="148"/>
      <c r="AD2" s="136">
        <v>149</v>
      </c>
      <c r="AE2" s="136">
        <v>169</v>
      </c>
      <c r="AF2" s="136">
        <v>171</v>
      </c>
      <c r="AG2" s="136">
        <v>165</v>
      </c>
      <c r="AH2" s="136">
        <v>169</v>
      </c>
      <c r="AI2" s="136">
        <v>166</v>
      </c>
      <c r="AJ2" s="136">
        <v>155</v>
      </c>
      <c r="AK2" s="139">
        <v>140</v>
      </c>
      <c r="AL2" s="148"/>
      <c r="AM2" s="136">
        <v>137</v>
      </c>
      <c r="AN2" s="136">
        <v>155</v>
      </c>
      <c r="AO2" s="136">
        <v>184</v>
      </c>
      <c r="AP2" s="136">
        <v>179</v>
      </c>
      <c r="AQ2" s="136">
        <v>172</v>
      </c>
      <c r="AR2" s="136">
        <v>167</v>
      </c>
      <c r="AS2" s="136">
        <v>141</v>
      </c>
      <c r="AT2" s="139">
        <v>152</v>
      </c>
    </row>
    <row r="3" spans="1:46" s="131" customFormat="1">
      <c r="A3" s="155" t="s">
        <v>99</v>
      </c>
      <c r="B3" s="149"/>
      <c r="C3" s="137">
        <v>374</v>
      </c>
      <c r="D3" s="137">
        <v>382</v>
      </c>
      <c r="E3" s="137">
        <v>412</v>
      </c>
      <c r="F3" s="137">
        <v>425</v>
      </c>
      <c r="G3" s="137">
        <v>431</v>
      </c>
      <c r="H3" s="137">
        <v>436</v>
      </c>
      <c r="I3" s="137">
        <v>443</v>
      </c>
      <c r="J3" s="140">
        <v>427</v>
      </c>
      <c r="K3" s="149"/>
      <c r="L3" s="137">
        <v>364</v>
      </c>
      <c r="M3" s="137">
        <v>396</v>
      </c>
      <c r="N3" s="137">
        <v>416</v>
      </c>
      <c r="O3" s="137">
        <v>431</v>
      </c>
      <c r="P3" s="137">
        <v>453</v>
      </c>
      <c r="Q3" s="137">
        <v>455</v>
      </c>
      <c r="R3" s="137">
        <v>470</v>
      </c>
      <c r="S3" s="140">
        <v>481</v>
      </c>
      <c r="T3" s="149"/>
      <c r="U3" s="137">
        <v>377</v>
      </c>
      <c r="V3" s="137">
        <v>418</v>
      </c>
      <c r="W3" s="137">
        <v>457</v>
      </c>
      <c r="X3" s="137">
        <v>482</v>
      </c>
      <c r="Y3" s="137">
        <v>496</v>
      </c>
      <c r="Z3" s="137">
        <v>502</v>
      </c>
      <c r="AA3" s="137">
        <v>527</v>
      </c>
      <c r="AB3" s="140">
        <v>516</v>
      </c>
      <c r="AC3" s="149"/>
      <c r="AD3" s="137">
        <v>369</v>
      </c>
      <c r="AE3" s="137">
        <v>418</v>
      </c>
      <c r="AF3" s="137">
        <v>466</v>
      </c>
      <c r="AG3" s="137">
        <v>501</v>
      </c>
      <c r="AH3" s="137">
        <v>501</v>
      </c>
      <c r="AI3" s="137">
        <v>525</v>
      </c>
      <c r="AJ3" s="137">
        <v>560</v>
      </c>
      <c r="AK3" s="140">
        <v>572</v>
      </c>
      <c r="AL3" s="149"/>
      <c r="AM3" s="137">
        <v>319</v>
      </c>
      <c r="AN3" s="137">
        <v>368</v>
      </c>
      <c r="AO3" s="137">
        <v>409</v>
      </c>
      <c r="AP3" s="137">
        <v>441</v>
      </c>
      <c r="AQ3" s="137">
        <v>508</v>
      </c>
      <c r="AR3" s="137">
        <v>547</v>
      </c>
      <c r="AS3" s="137">
        <v>560</v>
      </c>
      <c r="AT3" s="140">
        <v>555</v>
      </c>
    </row>
    <row r="4" spans="1:46" s="131" customFormat="1">
      <c r="A4" s="154" t="s">
        <v>94</v>
      </c>
      <c r="B4" s="147"/>
      <c r="C4" s="144">
        <v>41</v>
      </c>
      <c r="D4" s="144">
        <v>43</v>
      </c>
      <c r="E4" s="144">
        <v>33</v>
      </c>
      <c r="F4" s="144">
        <v>45</v>
      </c>
      <c r="G4" s="144">
        <v>33</v>
      </c>
      <c r="H4" s="144">
        <v>43</v>
      </c>
      <c r="I4" s="144">
        <v>39</v>
      </c>
      <c r="J4" s="145">
        <v>37</v>
      </c>
      <c r="K4" s="147"/>
      <c r="L4" s="144">
        <v>65</v>
      </c>
      <c r="M4" s="144">
        <v>46</v>
      </c>
      <c r="N4" s="144">
        <v>39</v>
      </c>
      <c r="O4" s="144">
        <v>38</v>
      </c>
      <c r="P4" s="144">
        <v>39</v>
      </c>
      <c r="Q4" s="144">
        <v>54</v>
      </c>
      <c r="R4" s="144">
        <v>46</v>
      </c>
      <c r="S4" s="145">
        <v>33</v>
      </c>
      <c r="T4" s="147"/>
      <c r="U4" s="144">
        <v>75</v>
      </c>
      <c r="V4" s="144">
        <v>58</v>
      </c>
      <c r="W4" s="144">
        <v>41</v>
      </c>
      <c r="X4" s="144">
        <v>51</v>
      </c>
      <c r="Y4" s="144">
        <v>52</v>
      </c>
      <c r="Z4" s="144">
        <v>48</v>
      </c>
      <c r="AA4" s="144">
        <v>39</v>
      </c>
      <c r="AB4" s="145">
        <v>22</v>
      </c>
      <c r="AC4" s="147"/>
      <c r="AD4" s="144">
        <v>105</v>
      </c>
      <c r="AE4" s="144">
        <v>84</v>
      </c>
      <c r="AF4" s="144">
        <v>57</v>
      </c>
      <c r="AG4" s="144">
        <v>51</v>
      </c>
      <c r="AH4" s="144">
        <v>49</v>
      </c>
      <c r="AI4" s="144">
        <v>43</v>
      </c>
      <c r="AJ4" s="144">
        <v>44</v>
      </c>
      <c r="AK4" s="145">
        <v>47</v>
      </c>
      <c r="AL4" s="147"/>
      <c r="AM4" s="144">
        <v>92</v>
      </c>
      <c r="AN4" s="144">
        <v>108</v>
      </c>
      <c r="AO4" s="144">
        <v>81</v>
      </c>
      <c r="AP4" s="144">
        <v>59</v>
      </c>
      <c r="AQ4" s="144">
        <v>54</v>
      </c>
      <c r="AR4" s="144">
        <v>31</v>
      </c>
      <c r="AS4" s="144">
        <v>44</v>
      </c>
      <c r="AT4" s="145">
        <v>35</v>
      </c>
    </row>
    <row r="5" spans="1:46" s="131" customFormat="1">
      <c r="A5" s="146" t="s">
        <v>96</v>
      </c>
      <c r="B5" s="148"/>
      <c r="C5" s="136">
        <v>23</v>
      </c>
      <c r="D5" s="136">
        <v>20</v>
      </c>
      <c r="E5" s="136">
        <v>9</v>
      </c>
      <c r="F5" s="136">
        <v>14</v>
      </c>
      <c r="G5" s="136">
        <v>15</v>
      </c>
      <c r="H5" s="136">
        <v>25</v>
      </c>
      <c r="I5" s="136">
        <v>8</v>
      </c>
      <c r="J5" s="139">
        <v>14</v>
      </c>
      <c r="K5" s="148"/>
      <c r="L5" s="136">
        <v>26</v>
      </c>
      <c r="M5" s="136">
        <v>20</v>
      </c>
      <c r="N5" s="136">
        <v>8</v>
      </c>
      <c r="O5" s="136">
        <v>22</v>
      </c>
      <c r="P5" s="136">
        <v>12</v>
      </c>
      <c r="Q5" s="136">
        <v>14</v>
      </c>
      <c r="R5" s="136">
        <v>13</v>
      </c>
      <c r="S5" s="139">
        <v>11</v>
      </c>
      <c r="T5" s="148"/>
      <c r="U5" s="136">
        <v>28</v>
      </c>
      <c r="V5" s="136">
        <v>26</v>
      </c>
      <c r="W5" s="136">
        <v>22</v>
      </c>
      <c r="X5" s="136">
        <v>27</v>
      </c>
      <c r="Y5" s="136">
        <v>7</v>
      </c>
      <c r="Z5" s="136">
        <v>31</v>
      </c>
      <c r="AA5" s="136">
        <v>13</v>
      </c>
      <c r="AB5" s="139">
        <v>17</v>
      </c>
      <c r="AC5" s="148"/>
      <c r="AD5" s="136">
        <v>45</v>
      </c>
      <c r="AE5" s="136">
        <v>26</v>
      </c>
      <c r="AF5" s="136">
        <v>29</v>
      </c>
      <c r="AG5" s="136">
        <v>18</v>
      </c>
      <c r="AH5" s="136">
        <v>14</v>
      </c>
      <c r="AI5" s="136">
        <v>16</v>
      </c>
      <c r="AJ5" s="136">
        <v>14</v>
      </c>
      <c r="AK5" s="139">
        <v>11</v>
      </c>
      <c r="AL5" s="148"/>
      <c r="AM5" s="136">
        <v>44</v>
      </c>
      <c r="AN5" s="136">
        <v>39</v>
      </c>
      <c r="AO5" s="136">
        <v>23</v>
      </c>
      <c r="AP5" s="136">
        <v>38</v>
      </c>
      <c r="AQ5" s="136">
        <v>14</v>
      </c>
      <c r="AR5" s="136">
        <v>26</v>
      </c>
      <c r="AS5" s="136">
        <v>13</v>
      </c>
      <c r="AT5" s="139">
        <v>20</v>
      </c>
    </row>
    <row r="6" spans="1:46" s="131" customFormat="1">
      <c r="A6" s="155" t="s">
        <v>93</v>
      </c>
      <c r="B6" s="149"/>
      <c r="C6" s="137">
        <v>78</v>
      </c>
      <c r="D6" s="137">
        <v>90</v>
      </c>
      <c r="E6" s="137">
        <v>86</v>
      </c>
      <c r="F6" s="137">
        <v>68</v>
      </c>
      <c r="G6" s="137">
        <v>59</v>
      </c>
      <c r="H6" s="137">
        <v>68</v>
      </c>
      <c r="I6" s="137">
        <v>57</v>
      </c>
      <c r="J6" s="140">
        <v>68</v>
      </c>
      <c r="K6" s="149"/>
      <c r="L6" s="137">
        <v>95</v>
      </c>
      <c r="M6" s="137">
        <v>94</v>
      </c>
      <c r="N6" s="137">
        <v>91</v>
      </c>
      <c r="O6" s="137">
        <v>104</v>
      </c>
      <c r="P6" s="137">
        <v>72</v>
      </c>
      <c r="Q6" s="137">
        <v>88</v>
      </c>
      <c r="R6" s="137">
        <v>82</v>
      </c>
      <c r="S6" s="140">
        <v>73</v>
      </c>
      <c r="T6" s="149"/>
      <c r="U6" s="137">
        <v>101</v>
      </c>
      <c r="V6" s="137">
        <v>116</v>
      </c>
      <c r="W6" s="137">
        <v>94</v>
      </c>
      <c r="X6" s="137">
        <v>97</v>
      </c>
      <c r="Y6" s="137">
        <v>88</v>
      </c>
      <c r="Z6" s="137">
        <v>94</v>
      </c>
      <c r="AA6" s="137">
        <v>83</v>
      </c>
      <c r="AB6" s="140">
        <v>85</v>
      </c>
      <c r="AC6" s="149"/>
      <c r="AD6" s="137">
        <v>83</v>
      </c>
      <c r="AE6" s="137">
        <v>117</v>
      </c>
      <c r="AF6" s="137">
        <v>103</v>
      </c>
      <c r="AG6" s="137">
        <v>108</v>
      </c>
      <c r="AH6" s="137">
        <v>91</v>
      </c>
      <c r="AI6" s="137">
        <v>107</v>
      </c>
      <c r="AJ6" s="137">
        <v>89</v>
      </c>
      <c r="AK6" s="140">
        <v>90</v>
      </c>
      <c r="AL6" s="149"/>
      <c r="AM6" s="137">
        <v>81</v>
      </c>
      <c r="AN6" s="137">
        <v>102</v>
      </c>
      <c r="AO6" s="137">
        <v>92</v>
      </c>
      <c r="AP6" s="137">
        <v>119</v>
      </c>
      <c r="AQ6" s="137">
        <v>97</v>
      </c>
      <c r="AR6" s="137">
        <v>102</v>
      </c>
      <c r="AS6" s="137">
        <v>78</v>
      </c>
      <c r="AT6" s="140">
        <v>87</v>
      </c>
    </row>
    <row r="7" spans="1:46" s="131" customFormat="1">
      <c r="A7" s="146" t="s">
        <v>97</v>
      </c>
      <c r="B7" s="148"/>
      <c r="C7" s="136">
        <v>79</v>
      </c>
      <c r="D7" s="136">
        <v>76</v>
      </c>
      <c r="E7" s="136">
        <v>57</v>
      </c>
      <c r="F7" s="136">
        <v>61</v>
      </c>
      <c r="G7" s="136">
        <v>55</v>
      </c>
      <c r="H7" s="136">
        <v>52</v>
      </c>
      <c r="I7" s="136">
        <v>69</v>
      </c>
      <c r="J7" s="139">
        <v>59</v>
      </c>
      <c r="K7" s="148"/>
      <c r="L7" s="136">
        <v>71</v>
      </c>
      <c r="M7" s="136">
        <v>75</v>
      </c>
      <c r="N7" s="136">
        <v>75</v>
      </c>
      <c r="O7" s="136">
        <v>66</v>
      </c>
      <c r="P7" s="136">
        <v>78</v>
      </c>
      <c r="Q7" s="136">
        <v>64</v>
      </c>
      <c r="R7" s="136">
        <v>69</v>
      </c>
      <c r="S7" s="139">
        <v>70</v>
      </c>
      <c r="T7" s="148"/>
      <c r="U7" s="136">
        <v>82</v>
      </c>
      <c r="V7" s="136">
        <v>65</v>
      </c>
      <c r="W7" s="136">
        <v>76</v>
      </c>
      <c r="X7" s="136">
        <v>72</v>
      </c>
      <c r="Y7" s="136">
        <v>77</v>
      </c>
      <c r="Z7" s="136">
        <v>72</v>
      </c>
      <c r="AA7" s="136">
        <v>73</v>
      </c>
      <c r="AB7" s="139">
        <v>80</v>
      </c>
      <c r="AC7" s="148"/>
      <c r="AD7" s="136">
        <v>75</v>
      </c>
      <c r="AE7" s="136">
        <v>59</v>
      </c>
      <c r="AF7" s="136">
        <v>79</v>
      </c>
      <c r="AG7" s="136">
        <v>79</v>
      </c>
      <c r="AH7" s="136">
        <v>96</v>
      </c>
      <c r="AI7" s="136">
        <v>66</v>
      </c>
      <c r="AJ7" s="136">
        <v>66</v>
      </c>
      <c r="AK7" s="139">
        <v>73</v>
      </c>
      <c r="AL7" s="148"/>
      <c r="AM7" s="136">
        <v>54</v>
      </c>
      <c r="AN7" s="136">
        <v>55</v>
      </c>
      <c r="AO7" s="136">
        <v>72</v>
      </c>
      <c r="AP7" s="136">
        <v>67</v>
      </c>
      <c r="AQ7" s="136">
        <v>72</v>
      </c>
      <c r="AR7" s="136">
        <v>55</v>
      </c>
      <c r="AS7" s="136">
        <v>91</v>
      </c>
      <c r="AT7" s="139">
        <v>75</v>
      </c>
    </row>
    <row r="8" spans="1:46" s="131" customFormat="1">
      <c r="A8" s="146" t="s">
        <v>98</v>
      </c>
      <c r="B8" s="148"/>
      <c r="C8" s="136">
        <v>20</v>
      </c>
      <c r="D8" s="136">
        <v>17</v>
      </c>
      <c r="E8" s="136">
        <v>23</v>
      </c>
      <c r="F8" s="136">
        <v>21</v>
      </c>
      <c r="G8" s="136">
        <v>21</v>
      </c>
      <c r="H8" s="136">
        <v>17</v>
      </c>
      <c r="I8" s="136">
        <v>17</v>
      </c>
      <c r="J8" s="139">
        <v>22</v>
      </c>
      <c r="K8" s="148"/>
      <c r="L8" s="136">
        <v>21</v>
      </c>
      <c r="M8" s="136">
        <v>14</v>
      </c>
      <c r="N8" s="136">
        <v>19</v>
      </c>
      <c r="O8" s="136">
        <v>18</v>
      </c>
      <c r="P8" s="136">
        <v>26</v>
      </c>
      <c r="Q8" s="136">
        <v>18</v>
      </c>
      <c r="R8" s="136">
        <v>18</v>
      </c>
      <c r="S8" s="139">
        <v>14</v>
      </c>
      <c r="T8" s="148"/>
      <c r="U8" s="136">
        <v>29</v>
      </c>
      <c r="V8" s="136">
        <v>23</v>
      </c>
      <c r="W8" s="136">
        <v>27</v>
      </c>
      <c r="X8" s="136">
        <v>19</v>
      </c>
      <c r="Y8" s="136">
        <v>33</v>
      </c>
      <c r="Z8" s="136">
        <v>17</v>
      </c>
      <c r="AA8" s="136">
        <v>27</v>
      </c>
      <c r="AB8" s="139">
        <v>27</v>
      </c>
      <c r="AC8" s="148"/>
      <c r="AD8" s="136">
        <v>32</v>
      </c>
      <c r="AE8" s="136">
        <v>20</v>
      </c>
      <c r="AF8" s="136">
        <v>16</v>
      </c>
      <c r="AG8" s="136">
        <v>18</v>
      </c>
      <c r="AH8" s="136">
        <v>30</v>
      </c>
      <c r="AI8" s="136">
        <v>15</v>
      </c>
      <c r="AJ8" s="136">
        <v>22</v>
      </c>
      <c r="AK8" s="139">
        <v>18</v>
      </c>
      <c r="AL8" s="148"/>
      <c r="AM8" s="136">
        <v>30</v>
      </c>
      <c r="AN8" s="136">
        <v>21</v>
      </c>
      <c r="AO8" s="136">
        <v>28</v>
      </c>
      <c r="AP8" s="136">
        <v>16</v>
      </c>
      <c r="AQ8" s="136">
        <v>18</v>
      </c>
      <c r="AR8" s="136">
        <v>17</v>
      </c>
      <c r="AS8" s="136">
        <v>24</v>
      </c>
      <c r="AT8" s="139">
        <v>21</v>
      </c>
    </row>
    <row r="9" spans="1:46" s="131" customFormat="1">
      <c r="A9" s="155" t="s">
        <v>92</v>
      </c>
      <c r="B9" s="149"/>
      <c r="C9" s="137">
        <v>33</v>
      </c>
      <c r="D9" s="137">
        <v>27</v>
      </c>
      <c r="E9" s="137">
        <v>31</v>
      </c>
      <c r="F9" s="137">
        <v>33</v>
      </c>
      <c r="G9" s="137">
        <v>41</v>
      </c>
      <c r="H9" s="137">
        <v>33</v>
      </c>
      <c r="I9" s="137">
        <v>36</v>
      </c>
      <c r="J9" s="140">
        <v>35</v>
      </c>
      <c r="K9" s="149"/>
      <c r="L9" s="137">
        <v>39</v>
      </c>
      <c r="M9" s="137">
        <v>35</v>
      </c>
      <c r="N9" s="137">
        <v>41</v>
      </c>
      <c r="O9" s="137">
        <v>32</v>
      </c>
      <c r="P9" s="137">
        <v>32</v>
      </c>
      <c r="Q9" s="137">
        <v>36</v>
      </c>
      <c r="R9" s="137">
        <v>35</v>
      </c>
      <c r="S9" s="140">
        <v>33</v>
      </c>
      <c r="T9" s="149"/>
      <c r="U9" s="137">
        <v>29</v>
      </c>
      <c r="V9" s="137">
        <v>35</v>
      </c>
      <c r="W9" s="137">
        <v>41</v>
      </c>
      <c r="X9" s="137">
        <v>34</v>
      </c>
      <c r="Y9" s="137">
        <v>54</v>
      </c>
      <c r="Z9" s="137">
        <v>22</v>
      </c>
      <c r="AA9" s="137">
        <v>30</v>
      </c>
      <c r="AB9" s="140">
        <v>46</v>
      </c>
      <c r="AC9" s="149"/>
      <c r="AD9" s="137">
        <v>38</v>
      </c>
      <c r="AE9" s="137">
        <v>43</v>
      </c>
      <c r="AF9" s="137">
        <v>38</v>
      </c>
      <c r="AG9" s="137">
        <v>34</v>
      </c>
      <c r="AH9" s="137">
        <v>35</v>
      </c>
      <c r="AI9" s="137">
        <v>41</v>
      </c>
      <c r="AJ9" s="137">
        <v>31</v>
      </c>
      <c r="AK9" s="140">
        <v>35</v>
      </c>
      <c r="AL9" s="149"/>
      <c r="AM9" s="137">
        <v>39</v>
      </c>
      <c r="AN9" s="137">
        <v>26</v>
      </c>
      <c r="AO9" s="137">
        <v>42</v>
      </c>
      <c r="AP9" s="137">
        <v>39</v>
      </c>
      <c r="AQ9" s="137">
        <v>36</v>
      </c>
      <c r="AR9" s="137">
        <v>29</v>
      </c>
      <c r="AS9" s="137">
        <v>34</v>
      </c>
      <c r="AT9" s="14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74"/>
  <sheetViews>
    <sheetView zoomScaleNormal="100" workbookViewId="0">
      <selection activeCell="AB24" sqref="AB24:AH29"/>
    </sheetView>
  </sheetViews>
  <sheetFormatPr defaultColWidth="5.7109375" defaultRowHeight="15"/>
  <cols>
    <col min="1" max="53" width="5.7109375" style="131"/>
    <col min="54" max="54" width="7" style="131" customWidth="1"/>
    <col min="55" max="56" width="10.28515625" style="131" customWidth="1"/>
    <col min="57" max="57" width="12.28515625" style="131" customWidth="1"/>
    <col min="58" max="58" width="10.28515625" style="131" customWidth="1"/>
    <col min="59" max="16384" width="5.7109375" style="131"/>
  </cols>
  <sheetData>
    <row r="1" spans="1:46">
      <c r="A1" s="172" t="s">
        <v>104</v>
      </c>
      <c r="B1" s="162">
        <v>1980</v>
      </c>
      <c r="C1" s="162">
        <v>1980</v>
      </c>
      <c r="D1" s="162">
        <v>1980</v>
      </c>
      <c r="E1" s="162">
        <v>1980</v>
      </c>
      <c r="F1" s="162">
        <v>1980</v>
      </c>
      <c r="G1" s="162">
        <v>1980</v>
      </c>
      <c r="H1" s="162">
        <v>1980</v>
      </c>
      <c r="I1" s="162">
        <v>1980</v>
      </c>
      <c r="J1" s="163">
        <v>1980</v>
      </c>
      <c r="K1" s="164">
        <v>1981</v>
      </c>
      <c r="L1" s="164">
        <v>1981</v>
      </c>
      <c r="M1" s="164">
        <v>1981</v>
      </c>
      <c r="N1" s="164">
        <v>1981</v>
      </c>
      <c r="O1" s="164">
        <v>1981</v>
      </c>
      <c r="P1" s="164">
        <v>1981</v>
      </c>
      <c r="Q1" s="164">
        <v>1981</v>
      </c>
      <c r="R1" s="164">
        <v>1981</v>
      </c>
      <c r="S1" s="165">
        <v>1981</v>
      </c>
      <c r="T1" s="160">
        <v>1982</v>
      </c>
      <c r="U1" s="160">
        <f>T1</f>
        <v>1982</v>
      </c>
      <c r="V1" s="160">
        <f t="shared" ref="V1:AK1" si="0">U1</f>
        <v>1982</v>
      </c>
      <c r="W1" s="160">
        <f t="shared" si="0"/>
        <v>1982</v>
      </c>
      <c r="X1" s="160">
        <f t="shared" si="0"/>
        <v>1982</v>
      </c>
      <c r="Y1" s="160">
        <f t="shared" si="0"/>
        <v>1982</v>
      </c>
      <c r="Z1" s="160">
        <f t="shared" si="0"/>
        <v>1982</v>
      </c>
      <c r="AA1" s="160">
        <f t="shared" si="0"/>
        <v>1982</v>
      </c>
      <c r="AB1" s="161">
        <f t="shared" si="0"/>
        <v>1982</v>
      </c>
      <c r="AC1" s="159">
        <v>1983</v>
      </c>
      <c r="AD1" s="159">
        <f t="shared" si="0"/>
        <v>1983</v>
      </c>
      <c r="AE1" s="159">
        <f t="shared" si="0"/>
        <v>1983</v>
      </c>
      <c r="AF1" s="159">
        <f t="shared" si="0"/>
        <v>1983</v>
      </c>
      <c r="AG1" s="159">
        <f t="shared" si="0"/>
        <v>1983</v>
      </c>
      <c r="AH1" s="159">
        <f t="shared" si="0"/>
        <v>1983</v>
      </c>
      <c r="AI1" s="159">
        <f t="shared" si="0"/>
        <v>1983</v>
      </c>
      <c r="AJ1" s="159">
        <f t="shared" si="0"/>
        <v>1983</v>
      </c>
      <c r="AK1" s="159">
        <f t="shared" si="0"/>
        <v>1983</v>
      </c>
      <c r="AL1" s="156">
        <v>1984</v>
      </c>
      <c r="AM1" s="157">
        <f t="shared" ref="AM1:AS1" si="1">AL1</f>
        <v>1984</v>
      </c>
      <c r="AN1" s="157">
        <f t="shared" si="1"/>
        <v>1984</v>
      </c>
      <c r="AO1" s="157">
        <f t="shared" si="1"/>
        <v>1984</v>
      </c>
      <c r="AP1" s="157">
        <f t="shared" si="1"/>
        <v>1984</v>
      </c>
      <c r="AQ1" s="157">
        <f t="shared" si="1"/>
        <v>1984</v>
      </c>
      <c r="AR1" s="157">
        <f t="shared" si="1"/>
        <v>1984</v>
      </c>
      <c r="AS1" s="157">
        <f t="shared" si="1"/>
        <v>1984</v>
      </c>
      <c r="AT1" s="158">
        <v>1984</v>
      </c>
    </row>
    <row r="2" spans="1:46">
      <c r="A2" s="141" t="s">
        <v>103</v>
      </c>
      <c r="B2" s="136">
        <v>20</v>
      </c>
      <c r="C2" s="136">
        <f>B2+1</f>
        <v>21</v>
      </c>
      <c r="D2" s="136">
        <f t="shared" ref="D2:J2" si="2">C2+1</f>
        <v>22</v>
      </c>
      <c r="E2" s="136">
        <f t="shared" si="2"/>
        <v>23</v>
      </c>
      <c r="F2" s="136">
        <f t="shared" si="2"/>
        <v>24</v>
      </c>
      <c r="G2" s="136">
        <f t="shared" si="2"/>
        <v>25</v>
      </c>
      <c r="H2" s="136">
        <f t="shared" si="2"/>
        <v>26</v>
      </c>
      <c r="I2" s="136">
        <f t="shared" si="2"/>
        <v>27</v>
      </c>
      <c r="J2" s="139">
        <f t="shared" si="2"/>
        <v>28</v>
      </c>
      <c r="K2" s="142">
        <v>19</v>
      </c>
      <c r="L2" s="136">
        <f>K2+1</f>
        <v>20</v>
      </c>
      <c r="M2" s="136">
        <f t="shared" ref="M2:S2" si="3">L2+1</f>
        <v>21</v>
      </c>
      <c r="N2" s="136">
        <f t="shared" si="3"/>
        <v>22</v>
      </c>
      <c r="O2" s="136">
        <f t="shared" si="3"/>
        <v>23</v>
      </c>
      <c r="P2" s="136">
        <f t="shared" si="3"/>
        <v>24</v>
      </c>
      <c r="Q2" s="136">
        <f t="shared" si="3"/>
        <v>25</v>
      </c>
      <c r="R2" s="136">
        <f t="shared" si="3"/>
        <v>26</v>
      </c>
      <c r="S2" s="139">
        <f t="shared" si="3"/>
        <v>27</v>
      </c>
      <c r="T2" s="142">
        <v>18</v>
      </c>
      <c r="U2" s="136">
        <f>T2+1</f>
        <v>19</v>
      </c>
      <c r="V2" s="136">
        <f t="shared" ref="V2:AB2" si="4">U2+1</f>
        <v>20</v>
      </c>
      <c r="W2" s="136">
        <f t="shared" si="4"/>
        <v>21</v>
      </c>
      <c r="X2" s="136">
        <f t="shared" si="4"/>
        <v>22</v>
      </c>
      <c r="Y2" s="136">
        <f t="shared" si="4"/>
        <v>23</v>
      </c>
      <c r="Z2" s="136">
        <f t="shared" si="4"/>
        <v>24</v>
      </c>
      <c r="AA2" s="136">
        <f t="shared" si="4"/>
        <v>25</v>
      </c>
      <c r="AB2" s="139">
        <f t="shared" si="4"/>
        <v>26</v>
      </c>
      <c r="AC2" s="136">
        <v>17</v>
      </c>
      <c r="AD2" s="136">
        <f>AC2+1</f>
        <v>18</v>
      </c>
      <c r="AE2" s="136">
        <f t="shared" ref="AE2:AK2" si="5">AD2+1</f>
        <v>19</v>
      </c>
      <c r="AF2" s="136">
        <f t="shared" si="5"/>
        <v>20</v>
      </c>
      <c r="AG2" s="136">
        <f t="shared" si="5"/>
        <v>21</v>
      </c>
      <c r="AH2" s="136">
        <f t="shared" si="5"/>
        <v>22</v>
      </c>
      <c r="AI2" s="136">
        <f t="shared" si="5"/>
        <v>23</v>
      </c>
      <c r="AJ2" s="136">
        <f t="shared" si="5"/>
        <v>24</v>
      </c>
      <c r="AK2" s="136">
        <f t="shared" si="5"/>
        <v>25</v>
      </c>
      <c r="AL2" s="142">
        <v>16</v>
      </c>
      <c r="AM2" s="136">
        <f>AL2+1</f>
        <v>17</v>
      </c>
      <c r="AN2" s="136">
        <f t="shared" ref="AN2:AT2" si="6">AM2+1</f>
        <v>18</v>
      </c>
      <c r="AO2" s="136">
        <f t="shared" si="6"/>
        <v>19</v>
      </c>
      <c r="AP2" s="136">
        <f t="shared" si="6"/>
        <v>20</v>
      </c>
      <c r="AQ2" s="136">
        <f t="shared" si="6"/>
        <v>21</v>
      </c>
      <c r="AR2" s="136">
        <f t="shared" si="6"/>
        <v>22</v>
      </c>
      <c r="AS2" s="136">
        <f t="shared" si="6"/>
        <v>23</v>
      </c>
      <c r="AT2" s="139">
        <f t="shared" si="6"/>
        <v>24</v>
      </c>
    </row>
    <row r="3" spans="1:46">
      <c r="A3" s="182" t="s">
        <v>105</v>
      </c>
      <c r="B3" s="183">
        <v>2000</v>
      </c>
      <c r="C3" s="183">
        <v>2001</v>
      </c>
      <c r="D3" s="183">
        <v>2002</v>
      </c>
      <c r="E3" s="183">
        <v>2003</v>
      </c>
      <c r="F3" s="183">
        <v>2004</v>
      </c>
      <c r="G3" s="183">
        <v>2005</v>
      </c>
      <c r="H3" s="183">
        <v>2006</v>
      </c>
      <c r="I3" s="183">
        <v>2007</v>
      </c>
      <c r="J3" s="184">
        <v>2008</v>
      </c>
      <c r="K3" s="169">
        <v>2000</v>
      </c>
      <c r="L3" s="169">
        <v>2001</v>
      </c>
      <c r="M3" s="169">
        <v>2002</v>
      </c>
      <c r="N3" s="169">
        <v>2003</v>
      </c>
      <c r="O3" s="169">
        <v>2004</v>
      </c>
      <c r="P3" s="169">
        <v>2005</v>
      </c>
      <c r="Q3" s="169">
        <v>2006</v>
      </c>
      <c r="R3" s="169">
        <v>2007</v>
      </c>
      <c r="S3" s="170">
        <v>2008</v>
      </c>
      <c r="T3" s="166">
        <v>2000</v>
      </c>
      <c r="U3" s="166">
        <v>2001</v>
      </c>
      <c r="V3" s="166">
        <v>2002</v>
      </c>
      <c r="W3" s="166">
        <v>2003</v>
      </c>
      <c r="X3" s="166">
        <v>2004</v>
      </c>
      <c r="Y3" s="166">
        <v>2005</v>
      </c>
      <c r="Z3" s="166">
        <v>2006</v>
      </c>
      <c r="AA3" s="166">
        <v>2007</v>
      </c>
      <c r="AB3" s="167">
        <v>2008</v>
      </c>
      <c r="AC3" s="169">
        <v>2000</v>
      </c>
      <c r="AD3" s="169">
        <v>2001</v>
      </c>
      <c r="AE3" s="169">
        <v>2002</v>
      </c>
      <c r="AF3" s="169">
        <v>2003</v>
      </c>
      <c r="AG3" s="169">
        <v>2004</v>
      </c>
      <c r="AH3" s="169">
        <v>2005</v>
      </c>
      <c r="AI3" s="169">
        <v>2006</v>
      </c>
      <c r="AJ3" s="169">
        <v>2007</v>
      </c>
      <c r="AK3" s="169">
        <v>2008</v>
      </c>
      <c r="AL3" s="168">
        <v>2000</v>
      </c>
      <c r="AM3" s="166">
        <v>2001</v>
      </c>
      <c r="AN3" s="166">
        <v>2002</v>
      </c>
      <c r="AO3" s="166">
        <v>2003</v>
      </c>
      <c r="AP3" s="166">
        <v>2004</v>
      </c>
      <c r="AQ3" s="166">
        <v>2005</v>
      </c>
      <c r="AR3" s="166">
        <v>2006</v>
      </c>
      <c r="AS3" s="166">
        <v>2007</v>
      </c>
      <c r="AT3" s="167">
        <v>2008</v>
      </c>
    </row>
    <row r="4" spans="1:46">
      <c r="A4" s="154" t="s">
        <v>95</v>
      </c>
      <c r="B4" s="147"/>
      <c r="C4" s="144">
        <v>103</v>
      </c>
      <c r="D4" s="144">
        <v>93</v>
      </c>
      <c r="E4" s="144">
        <v>95</v>
      </c>
      <c r="F4" s="144">
        <v>90</v>
      </c>
      <c r="G4" s="144">
        <v>96</v>
      </c>
      <c r="H4" s="144">
        <v>90</v>
      </c>
      <c r="I4" s="144">
        <v>93</v>
      </c>
      <c r="J4" s="145">
        <v>95</v>
      </c>
      <c r="K4" s="147"/>
      <c r="L4" s="144">
        <v>160</v>
      </c>
      <c r="M4" s="144">
        <v>154</v>
      </c>
      <c r="N4" s="144">
        <v>156</v>
      </c>
      <c r="O4" s="144">
        <v>156</v>
      </c>
      <c r="P4" s="144">
        <v>155</v>
      </c>
      <c r="Q4" s="144">
        <v>145</v>
      </c>
      <c r="R4" s="144">
        <v>140</v>
      </c>
      <c r="S4" s="145">
        <v>149</v>
      </c>
      <c r="T4" s="147"/>
      <c r="U4" s="144">
        <v>186</v>
      </c>
      <c r="V4" s="144">
        <v>160</v>
      </c>
      <c r="W4" s="144">
        <v>155</v>
      </c>
      <c r="X4" s="144">
        <v>145</v>
      </c>
      <c r="Y4" s="144">
        <v>139</v>
      </c>
      <c r="Z4" s="144">
        <v>147</v>
      </c>
      <c r="AA4" s="144">
        <v>134</v>
      </c>
      <c r="AB4" s="145">
        <v>152</v>
      </c>
      <c r="AC4" s="147"/>
      <c r="AD4" s="144">
        <v>230</v>
      </c>
      <c r="AE4" s="144">
        <v>190</v>
      </c>
      <c r="AF4" s="144">
        <v>167</v>
      </c>
      <c r="AG4" s="144">
        <v>152</v>
      </c>
      <c r="AH4" s="144">
        <v>141</v>
      </c>
      <c r="AI4" s="144">
        <v>147</v>
      </c>
      <c r="AJ4" s="144">
        <v>145</v>
      </c>
      <c r="AK4" s="145">
        <v>140</v>
      </c>
      <c r="AL4" s="147"/>
      <c r="AM4" s="144">
        <v>306</v>
      </c>
      <c r="AN4" s="144">
        <v>228</v>
      </c>
      <c r="AO4" s="144">
        <v>171</v>
      </c>
      <c r="AP4" s="144">
        <v>144</v>
      </c>
      <c r="AQ4" s="144">
        <v>131</v>
      </c>
      <c r="AR4" s="144">
        <v>128</v>
      </c>
      <c r="AS4" s="144">
        <v>117</v>
      </c>
      <c r="AT4" s="145">
        <v>120</v>
      </c>
    </row>
    <row r="5" spans="1:46">
      <c r="A5" s="146" t="s">
        <v>91</v>
      </c>
      <c r="B5" s="148"/>
      <c r="C5" s="136">
        <v>141</v>
      </c>
      <c r="D5" s="136">
        <v>144</v>
      </c>
      <c r="E5" s="136">
        <v>146</v>
      </c>
      <c r="F5" s="136">
        <v>135</v>
      </c>
      <c r="G5" s="136">
        <v>141</v>
      </c>
      <c r="H5" s="136">
        <v>128</v>
      </c>
      <c r="I5" s="136">
        <v>130</v>
      </c>
      <c r="J5" s="139">
        <v>135</v>
      </c>
      <c r="K5" s="148"/>
      <c r="L5" s="136">
        <v>175</v>
      </c>
      <c r="M5" s="136">
        <v>182</v>
      </c>
      <c r="N5" s="136">
        <v>171</v>
      </c>
      <c r="O5" s="136">
        <v>149</v>
      </c>
      <c r="P5" s="136">
        <v>149</v>
      </c>
      <c r="Q5" s="136">
        <v>142</v>
      </c>
      <c r="R5" s="136">
        <v>143</v>
      </c>
      <c r="S5" s="139">
        <v>152</v>
      </c>
      <c r="T5" s="148"/>
      <c r="U5" s="136">
        <v>171</v>
      </c>
      <c r="V5" s="136">
        <v>177</v>
      </c>
      <c r="W5" s="136">
        <v>165</v>
      </c>
      <c r="X5" s="136">
        <v>151</v>
      </c>
      <c r="Y5" s="136">
        <v>132</v>
      </c>
      <c r="Z5" s="136">
        <v>145</v>
      </c>
      <c r="AA5" s="136">
        <v>152</v>
      </c>
      <c r="AB5" s="139">
        <v>133</v>
      </c>
      <c r="AC5" s="148"/>
      <c r="AD5" s="136">
        <v>149</v>
      </c>
      <c r="AE5" s="136">
        <v>169</v>
      </c>
      <c r="AF5" s="136">
        <v>171</v>
      </c>
      <c r="AG5" s="136">
        <v>165</v>
      </c>
      <c r="AH5" s="136">
        <v>169</v>
      </c>
      <c r="AI5" s="136">
        <v>166</v>
      </c>
      <c r="AJ5" s="136">
        <v>155</v>
      </c>
      <c r="AK5" s="139">
        <v>140</v>
      </c>
      <c r="AL5" s="148"/>
      <c r="AM5" s="136">
        <v>137</v>
      </c>
      <c r="AN5" s="136">
        <v>155</v>
      </c>
      <c r="AO5" s="136">
        <v>184</v>
      </c>
      <c r="AP5" s="136">
        <v>179</v>
      </c>
      <c r="AQ5" s="136">
        <v>172</v>
      </c>
      <c r="AR5" s="136">
        <v>167</v>
      </c>
      <c r="AS5" s="136">
        <v>141</v>
      </c>
      <c r="AT5" s="139">
        <v>152</v>
      </c>
    </row>
    <row r="6" spans="1:46">
      <c r="A6" s="155" t="s">
        <v>99</v>
      </c>
      <c r="B6" s="149"/>
      <c r="C6" s="137">
        <v>374</v>
      </c>
      <c r="D6" s="137">
        <v>382</v>
      </c>
      <c r="E6" s="137">
        <v>412</v>
      </c>
      <c r="F6" s="137">
        <v>425</v>
      </c>
      <c r="G6" s="137">
        <v>431</v>
      </c>
      <c r="H6" s="137">
        <v>436</v>
      </c>
      <c r="I6" s="137">
        <v>443</v>
      </c>
      <c r="J6" s="140">
        <v>427</v>
      </c>
      <c r="K6" s="149"/>
      <c r="L6" s="137">
        <v>364</v>
      </c>
      <c r="M6" s="137">
        <v>396</v>
      </c>
      <c r="N6" s="137">
        <v>416</v>
      </c>
      <c r="O6" s="137">
        <v>431</v>
      </c>
      <c r="P6" s="137">
        <v>453</v>
      </c>
      <c r="Q6" s="137">
        <v>455</v>
      </c>
      <c r="R6" s="137">
        <v>470</v>
      </c>
      <c r="S6" s="140">
        <v>481</v>
      </c>
      <c r="T6" s="149"/>
      <c r="U6" s="137">
        <v>377</v>
      </c>
      <c r="V6" s="137">
        <v>418</v>
      </c>
      <c r="W6" s="137">
        <v>457</v>
      </c>
      <c r="X6" s="137">
        <v>482</v>
      </c>
      <c r="Y6" s="137">
        <v>496</v>
      </c>
      <c r="Z6" s="137">
        <v>502</v>
      </c>
      <c r="AA6" s="137">
        <v>527</v>
      </c>
      <c r="AB6" s="140">
        <v>516</v>
      </c>
      <c r="AC6" s="149"/>
      <c r="AD6" s="137">
        <v>369</v>
      </c>
      <c r="AE6" s="137">
        <v>418</v>
      </c>
      <c r="AF6" s="137">
        <v>466</v>
      </c>
      <c r="AG6" s="137">
        <v>501</v>
      </c>
      <c r="AH6" s="137">
        <v>501</v>
      </c>
      <c r="AI6" s="137">
        <v>525</v>
      </c>
      <c r="AJ6" s="137">
        <v>560</v>
      </c>
      <c r="AK6" s="140">
        <v>572</v>
      </c>
      <c r="AL6" s="149"/>
      <c r="AM6" s="137">
        <v>319</v>
      </c>
      <c r="AN6" s="137">
        <v>368</v>
      </c>
      <c r="AO6" s="137">
        <v>409</v>
      </c>
      <c r="AP6" s="137">
        <v>441</v>
      </c>
      <c r="AQ6" s="137">
        <v>508</v>
      </c>
      <c r="AR6" s="137">
        <v>547</v>
      </c>
      <c r="AS6" s="137">
        <v>560</v>
      </c>
      <c r="AT6" s="140">
        <v>555</v>
      </c>
    </row>
    <row r="7" spans="1:46">
      <c r="A7" s="154" t="s">
        <v>94</v>
      </c>
      <c r="B7" s="147"/>
      <c r="C7" s="144">
        <v>41</v>
      </c>
      <c r="D7" s="144">
        <v>43</v>
      </c>
      <c r="E7" s="144">
        <v>33</v>
      </c>
      <c r="F7" s="144">
        <v>45</v>
      </c>
      <c r="G7" s="144">
        <v>33</v>
      </c>
      <c r="H7" s="144">
        <v>43</v>
      </c>
      <c r="I7" s="144">
        <v>39</v>
      </c>
      <c r="J7" s="145">
        <v>37</v>
      </c>
      <c r="K7" s="147"/>
      <c r="L7" s="144">
        <v>65</v>
      </c>
      <c r="M7" s="144">
        <v>46</v>
      </c>
      <c r="N7" s="144">
        <v>39</v>
      </c>
      <c r="O7" s="144">
        <v>38</v>
      </c>
      <c r="P7" s="144">
        <v>39</v>
      </c>
      <c r="Q7" s="144">
        <v>54</v>
      </c>
      <c r="R7" s="144">
        <v>46</v>
      </c>
      <c r="S7" s="145">
        <v>33</v>
      </c>
      <c r="T7" s="147"/>
      <c r="U7" s="144">
        <v>75</v>
      </c>
      <c r="V7" s="144">
        <v>58</v>
      </c>
      <c r="W7" s="144">
        <v>41</v>
      </c>
      <c r="X7" s="144">
        <v>51</v>
      </c>
      <c r="Y7" s="144">
        <v>52</v>
      </c>
      <c r="Z7" s="144">
        <v>48</v>
      </c>
      <c r="AA7" s="144">
        <v>39</v>
      </c>
      <c r="AB7" s="145">
        <v>22</v>
      </c>
      <c r="AC7" s="147"/>
      <c r="AD7" s="144">
        <v>105</v>
      </c>
      <c r="AE7" s="144">
        <v>84</v>
      </c>
      <c r="AF7" s="144">
        <v>57</v>
      </c>
      <c r="AG7" s="144">
        <v>51</v>
      </c>
      <c r="AH7" s="144">
        <v>49</v>
      </c>
      <c r="AI7" s="144">
        <v>43</v>
      </c>
      <c r="AJ7" s="144">
        <v>44</v>
      </c>
      <c r="AK7" s="145">
        <v>47</v>
      </c>
      <c r="AL7" s="147"/>
      <c r="AM7" s="144">
        <v>92</v>
      </c>
      <c r="AN7" s="144">
        <v>108</v>
      </c>
      <c r="AO7" s="144">
        <v>81</v>
      </c>
      <c r="AP7" s="144">
        <v>59</v>
      </c>
      <c r="AQ7" s="144">
        <v>54</v>
      </c>
      <c r="AR7" s="144">
        <v>31</v>
      </c>
      <c r="AS7" s="144">
        <v>44</v>
      </c>
      <c r="AT7" s="145">
        <v>35</v>
      </c>
    </row>
    <row r="8" spans="1:46">
      <c r="A8" s="146" t="s">
        <v>96</v>
      </c>
      <c r="B8" s="148"/>
      <c r="C8" s="136">
        <v>23</v>
      </c>
      <c r="D8" s="136">
        <v>20</v>
      </c>
      <c r="E8" s="136">
        <v>9</v>
      </c>
      <c r="F8" s="136">
        <v>14</v>
      </c>
      <c r="G8" s="136">
        <v>15</v>
      </c>
      <c r="H8" s="136">
        <v>25</v>
      </c>
      <c r="I8" s="136">
        <v>8</v>
      </c>
      <c r="J8" s="139">
        <v>14</v>
      </c>
      <c r="K8" s="148"/>
      <c r="L8" s="136">
        <v>26</v>
      </c>
      <c r="M8" s="136">
        <v>20</v>
      </c>
      <c r="N8" s="136">
        <v>8</v>
      </c>
      <c r="O8" s="136">
        <v>22</v>
      </c>
      <c r="P8" s="136">
        <v>12</v>
      </c>
      <c r="Q8" s="136">
        <v>14</v>
      </c>
      <c r="R8" s="136">
        <v>13</v>
      </c>
      <c r="S8" s="139">
        <v>11</v>
      </c>
      <c r="T8" s="148"/>
      <c r="U8" s="136">
        <v>28</v>
      </c>
      <c r="V8" s="136">
        <v>26</v>
      </c>
      <c r="W8" s="136">
        <v>22</v>
      </c>
      <c r="X8" s="136">
        <v>27</v>
      </c>
      <c r="Y8" s="136">
        <v>7</v>
      </c>
      <c r="Z8" s="136">
        <v>31</v>
      </c>
      <c r="AA8" s="136">
        <v>13</v>
      </c>
      <c r="AB8" s="139">
        <v>17</v>
      </c>
      <c r="AC8" s="148"/>
      <c r="AD8" s="136">
        <v>45</v>
      </c>
      <c r="AE8" s="136">
        <v>26</v>
      </c>
      <c r="AF8" s="136">
        <v>29</v>
      </c>
      <c r="AG8" s="136">
        <v>18</v>
      </c>
      <c r="AH8" s="136">
        <v>14</v>
      </c>
      <c r="AI8" s="136">
        <v>16</v>
      </c>
      <c r="AJ8" s="136">
        <v>14</v>
      </c>
      <c r="AK8" s="139">
        <v>11</v>
      </c>
      <c r="AL8" s="148"/>
      <c r="AM8" s="136">
        <v>44</v>
      </c>
      <c r="AN8" s="136">
        <v>39</v>
      </c>
      <c r="AO8" s="136">
        <v>23</v>
      </c>
      <c r="AP8" s="136">
        <v>38</v>
      </c>
      <c r="AQ8" s="136">
        <v>14</v>
      </c>
      <c r="AR8" s="136">
        <v>26</v>
      </c>
      <c r="AS8" s="136">
        <v>13</v>
      </c>
      <c r="AT8" s="139">
        <v>20</v>
      </c>
    </row>
    <row r="9" spans="1:46">
      <c r="A9" s="155" t="s">
        <v>93</v>
      </c>
      <c r="B9" s="149"/>
      <c r="C9" s="137">
        <v>78</v>
      </c>
      <c r="D9" s="137">
        <v>90</v>
      </c>
      <c r="E9" s="137">
        <v>86</v>
      </c>
      <c r="F9" s="137">
        <v>68</v>
      </c>
      <c r="G9" s="137">
        <v>59</v>
      </c>
      <c r="H9" s="137">
        <v>68</v>
      </c>
      <c r="I9" s="137">
        <v>57</v>
      </c>
      <c r="J9" s="140">
        <v>68</v>
      </c>
      <c r="K9" s="149"/>
      <c r="L9" s="137">
        <v>95</v>
      </c>
      <c r="M9" s="137">
        <v>94</v>
      </c>
      <c r="N9" s="137">
        <v>91</v>
      </c>
      <c r="O9" s="137">
        <v>104</v>
      </c>
      <c r="P9" s="137">
        <v>72</v>
      </c>
      <c r="Q9" s="137">
        <v>88</v>
      </c>
      <c r="R9" s="137">
        <v>82</v>
      </c>
      <c r="S9" s="140">
        <v>73</v>
      </c>
      <c r="T9" s="149"/>
      <c r="U9" s="137">
        <v>101</v>
      </c>
      <c r="V9" s="137">
        <v>116</v>
      </c>
      <c r="W9" s="137">
        <v>94</v>
      </c>
      <c r="X9" s="137">
        <v>97</v>
      </c>
      <c r="Y9" s="137">
        <v>88</v>
      </c>
      <c r="Z9" s="137">
        <v>94</v>
      </c>
      <c r="AA9" s="137">
        <v>83</v>
      </c>
      <c r="AB9" s="140">
        <v>85</v>
      </c>
      <c r="AC9" s="149"/>
      <c r="AD9" s="137">
        <v>83</v>
      </c>
      <c r="AE9" s="137">
        <v>117</v>
      </c>
      <c r="AF9" s="137">
        <v>103</v>
      </c>
      <c r="AG9" s="137">
        <v>108</v>
      </c>
      <c r="AH9" s="137">
        <v>91</v>
      </c>
      <c r="AI9" s="137">
        <v>107</v>
      </c>
      <c r="AJ9" s="137">
        <v>89</v>
      </c>
      <c r="AK9" s="140">
        <v>90</v>
      </c>
      <c r="AL9" s="149"/>
      <c r="AM9" s="137">
        <v>81</v>
      </c>
      <c r="AN9" s="137">
        <v>102</v>
      </c>
      <c r="AO9" s="137">
        <v>92</v>
      </c>
      <c r="AP9" s="137">
        <v>119</v>
      </c>
      <c r="AQ9" s="137">
        <v>97</v>
      </c>
      <c r="AR9" s="137">
        <v>102</v>
      </c>
      <c r="AS9" s="137">
        <v>78</v>
      </c>
      <c r="AT9" s="140">
        <v>87</v>
      </c>
    </row>
    <row r="10" spans="1:46">
      <c r="A10" s="146" t="s">
        <v>97</v>
      </c>
      <c r="B10" s="148"/>
      <c r="C10" s="136">
        <v>79</v>
      </c>
      <c r="D10" s="136">
        <v>76</v>
      </c>
      <c r="E10" s="136">
        <v>57</v>
      </c>
      <c r="F10" s="136">
        <v>61</v>
      </c>
      <c r="G10" s="136">
        <v>55</v>
      </c>
      <c r="H10" s="136">
        <v>52</v>
      </c>
      <c r="I10" s="136">
        <v>69</v>
      </c>
      <c r="J10" s="139">
        <v>59</v>
      </c>
      <c r="K10" s="148"/>
      <c r="L10" s="136">
        <v>71</v>
      </c>
      <c r="M10" s="136">
        <v>75</v>
      </c>
      <c r="N10" s="136">
        <v>75</v>
      </c>
      <c r="O10" s="136">
        <v>66</v>
      </c>
      <c r="P10" s="136">
        <v>78</v>
      </c>
      <c r="Q10" s="136">
        <v>64</v>
      </c>
      <c r="R10" s="136">
        <v>69</v>
      </c>
      <c r="S10" s="139">
        <v>70</v>
      </c>
      <c r="T10" s="148"/>
      <c r="U10" s="136">
        <v>82</v>
      </c>
      <c r="V10" s="136">
        <v>65</v>
      </c>
      <c r="W10" s="136">
        <v>76</v>
      </c>
      <c r="X10" s="136">
        <v>72</v>
      </c>
      <c r="Y10" s="136">
        <v>77</v>
      </c>
      <c r="Z10" s="136">
        <v>72</v>
      </c>
      <c r="AA10" s="136">
        <v>73</v>
      </c>
      <c r="AB10" s="139">
        <v>80</v>
      </c>
      <c r="AC10" s="148"/>
      <c r="AD10" s="136">
        <v>75</v>
      </c>
      <c r="AE10" s="136">
        <v>59</v>
      </c>
      <c r="AF10" s="136">
        <v>79</v>
      </c>
      <c r="AG10" s="136">
        <v>79</v>
      </c>
      <c r="AH10" s="136">
        <v>96</v>
      </c>
      <c r="AI10" s="136">
        <v>66</v>
      </c>
      <c r="AJ10" s="136">
        <v>66</v>
      </c>
      <c r="AK10" s="139">
        <v>73</v>
      </c>
      <c r="AL10" s="148"/>
      <c r="AM10" s="136">
        <v>54</v>
      </c>
      <c r="AN10" s="136">
        <v>55</v>
      </c>
      <c r="AO10" s="136">
        <v>72</v>
      </c>
      <c r="AP10" s="136">
        <v>67</v>
      </c>
      <c r="AQ10" s="136">
        <v>72</v>
      </c>
      <c r="AR10" s="136">
        <v>55</v>
      </c>
      <c r="AS10" s="136">
        <v>91</v>
      </c>
      <c r="AT10" s="139">
        <v>75</v>
      </c>
    </row>
    <row r="11" spans="1:46">
      <c r="A11" s="146" t="s">
        <v>98</v>
      </c>
      <c r="B11" s="148"/>
      <c r="C11" s="136">
        <v>20</v>
      </c>
      <c r="D11" s="136">
        <v>17</v>
      </c>
      <c r="E11" s="136">
        <v>23</v>
      </c>
      <c r="F11" s="136">
        <v>21</v>
      </c>
      <c r="G11" s="136">
        <v>21</v>
      </c>
      <c r="H11" s="136">
        <v>17</v>
      </c>
      <c r="I11" s="136">
        <v>17</v>
      </c>
      <c r="J11" s="139">
        <v>22</v>
      </c>
      <c r="K11" s="148"/>
      <c r="L11" s="136">
        <v>21</v>
      </c>
      <c r="M11" s="136">
        <v>14</v>
      </c>
      <c r="N11" s="136">
        <v>19</v>
      </c>
      <c r="O11" s="136">
        <v>18</v>
      </c>
      <c r="P11" s="136">
        <v>26</v>
      </c>
      <c r="Q11" s="136">
        <v>18</v>
      </c>
      <c r="R11" s="136">
        <v>18</v>
      </c>
      <c r="S11" s="139">
        <v>14</v>
      </c>
      <c r="T11" s="148"/>
      <c r="U11" s="136">
        <v>29</v>
      </c>
      <c r="V11" s="136">
        <v>23</v>
      </c>
      <c r="W11" s="136">
        <v>27</v>
      </c>
      <c r="X11" s="136">
        <v>19</v>
      </c>
      <c r="Y11" s="136">
        <v>33</v>
      </c>
      <c r="Z11" s="136">
        <v>17</v>
      </c>
      <c r="AA11" s="136">
        <v>27</v>
      </c>
      <c r="AB11" s="139">
        <v>27</v>
      </c>
      <c r="AC11" s="148"/>
      <c r="AD11" s="136">
        <v>32</v>
      </c>
      <c r="AE11" s="136">
        <v>20</v>
      </c>
      <c r="AF11" s="136">
        <v>16</v>
      </c>
      <c r="AG11" s="136">
        <v>18</v>
      </c>
      <c r="AH11" s="136">
        <v>30</v>
      </c>
      <c r="AI11" s="136">
        <v>15</v>
      </c>
      <c r="AJ11" s="136">
        <v>22</v>
      </c>
      <c r="AK11" s="139">
        <v>18</v>
      </c>
      <c r="AL11" s="148"/>
      <c r="AM11" s="136">
        <v>30</v>
      </c>
      <c r="AN11" s="136">
        <v>21</v>
      </c>
      <c r="AO11" s="136">
        <v>28</v>
      </c>
      <c r="AP11" s="136">
        <v>16</v>
      </c>
      <c r="AQ11" s="136">
        <v>18</v>
      </c>
      <c r="AR11" s="136">
        <v>17</v>
      </c>
      <c r="AS11" s="136">
        <v>24</v>
      </c>
      <c r="AT11" s="139">
        <v>21</v>
      </c>
    </row>
    <row r="12" spans="1:46">
      <c r="A12" s="155" t="s">
        <v>92</v>
      </c>
      <c r="B12" s="149"/>
      <c r="C12" s="137">
        <v>33</v>
      </c>
      <c r="D12" s="137">
        <v>27</v>
      </c>
      <c r="E12" s="137">
        <v>31</v>
      </c>
      <c r="F12" s="137">
        <v>33</v>
      </c>
      <c r="G12" s="137">
        <v>41</v>
      </c>
      <c r="H12" s="137">
        <v>33</v>
      </c>
      <c r="I12" s="137">
        <v>36</v>
      </c>
      <c r="J12" s="140">
        <v>35</v>
      </c>
      <c r="K12" s="149"/>
      <c r="L12" s="137">
        <v>39</v>
      </c>
      <c r="M12" s="137">
        <v>35</v>
      </c>
      <c r="N12" s="137">
        <v>41</v>
      </c>
      <c r="O12" s="137">
        <v>32</v>
      </c>
      <c r="P12" s="137">
        <v>32</v>
      </c>
      <c r="Q12" s="137">
        <v>36</v>
      </c>
      <c r="R12" s="137">
        <v>35</v>
      </c>
      <c r="S12" s="140">
        <v>33</v>
      </c>
      <c r="T12" s="149"/>
      <c r="U12" s="137">
        <v>29</v>
      </c>
      <c r="V12" s="137">
        <v>35</v>
      </c>
      <c r="W12" s="137">
        <v>41</v>
      </c>
      <c r="X12" s="137">
        <v>34</v>
      </c>
      <c r="Y12" s="137">
        <v>54</v>
      </c>
      <c r="Z12" s="137">
        <v>22</v>
      </c>
      <c r="AA12" s="137">
        <v>30</v>
      </c>
      <c r="AB12" s="140">
        <v>46</v>
      </c>
      <c r="AC12" s="149"/>
      <c r="AD12" s="137">
        <v>38</v>
      </c>
      <c r="AE12" s="137">
        <v>43</v>
      </c>
      <c r="AF12" s="137">
        <v>38</v>
      </c>
      <c r="AG12" s="137">
        <v>34</v>
      </c>
      <c r="AH12" s="137">
        <v>35</v>
      </c>
      <c r="AI12" s="137">
        <v>41</v>
      </c>
      <c r="AJ12" s="137">
        <v>31</v>
      </c>
      <c r="AK12" s="140">
        <v>35</v>
      </c>
      <c r="AL12" s="149"/>
      <c r="AM12" s="137">
        <v>39</v>
      </c>
      <c r="AN12" s="137">
        <v>26</v>
      </c>
      <c r="AO12" s="137">
        <v>42</v>
      </c>
      <c r="AP12" s="137">
        <v>39</v>
      </c>
      <c r="AQ12" s="137">
        <v>36</v>
      </c>
      <c r="AR12" s="137">
        <v>29</v>
      </c>
      <c r="AS12" s="137">
        <v>34</v>
      </c>
      <c r="AT12" s="140">
        <v>37</v>
      </c>
    </row>
    <row r="13" spans="1:46">
      <c r="A13" s="172" t="s">
        <v>104</v>
      </c>
      <c r="B13" s="162">
        <v>1980</v>
      </c>
      <c r="C13" s="162">
        <v>1980</v>
      </c>
      <c r="D13" s="162">
        <v>1980</v>
      </c>
      <c r="E13" s="162">
        <v>1980</v>
      </c>
      <c r="F13" s="162">
        <v>1980</v>
      </c>
      <c r="G13" s="162">
        <v>1980</v>
      </c>
      <c r="H13" s="162">
        <v>1980</v>
      </c>
      <c r="I13" s="162">
        <v>1980</v>
      </c>
      <c r="J13" s="163">
        <v>1980</v>
      </c>
      <c r="K13" s="164">
        <v>1981</v>
      </c>
      <c r="L13" s="164">
        <v>1981</v>
      </c>
      <c r="M13" s="164">
        <v>1981</v>
      </c>
      <c r="N13" s="164">
        <v>1981</v>
      </c>
      <c r="O13" s="164">
        <v>1981</v>
      </c>
      <c r="P13" s="164">
        <v>1981</v>
      </c>
      <c r="Q13" s="164">
        <v>1981</v>
      </c>
      <c r="R13" s="164">
        <v>1981</v>
      </c>
      <c r="S13" s="165">
        <v>1981</v>
      </c>
      <c r="T13" s="160">
        <v>1982</v>
      </c>
      <c r="U13" s="160">
        <f>T13</f>
        <v>1982</v>
      </c>
      <c r="V13" s="160">
        <f t="shared" ref="V13:AK13" si="7">U13</f>
        <v>1982</v>
      </c>
      <c r="W13" s="160">
        <f t="shared" si="7"/>
        <v>1982</v>
      </c>
      <c r="X13" s="160">
        <f t="shared" si="7"/>
        <v>1982</v>
      </c>
      <c r="Y13" s="160">
        <f t="shared" si="7"/>
        <v>1982</v>
      </c>
      <c r="Z13" s="160">
        <f t="shared" si="7"/>
        <v>1982</v>
      </c>
      <c r="AA13" s="160">
        <f t="shared" si="7"/>
        <v>1982</v>
      </c>
      <c r="AB13" s="161">
        <f t="shared" si="7"/>
        <v>1982</v>
      </c>
      <c r="AC13" s="159">
        <v>1983</v>
      </c>
      <c r="AD13" s="159">
        <f t="shared" si="7"/>
        <v>1983</v>
      </c>
      <c r="AE13" s="159">
        <f t="shared" si="7"/>
        <v>1983</v>
      </c>
      <c r="AF13" s="159">
        <f t="shared" si="7"/>
        <v>1983</v>
      </c>
      <c r="AG13" s="159">
        <f t="shared" si="7"/>
        <v>1983</v>
      </c>
      <c r="AH13" s="159">
        <f t="shared" si="7"/>
        <v>1983</v>
      </c>
      <c r="AI13" s="159">
        <f t="shared" si="7"/>
        <v>1983</v>
      </c>
      <c r="AJ13" s="159">
        <f t="shared" si="7"/>
        <v>1983</v>
      </c>
      <c r="AK13" s="159">
        <f t="shared" si="7"/>
        <v>1983</v>
      </c>
      <c r="AL13" s="156">
        <v>1984</v>
      </c>
      <c r="AM13" s="157">
        <f t="shared" ref="AM13:AS13" si="8">AL13</f>
        <v>1984</v>
      </c>
      <c r="AN13" s="157">
        <f t="shared" si="8"/>
        <v>1984</v>
      </c>
      <c r="AO13" s="157">
        <f t="shared" si="8"/>
        <v>1984</v>
      </c>
      <c r="AP13" s="157">
        <f t="shared" si="8"/>
        <v>1984</v>
      </c>
      <c r="AQ13" s="157">
        <f t="shared" si="8"/>
        <v>1984</v>
      </c>
      <c r="AR13" s="157">
        <f t="shared" si="8"/>
        <v>1984</v>
      </c>
      <c r="AS13" s="157">
        <f t="shared" si="8"/>
        <v>1984</v>
      </c>
      <c r="AT13" s="158">
        <v>1984</v>
      </c>
    </row>
    <row r="14" spans="1:46">
      <c r="A14" s="141" t="s">
        <v>103</v>
      </c>
      <c r="B14" s="136">
        <v>20</v>
      </c>
      <c r="C14" s="136">
        <f>B14+1</f>
        <v>21</v>
      </c>
      <c r="D14" s="136">
        <f t="shared" ref="D14:J14" si="9">C14+1</f>
        <v>22</v>
      </c>
      <c r="E14" s="136">
        <f t="shared" si="9"/>
        <v>23</v>
      </c>
      <c r="F14" s="136">
        <f t="shared" si="9"/>
        <v>24</v>
      </c>
      <c r="G14" s="136">
        <f t="shared" si="9"/>
        <v>25</v>
      </c>
      <c r="H14" s="136">
        <f t="shared" si="9"/>
        <v>26</v>
      </c>
      <c r="I14" s="136">
        <f t="shared" si="9"/>
        <v>27</v>
      </c>
      <c r="J14" s="139">
        <f t="shared" si="9"/>
        <v>28</v>
      </c>
      <c r="K14" s="142">
        <v>20</v>
      </c>
      <c r="L14" s="136">
        <f>K14+1</f>
        <v>21</v>
      </c>
      <c r="M14" s="136">
        <f t="shared" ref="M14:S14" si="10">L14+1</f>
        <v>22</v>
      </c>
      <c r="N14" s="136">
        <f t="shared" si="10"/>
        <v>23</v>
      </c>
      <c r="O14" s="136">
        <f t="shared" si="10"/>
        <v>24</v>
      </c>
      <c r="P14" s="136">
        <f t="shared" si="10"/>
        <v>25</v>
      </c>
      <c r="Q14" s="136">
        <f t="shared" si="10"/>
        <v>26</v>
      </c>
      <c r="R14" s="136">
        <f t="shared" si="10"/>
        <v>27</v>
      </c>
      <c r="S14" s="139">
        <f t="shared" si="10"/>
        <v>28</v>
      </c>
      <c r="T14" s="142">
        <v>20</v>
      </c>
      <c r="U14" s="136">
        <f>T14+1</f>
        <v>21</v>
      </c>
      <c r="V14" s="136">
        <f t="shared" ref="V14:AB14" si="11">U14+1</f>
        <v>22</v>
      </c>
      <c r="W14" s="136">
        <f t="shared" si="11"/>
        <v>23</v>
      </c>
      <c r="X14" s="136">
        <f t="shared" si="11"/>
        <v>24</v>
      </c>
      <c r="Y14" s="136">
        <f t="shared" si="11"/>
        <v>25</v>
      </c>
      <c r="Z14" s="136">
        <f t="shared" si="11"/>
        <v>26</v>
      </c>
      <c r="AA14" s="136">
        <f t="shared" si="11"/>
        <v>27</v>
      </c>
      <c r="AB14" s="139">
        <f t="shared" si="11"/>
        <v>28</v>
      </c>
      <c r="AC14" s="136">
        <v>20</v>
      </c>
      <c r="AD14" s="136">
        <f>AC14+1</f>
        <v>21</v>
      </c>
      <c r="AE14" s="136">
        <f t="shared" ref="AE14:AK14" si="12">AD14+1</f>
        <v>22</v>
      </c>
      <c r="AF14" s="136">
        <f t="shared" si="12"/>
        <v>23</v>
      </c>
      <c r="AG14" s="136">
        <f t="shared" si="12"/>
        <v>24</v>
      </c>
      <c r="AH14" s="136">
        <f t="shared" si="12"/>
        <v>25</v>
      </c>
      <c r="AI14" s="136">
        <f t="shared" si="12"/>
        <v>26</v>
      </c>
      <c r="AJ14" s="136">
        <f t="shared" si="12"/>
        <v>27</v>
      </c>
      <c r="AK14" s="136">
        <f t="shared" si="12"/>
        <v>28</v>
      </c>
      <c r="AL14" s="142">
        <v>20</v>
      </c>
      <c r="AM14" s="136">
        <f>AL14+1</f>
        <v>21</v>
      </c>
      <c r="AN14" s="136">
        <f t="shared" ref="AN14:AT14" si="13">AM14+1</f>
        <v>22</v>
      </c>
      <c r="AO14" s="136">
        <f t="shared" si="13"/>
        <v>23</v>
      </c>
      <c r="AP14" s="136">
        <f t="shared" si="13"/>
        <v>24</v>
      </c>
      <c r="AQ14" s="136">
        <f t="shared" si="13"/>
        <v>25</v>
      </c>
      <c r="AR14" s="136">
        <f t="shared" si="13"/>
        <v>26</v>
      </c>
      <c r="AS14" s="136">
        <f t="shared" si="13"/>
        <v>27</v>
      </c>
      <c r="AT14" s="139">
        <f t="shared" si="13"/>
        <v>28</v>
      </c>
    </row>
    <row r="15" spans="1:46">
      <c r="A15" s="171" t="s">
        <v>105</v>
      </c>
      <c r="B15" s="166">
        <v>2000</v>
      </c>
      <c r="C15" s="166">
        <v>2001</v>
      </c>
      <c r="D15" s="166">
        <v>2002</v>
      </c>
      <c r="E15" s="166">
        <v>2003</v>
      </c>
      <c r="F15" s="166">
        <v>2004</v>
      </c>
      <c r="G15" s="166">
        <v>2005</v>
      </c>
      <c r="H15" s="166">
        <v>2006</v>
      </c>
      <c r="I15" s="166">
        <v>2007</v>
      </c>
      <c r="J15" s="167">
        <v>2008</v>
      </c>
      <c r="K15" s="169">
        <v>2000</v>
      </c>
      <c r="L15" s="169">
        <v>2001</v>
      </c>
      <c r="M15" s="169">
        <v>2002</v>
      </c>
      <c r="N15" s="169">
        <v>2003</v>
      </c>
      <c r="O15" s="169">
        <v>2004</v>
      </c>
      <c r="P15" s="169">
        <v>2005</v>
      </c>
      <c r="Q15" s="169">
        <v>2006</v>
      </c>
      <c r="R15" s="169">
        <v>2007</v>
      </c>
      <c r="S15" s="170">
        <v>2008</v>
      </c>
      <c r="T15" s="166">
        <v>2000</v>
      </c>
      <c r="U15" s="166">
        <v>2001</v>
      </c>
      <c r="V15" s="166">
        <v>2002</v>
      </c>
      <c r="W15" s="166">
        <v>2003</v>
      </c>
      <c r="X15" s="166">
        <v>2004</v>
      </c>
      <c r="Y15" s="166">
        <v>2005</v>
      </c>
      <c r="Z15" s="166">
        <v>2006</v>
      </c>
      <c r="AA15" s="166">
        <v>2007</v>
      </c>
      <c r="AB15" s="167">
        <v>2008</v>
      </c>
      <c r="AC15" s="169">
        <v>2000</v>
      </c>
      <c r="AD15" s="169">
        <v>2001</v>
      </c>
      <c r="AE15" s="169">
        <v>2002</v>
      </c>
      <c r="AF15" s="169">
        <v>2003</v>
      </c>
      <c r="AG15" s="169">
        <v>2004</v>
      </c>
      <c r="AH15" s="169">
        <v>2005</v>
      </c>
      <c r="AI15" s="169">
        <v>2006</v>
      </c>
      <c r="AJ15" s="169">
        <v>2007</v>
      </c>
      <c r="AK15" s="169">
        <v>2008</v>
      </c>
      <c r="AL15" s="168">
        <v>2000</v>
      </c>
      <c r="AM15" s="166">
        <v>2001</v>
      </c>
      <c r="AN15" s="166">
        <v>2002</v>
      </c>
      <c r="AO15" s="166">
        <v>2003</v>
      </c>
      <c r="AP15" s="166">
        <v>2004</v>
      </c>
      <c r="AQ15" s="166">
        <v>2005</v>
      </c>
      <c r="AR15" s="166">
        <v>2006</v>
      </c>
      <c r="AS15" s="166">
        <v>2007</v>
      </c>
      <c r="AT15" s="167">
        <v>2008</v>
      </c>
    </row>
    <row r="16" spans="1:46" s="135" customFormat="1">
      <c r="A16" s="145" t="s">
        <v>1</v>
      </c>
      <c r="B16" s="173">
        <v>167</v>
      </c>
      <c r="C16" s="174">
        <v>156</v>
      </c>
      <c r="D16" s="174">
        <v>137</v>
      </c>
      <c r="E16" s="174">
        <v>149</v>
      </c>
      <c r="F16" s="174">
        <v>144</v>
      </c>
      <c r="G16" s="174">
        <v>158</v>
      </c>
      <c r="H16" s="174">
        <v>140</v>
      </c>
      <c r="I16" s="174">
        <v>146</v>
      </c>
      <c r="J16" s="175">
        <v>152</v>
      </c>
      <c r="K16" s="144">
        <v>251</v>
      </c>
      <c r="L16" s="144">
        <v>220</v>
      </c>
      <c r="M16" s="144">
        <v>203</v>
      </c>
      <c r="N16" s="144">
        <v>216</v>
      </c>
      <c r="O16" s="144">
        <v>206</v>
      </c>
      <c r="P16" s="144">
        <v>213</v>
      </c>
      <c r="Q16" s="144">
        <v>199</v>
      </c>
      <c r="R16" s="144">
        <v>193</v>
      </c>
      <c r="S16" s="145">
        <v>196</v>
      </c>
      <c r="T16" s="144">
        <v>289</v>
      </c>
      <c r="U16" s="144">
        <v>244</v>
      </c>
      <c r="V16" s="144">
        <v>218</v>
      </c>
      <c r="W16" s="144">
        <v>223</v>
      </c>
      <c r="X16" s="144">
        <v>198</v>
      </c>
      <c r="Y16" s="144">
        <v>226</v>
      </c>
      <c r="Z16" s="144">
        <v>186</v>
      </c>
      <c r="AA16" s="144">
        <v>191</v>
      </c>
      <c r="AB16" s="145">
        <v>225</v>
      </c>
      <c r="AC16" s="144">
        <v>380</v>
      </c>
      <c r="AD16" s="144">
        <v>300</v>
      </c>
      <c r="AE16" s="144">
        <v>253</v>
      </c>
      <c r="AF16" s="144">
        <v>221</v>
      </c>
      <c r="AG16" s="144">
        <v>204</v>
      </c>
      <c r="AH16" s="144">
        <v>206</v>
      </c>
      <c r="AI16" s="144">
        <v>203</v>
      </c>
      <c r="AJ16" s="144">
        <v>198</v>
      </c>
      <c r="AK16" s="145">
        <v>193</v>
      </c>
      <c r="AL16" s="174">
        <v>442</v>
      </c>
      <c r="AM16" s="174">
        <v>375</v>
      </c>
      <c r="AN16" s="174">
        <v>275</v>
      </c>
      <c r="AO16" s="174">
        <v>241</v>
      </c>
      <c r="AP16" s="174">
        <v>199</v>
      </c>
      <c r="AQ16" s="174">
        <v>185</v>
      </c>
      <c r="AR16" s="174">
        <v>174</v>
      </c>
      <c r="AS16" s="174">
        <v>175</v>
      </c>
      <c r="AT16" s="175">
        <v>178</v>
      </c>
    </row>
    <row r="17" spans="1:58" s="135" customFormat="1">
      <c r="A17" s="139" t="s">
        <v>89</v>
      </c>
      <c r="B17" s="176">
        <v>252</v>
      </c>
      <c r="C17" s="177">
        <v>261</v>
      </c>
      <c r="D17" s="177">
        <v>263</v>
      </c>
      <c r="E17" s="177">
        <v>236</v>
      </c>
      <c r="F17" s="177">
        <v>241</v>
      </c>
      <c r="G17" s="177">
        <v>229</v>
      </c>
      <c r="H17" s="177">
        <v>223</v>
      </c>
      <c r="I17" s="177">
        <v>238</v>
      </c>
      <c r="J17" s="178">
        <v>231</v>
      </c>
      <c r="K17" s="136">
        <v>309</v>
      </c>
      <c r="L17" s="136">
        <v>311</v>
      </c>
      <c r="M17" s="136">
        <v>303</v>
      </c>
      <c r="N17" s="136">
        <v>285</v>
      </c>
      <c r="O17" s="136">
        <v>253</v>
      </c>
      <c r="P17" s="136">
        <v>266</v>
      </c>
      <c r="Q17" s="136">
        <v>260</v>
      </c>
      <c r="R17" s="136">
        <v>258</v>
      </c>
      <c r="S17" s="139">
        <v>255</v>
      </c>
      <c r="T17" s="136">
        <v>301</v>
      </c>
      <c r="U17" s="136">
        <v>328</v>
      </c>
      <c r="V17" s="136">
        <v>300</v>
      </c>
      <c r="W17" s="136">
        <v>282</v>
      </c>
      <c r="X17" s="136">
        <v>274</v>
      </c>
      <c r="Y17" s="136">
        <v>261</v>
      </c>
      <c r="Z17" s="136">
        <v>265</v>
      </c>
      <c r="AA17" s="136">
        <v>264</v>
      </c>
      <c r="AB17" s="139">
        <v>235</v>
      </c>
      <c r="AC17" s="136">
        <v>270</v>
      </c>
      <c r="AD17" s="136">
        <v>329</v>
      </c>
      <c r="AE17" s="136">
        <v>312</v>
      </c>
      <c r="AF17" s="136">
        <v>307</v>
      </c>
      <c r="AG17" s="136">
        <v>295</v>
      </c>
      <c r="AH17" s="136">
        <v>314</v>
      </c>
      <c r="AI17" s="136">
        <v>275</v>
      </c>
      <c r="AJ17" s="136">
        <v>265</v>
      </c>
      <c r="AK17" s="139">
        <v>260</v>
      </c>
      <c r="AL17" s="177">
        <v>257</v>
      </c>
      <c r="AM17" s="177">
        <v>283</v>
      </c>
      <c r="AN17" s="177">
        <v>318</v>
      </c>
      <c r="AO17" s="177">
        <v>337</v>
      </c>
      <c r="AP17" s="177">
        <v>305</v>
      </c>
      <c r="AQ17" s="177">
        <v>298</v>
      </c>
      <c r="AR17" s="177">
        <v>253</v>
      </c>
      <c r="AS17" s="177">
        <v>276</v>
      </c>
      <c r="AT17" s="178">
        <v>262</v>
      </c>
    </row>
    <row r="18" spans="1:58" s="135" customFormat="1">
      <c r="A18" s="140" t="s">
        <v>90</v>
      </c>
      <c r="B18" s="179">
        <v>473</v>
      </c>
      <c r="C18" s="180">
        <v>475</v>
      </c>
      <c r="D18" s="180">
        <v>492</v>
      </c>
      <c r="E18" s="180">
        <v>507</v>
      </c>
      <c r="F18" s="180">
        <v>507</v>
      </c>
      <c r="G18" s="180">
        <v>505</v>
      </c>
      <c r="H18" s="180">
        <v>529</v>
      </c>
      <c r="I18" s="180">
        <v>508</v>
      </c>
      <c r="J18" s="181">
        <v>509</v>
      </c>
      <c r="K18" s="137">
        <v>456</v>
      </c>
      <c r="L18" s="137">
        <v>485</v>
      </c>
      <c r="M18" s="137">
        <v>510</v>
      </c>
      <c r="N18" s="137">
        <v>515</v>
      </c>
      <c r="O18" s="137">
        <v>557</v>
      </c>
      <c r="P18" s="137">
        <v>537</v>
      </c>
      <c r="Q18" s="137">
        <v>557</v>
      </c>
      <c r="R18" s="137">
        <v>565</v>
      </c>
      <c r="S18" s="140">
        <v>565</v>
      </c>
      <c r="T18" s="137">
        <v>488</v>
      </c>
      <c r="U18" s="137">
        <v>506</v>
      </c>
      <c r="V18" s="137">
        <v>560</v>
      </c>
      <c r="W18" s="137">
        <v>573</v>
      </c>
      <c r="X18" s="137">
        <v>606</v>
      </c>
      <c r="Y18" s="137">
        <v>591</v>
      </c>
      <c r="Z18" s="137">
        <v>627</v>
      </c>
      <c r="AA18" s="137">
        <v>623</v>
      </c>
      <c r="AB18" s="140">
        <v>618</v>
      </c>
      <c r="AC18" s="137">
        <v>476</v>
      </c>
      <c r="AD18" s="137">
        <v>497</v>
      </c>
      <c r="AE18" s="137">
        <v>561</v>
      </c>
      <c r="AF18" s="137">
        <v>598</v>
      </c>
      <c r="AG18" s="137">
        <v>627</v>
      </c>
      <c r="AH18" s="137">
        <v>606</v>
      </c>
      <c r="AI18" s="137">
        <v>648</v>
      </c>
      <c r="AJ18" s="137">
        <v>663</v>
      </c>
      <c r="AK18" s="140">
        <v>673</v>
      </c>
      <c r="AL18" s="180">
        <v>403</v>
      </c>
      <c r="AM18" s="180">
        <v>444</v>
      </c>
      <c r="AN18" s="180">
        <v>509</v>
      </c>
      <c r="AO18" s="180">
        <v>524</v>
      </c>
      <c r="AP18" s="180">
        <v>598</v>
      </c>
      <c r="AQ18" s="180">
        <v>619</v>
      </c>
      <c r="AR18" s="180">
        <v>675</v>
      </c>
      <c r="AS18" s="180">
        <v>651</v>
      </c>
      <c r="AT18" s="181">
        <v>662</v>
      </c>
    </row>
    <row r="19" spans="1:58">
      <c r="A19" s="141" t="s">
        <v>1</v>
      </c>
      <c r="B19" s="150">
        <v>0.18721973094170405</v>
      </c>
      <c r="C19" s="150">
        <v>0.17488789237668162</v>
      </c>
      <c r="D19" s="150">
        <v>0.15358744394618834</v>
      </c>
      <c r="E19" s="150">
        <v>0.16704035874439463</v>
      </c>
      <c r="F19" s="150">
        <v>0.16143497757847533</v>
      </c>
      <c r="G19" s="150">
        <v>0.17713004484304934</v>
      </c>
      <c r="H19" s="150">
        <v>0.15695067264573992</v>
      </c>
      <c r="I19" s="150">
        <v>0.16367713004484305</v>
      </c>
      <c r="J19" s="152">
        <v>0.17040358744394618</v>
      </c>
      <c r="K19" s="150">
        <v>0.24704724409448819</v>
      </c>
      <c r="L19" s="150">
        <v>0.21653543307086615</v>
      </c>
      <c r="M19" s="150">
        <v>0.19980314960629922</v>
      </c>
      <c r="N19" s="150">
        <v>0.2125984251968504</v>
      </c>
      <c r="O19" s="150">
        <v>0.20275590551181102</v>
      </c>
      <c r="P19" s="150">
        <v>0.20964566929133857</v>
      </c>
      <c r="Q19" s="150">
        <v>0.19586614173228348</v>
      </c>
      <c r="R19" s="150">
        <v>0.18996062992125984</v>
      </c>
      <c r="S19" s="152">
        <v>0.19291338582677164</v>
      </c>
      <c r="T19" s="150">
        <v>0.26808905380333953</v>
      </c>
      <c r="U19" s="150">
        <v>0.22634508348794063</v>
      </c>
      <c r="V19" s="150">
        <v>0.20222634508348794</v>
      </c>
      <c r="W19" s="150">
        <v>0.20686456400742115</v>
      </c>
      <c r="X19" s="150">
        <v>0.18367346938775511</v>
      </c>
      <c r="Y19" s="150">
        <v>0.20964749536178107</v>
      </c>
      <c r="Z19" s="150">
        <v>0.17254174397031541</v>
      </c>
      <c r="AA19" s="150">
        <v>0.17717996289424862</v>
      </c>
      <c r="AB19" s="152">
        <v>0.20871985157699444</v>
      </c>
      <c r="AC19" s="150">
        <v>0.33747779751332146</v>
      </c>
      <c r="AD19" s="150">
        <v>0.26642984014209592</v>
      </c>
      <c r="AE19" s="150">
        <v>0.22468916518650089</v>
      </c>
      <c r="AF19" s="150">
        <v>0.19626998223801065</v>
      </c>
      <c r="AG19" s="150">
        <v>0.18117229129662521</v>
      </c>
      <c r="AH19" s="150">
        <v>0.18294849023090587</v>
      </c>
      <c r="AI19" s="150">
        <v>0.18028419182948491</v>
      </c>
      <c r="AJ19" s="150">
        <v>0.17584369449378331</v>
      </c>
      <c r="AK19" s="152">
        <v>0.17140319715808169</v>
      </c>
      <c r="AL19" s="150">
        <v>0.40108892921960071</v>
      </c>
      <c r="AM19" s="150">
        <v>0.34029038112522686</v>
      </c>
      <c r="AN19" s="150">
        <v>0.24954627949183303</v>
      </c>
      <c r="AO19" s="150">
        <v>0.21869328493647913</v>
      </c>
      <c r="AP19" s="150">
        <v>0.18058076225045372</v>
      </c>
      <c r="AQ19" s="150">
        <v>0.16787658802177857</v>
      </c>
      <c r="AR19" s="150">
        <v>0.15789473684210525</v>
      </c>
      <c r="AS19" s="150">
        <v>0.1588021778584392</v>
      </c>
      <c r="AT19" s="152">
        <v>0.16152450090744103</v>
      </c>
    </row>
    <row r="20" spans="1:58">
      <c r="A20" s="141" t="s">
        <v>89</v>
      </c>
      <c r="B20" s="150">
        <v>0.28251121076233182</v>
      </c>
      <c r="C20" s="150">
        <v>0.29260089686098656</v>
      </c>
      <c r="D20" s="150">
        <v>0.29484304932735428</v>
      </c>
      <c r="E20" s="150">
        <v>0.26457399103139012</v>
      </c>
      <c r="F20" s="150">
        <v>0.27017937219730942</v>
      </c>
      <c r="G20" s="150">
        <v>0.25672645739910316</v>
      </c>
      <c r="H20" s="150">
        <v>0.25</v>
      </c>
      <c r="I20" s="150">
        <v>0.26681614349775784</v>
      </c>
      <c r="J20" s="152">
        <v>0.25896860986547088</v>
      </c>
      <c r="K20" s="150">
        <v>0.30413385826771655</v>
      </c>
      <c r="L20" s="150">
        <v>0.30610236220472442</v>
      </c>
      <c r="M20" s="150">
        <v>0.29822834645669294</v>
      </c>
      <c r="N20" s="150">
        <v>0.28051181102362205</v>
      </c>
      <c r="O20" s="150">
        <v>0.24901574803149606</v>
      </c>
      <c r="P20" s="150">
        <v>0.26181102362204722</v>
      </c>
      <c r="Q20" s="150">
        <v>0.25590551181102361</v>
      </c>
      <c r="R20" s="150">
        <v>0.25393700787401574</v>
      </c>
      <c r="S20" s="152">
        <v>0.25098425196850394</v>
      </c>
      <c r="T20" s="150">
        <v>0.2792207792207792</v>
      </c>
      <c r="U20" s="150">
        <v>0.30426716141001853</v>
      </c>
      <c r="V20" s="150">
        <v>0.2782931354359926</v>
      </c>
      <c r="W20" s="150">
        <v>0.26159554730983303</v>
      </c>
      <c r="X20" s="150">
        <v>0.25417439703153988</v>
      </c>
      <c r="Y20" s="150">
        <v>0.24211502782931354</v>
      </c>
      <c r="Z20" s="150">
        <v>0.24582560296846012</v>
      </c>
      <c r="AA20" s="150">
        <v>0.24489795918367346</v>
      </c>
      <c r="AB20" s="152">
        <v>0.21799628942486085</v>
      </c>
      <c r="AC20" s="150">
        <v>0.23978685612788633</v>
      </c>
      <c r="AD20" s="150">
        <v>0.29218472468916518</v>
      </c>
      <c r="AE20" s="150">
        <v>0.27708703374777977</v>
      </c>
      <c r="AF20" s="150">
        <v>0.27264653641207814</v>
      </c>
      <c r="AG20" s="150">
        <v>0.2619893428063943</v>
      </c>
      <c r="AH20" s="150">
        <v>0.27886323268206037</v>
      </c>
      <c r="AI20" s="150">
        <v>0.24422735346358793</v>
      </c>
      <c r="AJ20" s="150">
        <v>0.23534635879218471</v>
      </c>
      <c r="AK20" s="152">
        <v>0.23090586145648312</v>
      </c>
      <c r="AL20" s="150">
        <v>0.23321234119782214</v>
      </c>
      <c r="AM20" s="150">
        <v>0.25680580762250454</v>
      </c>
      <c r="AN20" s="150">
        <v>0.28856624319419238</v>
      </c>
      <c r="AO20" s="150">
        <v>0.30580762250453719</v>
      </c>
      <c r="AP20" s="150">
        <v>0.27676950998185118</v>
      </c>
      <c r="AQ20" s="150">
        <v>0.27041742286751363</v>
      </c>
      <c r="AR20" s="150">
        <v>0.22958257713248639</v>
      </c>
      <c r="AS20" s="150">
        <v>0.25045372050816694</v>
      </c>
      <c r="AT20" s="152">
        <v>0.23774954627949182</v>
      </c>
    </row>
    <row r="21" spans="1:58">
      <c r="A21" s="143" t="s">
        <v>90</v>
      </c>
      <c r="B21" s="151">
        <v>0.53026905829596416</v>
      </c>
      <c r="C21" s="151">
        <v>0.53251121076233188</v>
      </c>
      <c r="D21" s="151">
        <v>0.55156950672645744</v>
      </c>
      <c r="E21" s="151">
        <v>0.56838565022421528</v>
      </c>
      <c r="F21" s="151">
        <v>0.56838565022421528</v>
      </c>
      <c r="G21" s="151">
        <v>0.56614349775784756</v>
      </c>
      <c r="H21" s="151">
        <v>0.59304932735426008</v>
      </c>
      <c r="I21" s="151">
        <v>0.56950672645739908</v>
      </c>
      <c r="J21" s="153">
        <v>0.570627802690583</v>
      </c>
      <c r="K21" s="151">
        <v>0.44881889763779526</v>
      </c>
      <c r="L21" s="151">
        <v>0.47736220472440943</v>
      </c>
      <c r="M21" s="151">
        <v>0.50196850393700787</v>
      </c>
      <c r="N21" s="151">
        <v>0.50688976377952755</v>
      </c>
      <c r="O21" s="151">
        <v>0.54822834645669294</v>
      </c>
      <c r="P21" s="151">
        <v>0.52854330708661412</v>
      </c>
      <c r="Q21" s="151">
        <v>0.54822834645669294</v>
      </c>
      <c r="R21" s="151">
        <v>0.55610236220472442</v>
      </c>
      <c r="S21" s="153">
        <v>0.55610236220472442</v>
      </c>
      <c r="T21" s="151">
        <v>0.45269016697588127</v>
      </c>
      <c r="U21" s="151">
        <v>0.46938775510204084</v>
      </c>
      <c r="V21" s="151">
        <v>0.51948051948051943</v>
      </c>
      <c r="W21" s="151">
        <v>0.53153988868274582</v>
      </c>
      <c r="X21" s="151">
        <v>0.56215213358070504</v>
      </c>
      <c r="Y21" s="151">
        <v>0.54823747680890533</v>
      </c>
      <c r="Z21" s="151">
        <v>0.58163265306122447</v>
      </c>
      <c r="AA21" s="151">
        <v>0.57792207792207795</v>
      </c>
      <c r="AB21" s="153">
        <v>0.57328385899814471</v>
      </c>
      <c r="AC21" s="151">
        <v>0.42273534635879217</v>
      </c>
      <c r="AD21" s="151">
        <v>0.4413854351687389</v>
      </c>
      <c r="AE21" s="151">
        <v>0.49822380106571934</v>
      </c>
      <c r="AF21" s="151">
        <v>0.53108348134991124</v>
      </c>
      <c r="AG21" s="151">
        <v>0.55683836589698044</v>
      </c>
      <c r="AH21" s="151">
        <v>0.53818827708703376</v>
      </c>
      <c r="AI21" s="151">
        <v>0.57548845470692722</v>
      </c>
      <c r="AJ21" s="151">
        <v>0.58880994671403197</v>
      </c>
      <c r="AK21" s="153">
        <v>0.59769094138543521</v>
      </c>
      <c r="AL21" s="151">
        <v>0.36569872958257715</v>
      </c>
      <c r="AM21" s="151">
        <v>0.4029038112522686</v>
      </c>
      <c r="AN21" s="151">
        <v>0.46188747731397461</v>
      </c>
      <c r="AO21" s="151">
        <v>0.47549909255898365</v>
      </c>
      <c r="AP21" s="151">
        <v>0.54264972776769504</v>
      </c>
      <c r="AQ21" s="151">
        <v>0.56170598911070779</v>
      </c>
      <c r="AR21" s="151">
        <v>0.61252268602540838</v>
      </c>
      <c r="AS21" s="151">
        <v>0.59074410163339386</v>
      </c>
      <c r="AT21" s="153">
        <v>0.60072595281306718</v>
      </c>
    </row>
    <row r="22" spans="1:58">
      <c r="H22" s="131" t="e">
        <f>average</f>
        <v>#NAME?</v>
      </c>
    </row>
    <row r="23" spans="1:58">
      <c r="A23" s="132"/>
      <c r="B23" s="134" t="s">
        <v>77</v>
      </c>
      <c r="C23" s="134" t="s">
        <v>78</v>
      </c>
      <c r="D23" s="134" t="s">
        <v>79</v>
      </c>
      <c r="E23" s="134" t="s">
        <v>80</v>
      </c>
      <c r="F23" s="134" t="s">
        <v>81</v>
      </c>
      <c r="G23" s="134" t="s">
        <v>82</v>
      </c>
      <c r="H23" s="134" t="s">
        <v>83</v>
      </c>
      <c r="I23" s="134" t="s">
        <v>84</v>
      </c>
      <c r="J23" s="134" t="s">
        <v>85</v>
      </c>
      <c r="K23" s="134" t="s">
        <v>86</v>
      </c>
      <c r="L23" s="134" t="s">
        <v>87</v>
      </c>
      <c r="M23" s="134" t="s">
        <v>88</v>
      </c>
    </row>
    <row r="24" spans="1:58">
      <c r="A24" s="132">
        <v>1980</v>
      </c>
      <c r="B24" s="225">
        <v>1</v>
      </c>
      <c r="C24" s="225">
        <v>1</v>
      </c>
      <c r="D24" s="225">
        <v>1</v>
      </c>
      <c r="E24" s="225">
        <v>1</v>
      </c>
      <c r="F24" s="225">
        <v>1</v>
      </c>
      <c r="G24" s="225">
        <v>1</v>
      </c>
      <c r="H24" s="9">
        <v>0.60299999999999998</v>
      </c>
      <c r="I24" s="9">
        <v>0.46100000000000002</v>
      </c>
      <c r="J24" s="9">
        <v>0.53400000000000003</v>
      </c>
      <c r="K24" s="9">
        <v>0.45400000000000001</v>
      </c>
      <c r="L24" s="9">
        <v>0.53400000000000003</v>
      </c>
      <c r="M24" s="9">
        <v>0.39700000000000002</v>
      </c>
    </row>
    <row r="25" spans="1:58">
      <c r="A25" s="132">
        <v>1981</v>
      </c>
      <c r="B25" s="225">
        <v>1</v>
      </c>
      <c r="C25" s="225">
        <v>1</v>
      </c>
      <c r="D25" s="225">
        <v>1</v>
      </c>
      <c r="E25" s="225">
        <v>1</v>
      </c>
      <c r="F25" s="225">
        <v>1</v>
      </c>
      <c r="G25" s="225">
        <v>1</v>
      </c>
      <c r="H25" s="9">
        <v>0.67669999999999997</v>
      </c>
      <c r="I25" s="9">
        <v>0.43840000000000001</v>
      </c>
      <c r="J25" s="9">
        <v>0.5958</v>
      </c>
      <c r="K25" s="9">
        <v>0.40429999999999999</v>
      </c>
      <c r="L25" s="9">
        <v>0.56579999999999997</v>
      </c>
      <c r="M25" s="9">
        <v>0.31950000000000001</v>
      </c>
    </row>
    <row r="26" spans="1:58">
      <c r="A26" s="132">
        <v>1982</v>
      </c>
      <c r="B26" s="225">
        <v>1</v>
      </c>
      <c r="C26" s="225">
        <v>1</v>
      </c>
      <c r="D26" s="225">
        <v>1</v>
      </c>
      <c r="E26" s="225">
        <v>1</v>
      </c>
      <c r="F26" s="225">
        <v>1</v>
      </c>
      <c r="G26" s="225">
        <v>1</v>
      </c>
      <c r="H26" s="9">
        <v>0.65400000000000003</v>
      </c>
      <c r="I26" s="9">
        <v>0.46</v>
      </c>
      <c r="J26" s="9">
        <v>0.58399999999999996</v>
      </c>
      <c r="K26" s="9">
        <v>0.41099999999999998</v>
      </c>
      <c r="L26" s="9">
        <v>0.53600000000000003</v>
      </c>
      <c r="M26" s="9">
        <v>0.34100000000000003</v>
      </c>
    </row>
    <row r="27" spans="1:58">
      <c r="A27" s="132">
        <v>1983</v>
      </c>
      <c r="B27" s="225">
        <v>1</v>
      </c>
      <c r="C27" s="225">
        <v>1</v>
      </c>
      <c r="D27" s="225">
        <v>1</v>
      </c>
      <c r="E27" s="225">
        <v>1</v>
      </c>
      <c r="F27" s="225">
        <v>1</v>
      </c>
      <c r="G27" s="225">
        <v>1</v>
      </c>
      <c r="H27" s="9">
        <v>0.68740000000000001</v>
      </c>
      <c r="I27" s="9">
        <v>0.502</v>
      </c>
      <c r="J27" s="9">
        <v>0.57909999999999995</v>
      </c>
      <c r="K27" s="9">
        <v>0.41410000000000002</v>
      </c>
      <c r="L27" s="9">
        <v>0.48799999999999999</v>
      </c>
      <c r="M27" s="9">
        <v>0.32100000000000001</v>
      </c>
    </row>
    <row r="28" spans="1:58">
      <c r="A28" s="132">
        <v>1984</v>
      </c>
      <c r="B28" s="225">
        <v>1</v>
      </c>
      <c r="C28" s="225">
        <v>1</v>
      </c>
      <c r="D28" s="225">
        <v>1</v>
      </c>
      <c r="E28" s="225">
        <v>1</v>
      </c>
      <c r="F28" s="225">
        <v>1</v>
      </c>
      <c r="G28" s="225">
        <v>1</v>
      </c>
      <c r="H28" s="9">
        <v>0.66120000000000001</v>
      </c>
      <c r="I28" s="9">
        <v>0.55030000000000001</v>
      </c>
      <c r="J28" s="9">
        <v>0.57730000000000004</v>
      </c>
      <c r="K28" s="9">
        <v>0.42520000000000002</v>
      </c>
      <c r="L28" s="9">
        <v>0.45079999999999998</v>
      </c>
      <c r="M28" s="9">
        <v>0.33300000000000002</v>
      </c>
    </row>
    <row r="29" spans="1:58">
      <c r="A29" s="185">
        <v>1984</v>
      </c>
      <c r="B29" s="185">
        <f>VLOOKUP($A$29,$A$24:$M$28,2,FALSE)</f>
        <v>1</v>
      </c>
      <c r="C29" s="185">
        <f>VLOOKUP($A$29,$A$24:$M$28,3,FALSE)</f>
        <v>1</v>
      </c>
      <c r="D29" s="185">
        <f>VLOOKUP($A$29,$A$24:$M$28,4,FALSE)</f>
        <v>1</v>
      </c>
      <c r="E29" s="185">
        <f>VLOOKUP($A$29,$A$24:$M$28,5,FALSE)</f>
        <v>1</v>
      </c>
      <c r="F29" s="185">
        <f>VLOOKUP($A$29,$A$24:$M$28,6,FALSE)</f>
        <v>1</v>
      </c>
      <c r="G29" s="185">
        <f>VLOOKUP($A$29,$A$24:$M$28,7,FALSE)</f>
        <v>1</v>
      </c>
      <c r="H29" s="185">
        <f>VLOOKUP($A$29,$A$24:$M$28,8,FALSE)</f>
        <v>0.66120000000000001</v>
      </c>
      <c r="I29" s="185">
        <f>VLOOKUP($A$29,$A$24:$M$28,9,FALSE)</f>
        <v>0.55030000000000001</v>
      </c>
      <c r="J29" s="185">
        <f>VLOOKUP($A$29,$A$24:$M$28,10,FALSE)</f>
        <v>0.57730000000000004</v>
      </c>
      <c r="K29" s="185">
        <f>VLOOKUP($A$29,$A$24:$M$28,11,FALSE)</f>
        <v>0.42520000000000002</v>
      </c>
      <c r="L29" s="185">
        <f>VLOOKUP($A$29,$A$24:$M$28,12,FALSE)</f>
        <v>0.45079999999999998</v>
      </c>
      <c r="M29" s="185">
        <f>VLOOKUP($A$29,$A$24:$M$28,13,FALSE)</f>
        <v>0.33300000000000002</v>
      </c>
    </row>
    <row r="31" spans="1:58">
      <c r="B31" s="189" t="s">
        <v>109</v>
      </c>
      <c r="C31" s="189"/>
      <c r="K31" s="189" t="s">
        <v>109</v>
      </c>
      <c r="L31" s="189"/>
      <c r="T31" s="189" t="s">
        <v>109</v>
      </c>
      <c r="U31" s="189"/>
      <c r="AC31" s="189" t="s">
        <v>109</v>
      </c>
      <c r="AD31" s="189"/>
      <c r="AL31" s="189" t="s">
        <v>109</v>
      </c>
      <c r="AM31" s="189"/>
      <c r="BB31" s="155" t="s">
        <v>104</v>
      </c>
      <c r="BC31" s="137" t="s">
        <v>352</v>
      </c>
      <c r="BD31" s="137" t="s">
        <v>347</v>
      </c>
      <c r="BE31" s="130"/>
      <c r="BF31" s="130"/>
    </row>
    <row r="32" spans="1:58" s="135" customFormat="1">
      <c r="A32" s="145" t="s">
        <v>1</v>
      </c>
      <c r="B32" s="190">
        <f>B19</f>
        <v>0.18721973094170405</v>
      </c>
      <c r="C32" s="190">
        <f t="shared" ref="C32:J32" si="14">B32-(Tgi*B32*(B33^Cgi))-(Tga*B32*(B34^Cga))+(Tig*B33*(B32^Cig))+(Tag*B34*(B32^Cag))</f>
        <v>0.15998263927989703</v>
      </c>
      <c r="D32" s="190">
        <f>C32-(Tgi*C32*(C33^Cgi))-(Tga*C32*(C34^Cga))+(Tig*C33*(C32^Cig))+(Tag*C34*(C32^Cag))</f>
        <v>0.13647303365186045</v>
      </c>
      <c r="E32" s="190">
        <f t="shared" si="14"/>
        <v>0.11638534069206406</v>
      </c>
      <c r="F32" s="190">
        <f t="shared" si="14"/>
        <v>9.9348388803546323E-2</v>
      </c>
      <c r="G32" s="190">
        <f t="shared" si="14"/>
        <v>8.4969881192143992E-2</v>
      </c>
      <c r="H32" s="190">
        <f t="shared" si="14"/>
        <v>7.2867958654157267E-2</v>
      </c>
      <c r="I32" s="190">
        <f t="shared" si="14"/>
        <v>6.2690649602342247E-2</v>
      </c>
      <c r="J32" s="191">
        <f t="shared" si="14"/>
        <v>5.4125658271087618E-2</v>
      </c>
      <c r="K32" s="190">
        <f>K19</f>
        <v>0.24704724409448819</v>
      </c>
      <c r="L32" s="190">
        <f t="shared" ref="L32:S32" si="15">K32-(Tgi*K32*(K33^Cgi))-(Tga*K32*(K34^Cga))+(Tig*K33*(K32^Cig))+(Tag*K34*(K32^Cag))</f>
        <v>0.21135528802932607</v>
      </c>
      <c r="M32" s="190">
        <f t="shared" si="15"/>
        <v>0.17988090249602159</v>
      </c>
      <c r="N32" s="190">
        <f t="shared" si="15"/>
        <v>0.15257757654786919</v>
      </c>
      <c r="O32" s="190">
        <f t="shared" si="15"/>
        <v>0.12920774237663071</v>
      </c>
      <c r="P32" s="190">
        <f t="shared" si="15"/>
        <v>0.10941075932066834</v>
      </c>
      <c r="Q32" s="190">
        <f t="shared" si="15"/>
        <v>9.276487049461192E-2</v>
      </c>
      <c r="R32" s="190">
        <f t="shared" si="15"/>
        <v>7.8835541688023911E-2</v>
      </c>
      <c r="S32" s="191">
        <f t="shared" si="15"/>
        <v>6.7208245926560939E-2</v>
      </c>
      <c r="T32" s="190">
        <f>T19</f>
        <v>0.26808905380333953</v>
      </c>
      <c r="U32" s="190">
        <f t="shared" ref="U32:AB32" si="16">T32-(Tgi*T32*(T33^Cgi))-(Tga*T32*(T34^Cga))+(Tig*T33*(T32^Cig))+(Tag*T34*(T32^Cag))</f>
        <v>0.23144585606548235</v>
      </c>
      <c r="V32" s="190">
        <f t="shared" si="16"/>
        <v>0.19868453347151011</v>
      </c>
      <c r="W32" s="190">
        <f t="shared" si="16"/>
        <v>0.16988260899670479</v>
      </c>
      <c r="X32" s="190">
        <f t="shared" si="16"/>
        <v>0.14491631058397994</v>
      </c>
      <c r="Y32" s="190">
        <f t="shared" si="16"/>
        <v>0.12351747618262854</v>
      </c>
      <c r="Z32" s="190">
        <f t="shared" si="16"/>
        <v>0.10533144277665421</v>
      </c>
      <c r="AA32" s="190">
        <f t="shared" si="16"/>
        <v>8.9966593064659622E-2</v>
      </c>
      <c r="AB32" s="191">
        <f t="shared" si="16"/>
        <v>7.7031301890056983E-2</v>
      </c>
      <c r="AC32" s="190">
        <f>AC19</f>
        <v>0.33747779751332146</v>
      </c>
      <c r="AD32" s="190">
        <f t="shared" ref="AD32:AK32" si="17">AC32-(Tgi*AC32*(AC33^Cgi))-(Tga*AC32*(AC34^Cga))+(Tig*AC33*(AC32^Cig))+(Tag*AC34*(AC32^Cag))</f>
        <v>0.29672390675428822</v>
      </c>
      <c r="AE32" s="190">
        <f t="shared" si="17"/>
        <v>0.25893220763953517</v>
      </c>
      <c r="AF32" s="190">
        <f t="shared" si="17"/>
        <v>0.22455540279524475</v>
      </c>
      <c r="AG32" s="190">
        <f t="shared" si="17"/>
        <v>0.19382177520000204</v>
      </c>
      <c r="AH32" s="190">
        <f t="shared" si="17"/>
        <v>0.16675428067440931</v>
      </c>
      <c r="AI32" s="190">
        <f t="shared" si="17"/>
        <v>0.14321075104585917</v>
      </c>
      <c r="AJ32" s="190">
        <f t="shared" si="17"/>
        <v>0.12293327744910826</v>
      </c>
      <c r="AK32" s="191">
        <f t="shared" si="17"/>
        <v>0.10559643233504504</v>
      </c>
      <c r="AL32" s="190">
        <f>AL19</f>
        <v>0.40108892921960071</v>
      </c>
      <c r="AM32" s="190">
        <f t="shared" ref="AM32:AT32" si="18">AL32-(Tgi*AL32*(AL33^Cgi))-(Tga*AL32*(AL34^Cga))+(Tig*AL33*(AL32^Cig))+(Tag*AL34*(AL32^Cag))</f>
        <v>0.35579503377788613</v>
      </c>
      <c r="AN32" s="190">
        <f t="shared" si="18"/>
        <v>0.31257008355965205</v>
      </c>
      <c r="AO32" s="190">
        <f t="shared" si="18"/>
        <v>0.27223042976134859</v>
      </c>
      <c r="AP32" s="190">
        <f t="shared" si="18"/>
        <v>0.23537065459300183</v>
      </c>
      <c r="AQ32" s="190">
        <f t="shared" si="18"/>
        <v>0.20233389225052073</v>
      </c>
      <c r="AR32" s="190">
        <f t="shared" si="18"/>
        <v>0.17322097935109196</v>
      </c>
      <c r="AS32" s="190">
        <f t="shared" si="18"/>
        <v>0.14792944615692644</v>
      </c>
      <c r="AT32" s="191">
        <f t="shared" si="18"/>
        <v>0.12620836122549503</v>
      </c>
      <c r="BB32" s="136">
        <v>1980</v>
      </c>
      <c r="BC32" s="209">
        <v>1.01</v>
      </c>
      <c r="BD32" s="209">
        <v>1.03</v>
      </c>
      <c r="BE32" s="209"/>
    </row>
    <row r="33" spans="1:57" s="135" customFormat="1">
      <c r="A33" s="139" t="s">
        <v>89</v>
      </c>
      <c r="B33" s="192">
        <f>B20</f>
        <v>0.28251121076233182</v>
      </c>
      <c r="C33" s="192">
        <f t="shared" ref="C33:J33" si="19">B33-(Tig*B33*(B32^Cig))-(Tia*B33*(B34^Cia))+(Tgi*B32*(B33^Cgi))+(Tai*B34*(B33^Cai))</f>
        <v>0.27708462014116508</v>
      </c>
      <c r="D33" s="192">
        <f t="shared" si="19"/>
        <v>0.26790875024661415</v>
      </c>
      <c r="E33" s="192">
        <f t="shared" si="19"/>
        <v>0.25563770405189556</v>
      </c>
      <c r="F33" s="192">
        <f t="shared" si="19"/>
        <v>0.24098515771927614</v>
      </c>
      <c r="G33" s="192">
        <f t="shared" si="19"/>
        <v>0.22466344351916118</v>
      </c>
      <c r="H33" s="192">
        <f t="shared" si="19"/>
        <v>0.20733792529774395</v>
      </c>
      <c r="I33" s="192">
        <f t="shared" si="19"/>
        <v>0.18959696842610035</v>
      </c>
      <c r="J33" s="193">
        <f t="shared" si="19"/>
        <v>0.17193563501736414</v>
      </c>
      <c r="K33" s="192">
        <f>K20</f>
        <v>0.30413385826771655</v>
      </c>
      <c r="L33" s="192">
        <f t="shared" ref="L33:S33" si="20">K33-(Tig*K33*(K32^Cig))-(Tia*K33*(K34^Cia))+(Tgi*K32*(K33^Cgi))+(Tai*K34*(K33^Cai))</f>
        <v>0.30803150129425261</v>
      </c>
      <c r="M33" s="192">
        <f t="shared" si="20"/>
        <v>0.30688116879951022</v>
      </c>
      <c r="N33" s="192">
        <f t="shared" si="20"/>
        <v>0.30104227068614353</v>
      </c>
      <c r="O33" s="192">
        <f t="shared" si="20"/>
        <v>0.29109930790602967</v>
      </c>
      <c r="P33" s="192">
        <f t="shared" si="20"/>
        <v>0.27777705591650581</v>
      </c>
      <c r="Q33" s="192">
        <f t="shared" si="20"/>
        <v>0.26186039669774969</v>
      </c>
      <c r="R33" s="192">
        <f t="shared" si="20"/>
        <v>0.24412824069693739</v>
      </c>
      <c r="S33" s="193">
        <f t="shared" si="20"/>
        <v>0.22530512722944157</v>
      </c>
      <c r="T33" s="192">
        <f>T20</f>
        <v>0.2792207792207792</v>
      </c>
      <c r="U33" s="192">
        <f t="shared" ref="U33:AB33" si="21">T33-(Tig*T33*(T32^Cig))-(Tia*T33*(T34^Cia))+(Tgi*T32*(T33^Cgi))+(Tai*T34*(T33^Cai))</f>
        <v>0.28456301351709512</v>
      </c>
      <c r="V33" s="192">
        <f t="shared" si="21"/>
        <v>0.28523045009636305</v>
      </c>
      <c r="W33" s="192">
        <f t="shared" si="21"/>
        <v>0.28144023168644272</v>
      </c>
      <c r="X33" s="192">
        <f t="shared" si="21"/>
        <v>0.27364480905842226</v>
      </c>
      <c r="Y33" s="192">
        <f t="shared" si="21"/>
        <v>0.26245948976619077</v>
      </c>
      <c r="Z33" s="192">
        <f t="shared" si="21"/>
        <v>0.24858733311657696</v>
      </c>
      <c r="AA33" s="192">
        <f t="shared" si="21"/>
        <v>0.23275252516429545</v>
      </c>
      <c r="AB33" s="193">
        <f t="shared" si="21"/>
        <v>0.21564815044140165</v>
      </c>
      <c r="AC33" s="192">
        <f>AC20</f>
        <v>0.23978685612788633</v>
      </c>
      <c r="AD33" s="192">
        <f t="shared" ref="AD33:AK33" si="22">AC33-(Tig*AC33*(AC32^Cig))-(Tia*AC33*(AC34^Cia))+(Tgi*AC32*(AC33^Cgi))+(Tai*AC34*(AC33^Cai))</f>
        <v>0.25092787307276104</v>
      </c>
      <c r="AE33" s="192">
        <f t="shared" si="22"/>
        <v>0.2581000495950917</v>
      </c>
      <c r="AF33" s="192">
        <f t="shared" si="22"/>
        <v>0.2610739188553734</v>
      </c>
      <c r="AG33" s="192">
        <f t="shared" si="22"/>
        <v>0.25988950559626511</v>
      </c>
      <c r="AH33" s="192">
        <f t="shared" si="22"/>
        <v>0.25482732386093215</v>
      </c>
      <c r="AI33" s="192">
        <f t="shared" si="22"/>
        <v>0.24635465094177483</v>
      </c>
      <c r="AJ33" s="192">
        <f t="shared" si="22"/>
        <v>0.23506043972029406</v>
      </c>
      <c r="AK33" s="193">
        <f t="shared" si="22"/>
        <v>0.22159089969546647</v>
      </c>
      <c r="AL33" s="192">
        <f>AL20</f>
        <v>0.23321234119782214</v>
      </c>
      <c r="AM33" s="192">
        <f t="shared" ref="AM33:AT33" si="23">AL33-(Tig*AL33*(AL32^Cig))-(Tia*AL33*(AL34^Cia))+(Tgi*AL32*(AL33^Cgi))+(Tai*AL34*(AL33^Cai))</f>
        <v>0.25093988631460373</v>
      </c>
      <c r="AN33" s="192">
        <f t="shared" si="23"/>
        <v>0.2652324966302414</v>
      </c>
      <c r="AO33" s="192">
        <f t="shared" si="23"/>
        <v>0.27540927493297884</v>
      </c>
      <c r="AP33" s="192">
        <f t="shared" si="23"/>
        <v>0.2810667394555596</v>
      </c>
      <c r="AQ33" s="192">
        <f t="shared" si="23"/>
        <v>0.28210634249857847</v>
      </c>
      <c r="AR33" s="192">
        <f t="shared" si="23"/>
        <v>0.27871806002135102</v>
      </c>
      <c r="AS33" s="192">
        <f t="shared" si="23"/>
        <v>0.27132953782714431</v>
      </c>
      <c r="AT33" s="193">
        <f t="shared" si="23"/>
        <v>0.2605359770979977</v>
      </c>
      <c r="BB33" s="136">
        <v>1981</v>
      </c>
      <c r="BC33" s="209">
        <v>1.01</v>
      </c>
      <c r="BD33" s="209">
        <v>1.03</v>
      </c>
      <c r="BE33" s="209"/>
    </row>
    <row r="34" spans="1:57" s="135" customFormat="1">
      <c r="A34" s="140" t="s">
        <v>90</v>
      </c>
      <c r="B34" s="194">
        <f>B21</f>
        <v>0.53026905829596416</v>
      </c>
      <c r="C34" s="194">
        <f t="shared" ref="C34:J34" si="24">B34-(Tai*B34*(B33^Cai))-(Tag*B34*(B32^Cag))+(Tga*B32*(B34^Cga))+(Tia*B33*(B34^Cia))</f>
        <v>0.56293274057893794</v>
      </c>
      <c r="D34" s="194">
        <f t="shared" si="24"/>
        <v>0.59561821610152543</v>
      </c>
      <c r="E34" s="194">
        <f t="shared" si="24"/>
        <v>0.62797695525604036</v>
      </c>
      <c r="F34" s="194">
        <f t="shared" si="24"/>
        <v>0.65966645347717756</v>
      </c>
      <c r="G34" s="194">
        <f t="shared" si="24"/>
        <v>0.69036667528869489</v>
      </c>
      <c r="H34" s="194">
        <f t="shared" si="24"/>
        <v>0.71979411604809884</v>
      </c>
      <c r="I34" s="194">
        <f t="shared" si="24"/>
        <v>0.74771238197155743</v>
      </c>
      <c r="J34" s="195">
        <f t="shared" si="24"/>
        <v>0.7739387067115483</v>
      </c>
      <c r="K34" s="194">
        <f>K21</f>
        <v>0.44881889763779526</v>
      </c>
      <c r="L34" s="194">
        <f t="shared" ref="L34:S34" si="25">K34-(Tai*K34*(K33^Cai))-(Tag*K34*(K32^Cag))+(Tga*K32*(K34^Cga))+(Tia*K33*(K34^Cia))</f>
        <v>0.48061321067642138</v>
      </c>
      <c r="M34" s="194">
        <f t="shared" si="25"/>
        <v>0.51323792870446816</v>
      </c>
      <c r="N34" s="194">
        <f t="shared" si="25"/>
        <v>0.54638015276598728</v>
      </c>
      <c r="O34" s="194">
        <f t="shared" si="25"/>
        <v>0.57969294971733965</v>
      </c>
      <c r="P34" s="194">
        <f t="shared" si="25"/>
        <v>0.61281218476282595</v>
      </c>
      <c r="Q34" s="194">
        <f t="shared" si="25"/>
        <v>0.64537473280763846</v>
      </c>
      <c r="R34" s="194">
        <f t="shared" si="25"/>
        <v>0.67703621761503874</v>
      </c>
      <c r="S34" s="195">
        <f t="shared" si="25"/>
        <v>0.70748662684399755</v>
      </c>
      <c r="T34" s="194">
        <f>T21</f>
        <v>0.45269016697588127</v>
      </c>
      <c r="U34" s="194">
        <f t="shared" ref="U34:AB34" si="26">T34-(Tai*T34*(T33^Cai))-(Tag*T34*(T32^Cag))+(Tga*T32*(T34^Cga))+(Tia*T33*(T34^Cia))</f>
        <v>0.48399113041742253</v>
      </c>
      <c r="V34" s="194">
        <f t="shared" si="26"/>
        <v>0.5160850164321269</v>
      </c>
      <c r="W34" s="194">
        <f t="shared" si="26"/>
        <v>0.54867715931685257</v>
      </c>
      <c r="X34" s="194">
        <f t="shared" si="26"/>
        <v>0.58143888035759794</v>
      </c>
      <c r="Y34" s="194">
        <f t="shared" si="26"/>
        <v>0.61402303405118086</v>
      </c>
      <c r="Z34" s="194">
        <f t="shared" si="26"/>
        <v>0.64608122410676905</v>
      </c>
      <c r="AA34" s="194">
        <f t="shared" si="26"/>
        <v>0.67728088177104517</v>
      </c>
      <c r="AB34" s="195">
        <f t="shared" si="26"/>
        <v>0.70732054766854158</v>
      </c>
      <c r="AC34" s="194">
        <f>AC21</f>
        <v>0.42273534635879217</v>
      </c>
      <c r="AD34" s="194">
        <f t="shared" ref="AD34:AK34" si="27">AC34-(Tai*AC34*(AC33^Cai))-(Tag*AC34*(AC32^Cag))+(Tga*AC32*(AC34^Cga))+(Tia*AC33*(AC34^Cia))</f>
        <v>0.45234822017295068</v>
      </c>
      <c r="AE34" s="194">
        <f t="shared" si="27"/>
        <v>0.48296774276537308</v>
      </c>
      <c r="AF34" s="194">
        <f t="shared" si="27"/>
        <v>0.51437067834938177</v>
      </c>
      <c r="AG34" s="194">
        <f t="shared" si="27"/>
        <v>0.54628871920373279</v>
      </c>
      <c r="AH34" s="194">
        <f t="shared" si="27"/>
        <v>0.57841839546465845</v>
      </c>
      <c r="AI34" s="194">
        <f t="shared" si="27"/>
        <v>0.61043459801236599</v>
      </c>
      <c r="AJ34" s="194">
        <f t="shared" si="27"/>
        <v>0.64200628283059757</v>
      </c>
      <c r="AK34" s="195">
        <f t="shared" si="27"/>
        <v>0.67281266796948835</v>
      </c>
      <c r="AL34" s="194">
        <f>AL21</f>
        <v>0.36569872958257715</v>
      </c>
      <c r="AM34" s="194">
        <f t="shared" ref="AM34:AT34" si="28">AL34-(Tai*AL34*(AL33^Cai))-(Tag*AL34*(AL32^Cag))+(Tga*AL32*(AL34^Cga))+(Tia*AL33*(AL34^Cia))</f>
        <v>0.3932650799075102</v>
      </c>
      <c r="AN34" s="194">
        <f t="shared" si="28"/>
        <v>0.42219741981010661</v>
      </c>
      <c r="AO34" s="194">
        <f t="shared" si="28"/>
        <v>0.45236029530567262</v>
      </c>
      <c r="AP34" s="194">
        <f t="shared" si="28"/>
        <v>0.48356260595143857</v>
      </c>
      <c r="AQ34" s="194">
        <f t="shared" si="28"/>
        <v>0.51555976525090086</v>
      </c>
      <c r="AR34" s="194">
        <f t="shared" si="28"/>
        <v>0.54806096062755705</v>
      </c>
      <c r="AS34" s="194">
        <f t="shared" si="28"/>
        <v>0.5807410160159292</v>
      </c>
      <c r="AT34" s="195">
        <f t="shared" si="28"/>
        <v>0.61325566167650736</v>
      </c>
      <c r="BB34" s="136">
        <v>1982</v>
      </c>
      <c r="BC34" s="209">
        <v>1.01</v>
      </c>
      <c r="BD34" s="209">
        <v>1.02</v>
      </c>
      <c r="BE34" s="209"/>
    </row>
    <row r="35" spans="1:57">
      <c r="B35" s="196" t="s">
        <v>110</v>
      </c>
      <c r="C35" s="196"/>
      <c r="K35" s="196" t="s">
        <v>110</v>
      </c>
      <c r="L35" s="196"/>
      <c r="T35" s="196" t="s">
        <v>110</v>
      </c>
      <c r="U35" s="196"/>
      <c r="AC35" s="196" t="s">
        <v>110</v>
      </c>
      <c r="AD35" s="196"/>
      <c r="AL35" s="196" t="s">
        <v>110</v>
      </c>
      <c r="AM35" s="196"/>
      <c r="BB35" s="136">
        <v>1983</v>
      </c>
      <c r="BC35" s="210">
        <v>1</v>
      </c>
      <c r="BD35" s="210">
        <v>1</v>
      </c>
      <c r="BE35" s="130"/>
    </row>
    <row r="36" spans="1:57">
      <c r="A36" s="186" t="s">
        <v>1</v>
      </c>
      <c r="B36" s="197">
        <f>B32-B19</f>
        <v>0</v>
      </c>
      <c r="C36" s="197">
        <f t="shared" ref="C36:J36" si="29">C32-C19</f>
        <v>-1.4905253096784588E-2</v>
      </c>
      <c r="D36" s="197">
        <f t="shared" si="29"/>
        <v>-1.7114410294327892E-2</v>
      </c>
      <c r="E36" s="197">
        <f t="shared" si="29"/>
        <v>-5.0655018052330567E-2</v>
      </c>
      <c r="F36" s="197">
        <f t="shared" si="29"/>
        <v>-6.2086588774929008E-2</v>
      </c>
      <c r="G36" s="197">
        <f t="shared" si="29"/>
        <v>-9.2160163650905347E-2</v>
      </c>
      <c r="H36" s="197">
        <f t="shared" si="29"/>
        <v>-8.4082713991582653E-2</v>
      </c>
      <c r="I36" s="197">
        <f t="shared" si="29"/>
        <v>-0.1009864804425008</v>
      </c>
      <c r="J36" s="198">
        <f t="shared" si="29"/>
        <v>-0.11627792917285856</v>
      </c>
      <c r="K36" s="197">
        <f>K32-K19</f>
        <v>0</v>
      </c>
      <c r="L36" s="197">
        <f t="shared" ref="L36:S36" si="30">L32-L19</f>
        <v>-5.180145041540074E-3</v>
      </c>
      <c r="M36" s="197">
        <f t="shared" si="30"/>
        <v>-1.9922247110277624E-2</v>
      </c>
      <c r="N36" s="197">
        <f t="shared" si="30"/>
        <v>-6.0020848648981218E-2</v>
      </c>
      <c r="O36" s="197">
        <f t="shared" si="30"/>
        <v>-7.3548163135180311E-2</v>
      </c>
      <c r="P36" s="197">
        <f t="shared" si="30"/>
        <v>-0.10023490997067024</v>
      </c>
      <c r="Q36" s="197">
        <f t="shared" si="30"/>
        <v>-0.10310127123767156</v>
      </c>
      <c r="R36" s="197">
        <f t="shared" si="30"/>
        <v>-0.11112508823323593</v>
      </c>
      <c r="S36" s="198">
        <f t="shared" si="30"/>
        <v>-0.12570513990021071</v>
      </c>
      <c r="T36" s="197">
        <f>T32-T19</f>
        <v>0</v>
      </c>
      <c r="U36" s="197">
        <f t="shared" ref="U36:AB36" si="31">U32-U19</f>
        <v>5.1007725775417123E-3</v>
      </c>
      <c r="V36" s="197">
        <f t="shared" si="31"/>
        <v>-3.5418116119778353E-3</v>
      </c>
      <c r="W36" s="197">
        <f t="shared" si="31"/>
        <v>-3.6981955010716355E-2</v>
      </c>
      <c r="X36" s="197">
        <f t="shared" si="31"/>
        <v>-3.8757158803775171E-2</v>
      </c>
      <c r="Y36" s="197">
        <f t="shared" si="31"/>
        <v>-8.6130019179152528E-2</v>
      </c>
      <c r="Z36" s="197">
        <f t="shared" si="31"/>
        <v>-6.7210301193661198E-2</v>
      </c>
      <c r="AA36" s="197">
        <f t="shared" si="31"/>
        <v>-8.7213369829588994E-2</v>
      </c>
      <c r="AB36" s="198">
        <f t="shared" si="31"/>
        <v>-0.13168854968693744</v>
      </c>
      <c r="AC36" s="197">
        <f>AC32-AC19</f>
        <v>0</v>
      </c>
      <c r="AD36" s="197">
        <f t="shared" ref="AD36:AK36" si="32">AD32-AD19</f>
        <v>3.0294066612192305E-2</v>
      </c>
      <c r="AE36" s="197">
        <f t="shared" si="32"/>
        <v>3.4243042453034278E-2</v>
      </c>
      <c r="AF36" s="197">
        <f t="shared" si="32"/>
        <v>2.8285420557234098E-2</v>
      </c>
      <c r="AG36" s="197">
        <f t="shared" si="32"/>
        <v>1.2649483903376835E-2</v>
      </c>
      <c r="AH36" s="197">
        <f t="shared" si="32"/>
        <v>-1.6194209556496558E-2</v>
      </c>
      <c r="AI36" s="197">
        <f t="shared" si="32"/>
        <v>-3.7073440783625733E-2</v>
      </c>
      <c r="AJ36" s="197">
        <f t="shared" si="32"/>
        <v>-5.2910417044675057E-2</v>
      </c>
      <c r="AK36" s="198">
        <f t="shared" si="32"/>
        <v>-6.5806764823036656E-2</v>
      </c>
      <c r="AL36" s="197">
        <f>AL32-AL19</f>
        <v>0</v>
      </c>
      <c r="AM36" s="197">
        <f t="shared" ref="AM36:AT36" si="33">AM32-AM19</f>
        <v>1.5504652652659268E-2</v>
      </c>
      <c r="AN36" s="197">
        <f t="shared" si="33"/>
        <v>6.3023804067819017E-2</v>
      </c>
      <c r="AO36" s="197">
        <f t="shared" si="33"/>
        <v>5.3537144824869459E-2</v>
      </c>
      <c r="AP36" s="197">
        <f t="shared" si="33"/>
        <v>5.4789892342548108E-2</v>
      </c>
      <c r="AQ36" s="197">
        <f t="shared" si="33"/>
        <v>3.4457304228742158E-2</v>
      </c>
      <c r="AR36" s="197">
        <f t="shared" si="33"/>
        <v>1.5326242508986704E-2</v>
      </c>
      <c r="AS36" s="197">
        <f t="shared" si="33"/>
        <v>-1.0872731701512761E-2</v>
      </c>
      <c r="AT36" s="198">
        <f t="shared" si="33"/>
        <v>-3.5316139681945996E-2</v>
      </c>
      <c r="BB36" s="137">
        <v>1984</v>
      </c>
      <c r="BC36" s="211">
        <v>1</v>
      </c>
      <c r="BD36" s="211">
        <v>1</v>
      </c>
    </row>
    <row r="37" spans="1:57">
      <c r="A37" s="187" t="s">
        <v>89</v>
      </c>
      <c r="B37" s="199">
        <f t="shared" ref="B37:AT38" si="34">B33-B20</f>
        <v>0</v>
      </c>
      <c r="C37" s="199">
        <f t="shared" si="34"/>
        <v>-1.5516276719821476E-2</v>
      </c>
      <c r="D37" s="199">
        <f t="shared" si="34"/>
        <v>-2.6934299080740132E-2</v>
      </c>
      <c r="E37" s="199">
        <f t="shared" si="34"/>
        <v>-8.9362869794945565E-3</v>
      </c>
      <c r="F37" s="199">
        <f t="shared" si="34"/>
        <v>-2.9194214478033276E-2</v>
      </c>
      <c r="G37" s="199">
        <f t="shared" si="34"/>
        <v>-3.2063013879941982E-2</v>
      </c>
      <c r="H37" s="199">
        <f t="shared" si="34"/>
        <v>-4.2662074702256053E-2</v>
      </c>
      <c r="I37" s="199">
        <f t="shared" si="34"/>
        <v>-7.7219175071657487E-2</v>
      </c>
      <c r="J37" s="200">
        <f t="shared" si="34"/>
        <v>-8.7032974848106737E-2</v>
      </c>
      <c r="K37" s="199">
        <f t="shared" si="34"/>
        <v>0</v>
      </c>
      <c r="L37" s="199">
        <f t="shared" si="34"/>
        <v>1.9291390895281868E-3</v>
      </c>
      <c r="M37" s="199">
        <f t="shared" si="34"/>
        <v>8.652822342817279E-3</v>
      </c>
      <c r="N37" s="199">
        <f t="shared" si="34"/>
        <v>2.0530459662521483E-2</v>
      </c>
      <c r="O37" s="199">
        <f t="shared" si="34"/>
        <v>4.2083559874533605E-2</v>
      </c>
      <c r="P37" s="199">
        <f t="shared" si="34"/>
        <v>1.5966032294458588E-2</v>
      </c>
      <c r="Q37" s="199">
        <f t="shared" si="34"/>
        <v>5.9548848867260751E-3</v>
      </c>
      <c r="R37" s="199">
        <f t="shared" si="34"/>
        <v>-9.808767177078348E-3</v>
      </c>
      <c r="S37" s="200">
        <f t="shared" si="34"/>
        <v>-2.5679124739062364E-2</v>
      </c>
      <c r="T37" s="199">
        <f t="shared" si="34"/>
        <v>0</v>
      </c>
      <c r="U37" s="199">
        <f t="shared" si="34"/>
        <v>-1.9704147892923407E-2</v>
      </c>
      <c r="V37" s="199">
        <f t="shared" si="34"/>
        <v>6.9373146603704527E-3</v>
      </c>
      <c r="W37" s="199">
        <f t="shared" si="34"/>
        <v>1.9844684376609689E-2</v>
      </c>
      <c r="X37" s="199">
        <f t="shared" si="34"/>
        <v>1.9470412026882378E-2</v>
      </c>
      <c r="Y37" s="199">
        <f t="shared" si="34"/>
        <v>2.0344461936877223E-2</v>
      </c>
      <c r="Z37" s="199">
        <f t="shared" si="34"/>
        <v>2.7617301481168421E-3</v>
      </c>
      <c r="AA37" s="199">
        <f t="shared" si="34"/>
        <v>-1.214543401937801E-2</v>
      </c>
      <c r="AB37" s="200">
        <f t="shared" si="34"/>
        <v>-2.3481389834592026E-3</v>
      </c>
      <c r="AC37" s="199">
        <f t="shared" si="34"/>
        <v>0</v>
      </c>
      <c r="AD37" s="199">
        <f t="shared" si="34"/>
        <v>-4.1256851616404133E-2</v>
      </c>
      <c r="AE37" s="199">
        <f t="shared" si="34"/>
        <v>-1.8986984152688069E-2</v>
      </c>
      <c r="AF37" s="199">
        <f t="shared" si="34"/>
        <v>-1.1572617556704745E-2</v>
      </c>
      <c r="AG37" s="199">
        <f t="shared" si="34"/>
        <v>-2.0998372101291851E-3</v>
      </c>
      <c r="AH37" s="199">
        <f t="shared" si="34"/>
        <v>-2.4035908821128216E-2</v>
      </c>
      <c r="AI37" s="199">
        <f t="shared" si="34"/>
        <v>2.127297478186907E-3</v>
      </c>
      <c r="AJ37" s="199">
        <f t="shared" si="34"/>
        <v>-2.8591907189065568E-4</v>
      </c>
      <c r="AK37" s="200">
        <f t="shared" si="34"/>
        <v>-9.3149617610166491E-3</v>
      </c>
      <c r="AL37" s="199">
        <f t="shared" si="34"/>
        <v>0</v>
      </c>
      <c r="AM37" s="199">
        <f t="shared" si="34"/>
        <v>-5.8659213079008121E-3</v>
      </c>
      <c r="AN37" s="199">
        <f t="shared" si="34"/>
        <v>-2.3333746563950986E-2</v>
      </c>
      <c r="AO37" s="199">
        <f t="shared" si="34"/>
        <v>-3.0398347571558348E-2</v>
      </c>
      <c r="AP37" s="199">
        <f t="shared" si="34"/>
        <v>4.2972294737084193E-3</v>
      </c>
      <c r="AQ37" s="199">
        <f t="shared" si="34"/>
        <v>1.1688919631064831E-2</v>
      </c>
      <c r="AR37" s="199">
        <f t="shared" si="34"/>
        <v>4.9135482888864629E-2</v>
      </c>
      <c r="AS37" s="199">
        <f t="shared" si="34"/>
        <v>2.0875817318977363E-2</v>
      </c>
      <c r="AT37" s="200">
        <f t="shared" si="34"/>
        <v>2.2786430818505871E-2</v>
      </c>
      <c r="BB37" s="138"/>
    </row>
    <row r="38" spans="1:57">
      <c r="A38" s="188" t="s">
        <v>90</v>
      </c>
      <c r="B38" s="201">
        <f t="shared" si="34"/>
        <v>0</v>
      </c>
      <c r="C38" s="201">
        <f t="shared" si="34"/>
        <v>3.0421529816606063E-2</v>
      </c>
      <c r="D38" s="201">
        <f t="shared" si="34"/>
        <v>4.4048709375067996E-2</v>
      </c>
      <c r="E38" s="201">
        <f t="shared" si="34"/>
        <v>5.9591305031825081E-2</v>
      </c>
      <c r="F38" s="201">
        <f t="shared" si="34"/>
        <v>9.1280803252962284E-2</v>
      </c>
      <c r="G38" s="201">
        <f t="shared" si="34"/>
        <v>0.12422317753084733</v>
      </c>
      <c r="H38" s="201">
        <f t="shared" si="34"/>
        <v>0.12674478869383876</v>
      </c>
      <c r="I38" s="201">
        <f t="shared" si="34"/>
        <v>0.17820565551415835</v>
      </c>
      <c r="J38" s="202">
        <f t="shared" si="34"/>
        <v>0.2033109040209653</v>
      </c>
      <c r="K38" s="201">
        <f t="shared" si="34"/>
        <v>0</v>
      </c>
      <c r="L38" s="201">
        <f t="shared" si="34"/>
        <v>3.2510059520119428E-3</v>
      </c>
      <c r="M38" s="201">
        <f t="shared" si="34"/>
        <v>1.126942476746029E-2</v>
      </c>
      <c r="N38" s="201">
        <f t="shared" si="34"/>
        <v>3.9490388986459735E-2</v>
      </c>
      <c r="O38" s="201">
        <f t="shared" si="34"/>
        <v>3.1464603260646706E-2</v>
      </c>
      <c r="P38" s="201">
        <f t="shared" si="34"/>
        <v>8.4268877676211829E-2</v>
      </c>
      <c r="Q38" s="201">
        <f t="shared" si="34"/>
        <v>9.7146386350945524E-2</v>
      </c>
      <c r="R38" s="201">
        <f t="shared" si="34"/>
        <v>0.12093385541031432</v>
      </c>
      <c r="S38" s="202">
        <f t="shared" si="34"/>
        <v>0.15138426463927313</v>
      </c>
      <c r="T38" s="201">
        <f t="shared" si="34"/>
        <v>0</v>
      </c>
      <c r="U38" s="201">
        <f t="shared" si="34"/>
        <v>1.4603375315381695E-2</v>
      </c>
      <c r="V38" s="201">
        <f t="shared" si="34"/>
        <v>-3.3955030483925341E-3</v>
      </c>
      <c r="W38" s="201">
        <f t="shared" si="34"/>
        <v>1.7137270634106749E-2</v>
      </c>
      <c r="X38" s="201">
        <f t="shared" si="34"/>
        <v>1.9286746776892905E-2</v>
      </c>
      <c r="Y38" s="201">
        <f t="shared" si="34"/>
        <v>6.5785557242275527E-2</v>
      </c>
      <c r="Z38" s="201">
        <f t="shared" si="34"/>
        <v>6.4448571045544578E-2</v>
      </c>
      <c r="AA38" s="201">
        <f t="shared" si="34"/>
        <v>9.9358803848967225E-2</v>
      </c>
      <c r="AB38" s="202">
        <f t="shared" si="34"/>
        <v>0.13403668867039686</v>
      </c>
      <c r="AC38" s="201">
        <f t="shared" si="34"/>
        <v>0</v>
      </c>
      <c r="AD38" s="201">
        <f t="shared" si="34"/>
        <v>1.0962785004211772E-2</v>
      </c>
      <c r="AE38" s="201">
        <f t="shared" si="34"/>
        <v>-1.5256058300346265E-2</v>
      </c>
      <c r="AF38" s="201">
        <f t="shared" si="34"/>
        <v>-1.6712803000529464E-2</v>
      </c>
      <c r="AG38" s="201">
        <f t="shared" si="34"/>
        <v>-1.054964669324765E-2</v>
      </c>
      <c r="AH38" s="201">
        <f t="shared" si="34"/>
        <v>4.0230118377624691E-2</v>
      </c>
      <c r="AI38" s="201">
        <f t="shared" si="34"/>
        <v>3.494614330543877E-2</v>
      </c>
      <c r="AJ38" s="201">
        <f t="shared" si="34"/>
        <v>5.3196336116565601E-2</v>
      </c>
      <c r="AK38" s="202">
        <f t="shared" si="34"/>
        <v>7.5121726584053139E-2</v>
      </c>
      <c r="AL38" s="201">
        <f t="shared" si="34"/>
        <v>0</v>
      </c>
      <c r="AM38" s="201">
        <f t="shared" si="34"/>
        <v>-9.6387313447584E-3</v>
      </c>
      <c r="AN38" s="201">
        <f t="shared" si="34"/>
        <v>-3.9690057503868004E-2</v>
      </c>
      <c r="AO38" s="201">
        <f t="shared" si="34"/>
        <v>-2.3138797253311028E-2</v>
      </c>
      <c r="AP38" s="201">
        <f t="shared" si="34"/>
        <v>-5.9087121816256472E-2</v>
      </c>
      <c r="AQ38" s="201">
        <f t="shared" si="34"/>
        <v>-4.6146223859806934E-2</v>
      </c>
      <c r="AR38" s="201">
        <f t="shared" si="34"/>
        <v>-6.4461725397851333E-2</v>
      </c>
      <c r="AS38" s="201">
        <f t="shared" si="34"/>
        <v>-1.0003085617464658E-2</v>
      </c>
      <c r="AT38" s="202">
        <f t="shared" si="34"/>
        <v>1.2529708863440181E-2</v>
      </c>
    </row>
    <row r="39" spans="1:57">
      <c r="A39" s="171" t="s">
        <v>105</v>
      </c>
      <c r="B39" s="166">
        <v>2000</v>
      </c>
      <c r="C39" s="166">
        <v>2001</v>
      </c>
      <c r="D39" s="166">
        <v>2002</v>
      </c>
      <c r="E39" s="166">
        <v>2003</v>
      </c>
      <c r="F39" s="166">
        <v>2004</v>
      </c>
      <c r="G39" s="166">
        <v>2005</v>
      </c>
      <c r="H39" s="166">
        <v>2006</v>
      </c>
      <c r="I39" s="166">
        <v>2007</v>
      </c>
      <c r="J39" s="167">
        <v>2008</v>
      </c>
      <c r="K39" s="169">
        <v>2000</v>
      </c>
      <c r="L39" s="169">
        <v>2001</v>
      </c>
      <c r="M39" s="169">
        <v>2002</v>
      </c>
      <c r="N39" s="169">
        <v>2003</v>
      </c>
      <c r="O39" s="169">
        <v>2004</v>
      </c>
      <c r="P39" s="169">
        <v>2005</v>
      </c>
      <c r="Q39" s="169">
        <v>2006</v>
      </c>
      <c r="R39" s="169">
        <v>2007</v>
      </c>
      <c r="S39" s="170">
        <v>2008</v>
      </c>
      <c r="T39" s="166">
        <v>2000</v>
      </c>
      <c r="U39" s="166">
        <v>2001</v>
      </c>
      <c r="V39" s="166">
        <v>2002</v>
      </c>
      <c r="W39" s="166">
        <v>2003</v>
      </c>
      <c r="X39" s="166">
        <v>2004</v>
      </c>
      <c r="Y39" s="166">
        <v>2005</v>
      </c>
      <c r="Z39" s="166">
        <v>2006</v>
      </c>
      <c r="AA39" s="166">
        <v>2007</v>
      </c>
      <c r="AB39" s="167">
        <v>2008</v>
      </c>
      <c r="AC39" s="169">
        <v>2000</v>
      </c>
      <c r="AD39" s="169">
        <v>2001</v>
      </c>
      <c r="AE39" s="169">
        <v>2002</v>
      </c>
      <c r="AF39" s="169">
        <v>2003</v>
      </c>
      <c r="AG39" s="169">
        <v>2004</v>
      </c>
      <c r="AH39" s="169">
        <v>2005</v>
      </c>
      <c r="AI39" s="169">
        <v>2006</v>
      </c>
      <c r="AJ39" s="169">
        <v>2007</v>
      </c>
      <c r="AK39" s="169">
        <v>2008</v>
      </c>
      <c r="AL39" s="168">
        <v>2000</v>
      </c>
      <c r="AM39" s="166">
        <v>2001</v>
      </c>
      <c r="AN39" s="166">
        <v>2002</v>
      </c>
      <c r="AO39" s="166">
        <v>2003</v>
      </c>
      <c r="AP39" s="166">
        <v>2004</v>
      </c>
      <c r="AQ39" s="166">
        <v>2005</v>
      </c>
      <c r="AR39" s="166">
        <v>2006</v>
      </c>
      <c r="AS39" s="166">
        <v>2007</v>
      </c>
      <c r="AT39" s="167">
        <v>2008</v>
      </c>
    </row>
    <row r="40" spans="1:57">
      <c r="J40" s="131">
        <f>SQRT(SUMSQ(B36:J38))</f>
        <v>0.4287648015533676</v>
      </c>
      <c r="S40" s="131">
        <f>SQRT(SUMSQ(K36:S38))</f>
        <v>0.34401758994419168</v>
      </c>
      <c r="AB40" s="131">
        <f>SQRT(SUMSQ(T36:AB38))</f>
        <v>0.28068781520214842</v>
      </c>
      <c r="AK40" s="131">
        <f>SQRT(SUMSQ(AC36:AK38))</f>
        <v>0.1635345734802077</v>
      </c>
      <c r="AT40" s="131">
        <f>SQRT(SUMSQ(AL36:AT38))</f>
        <v>0.17358653485481862</v>
      </c>
    </row>
    <row r="60" spans="1:46">
      <c r="A60" s="141" t="s">
        <v>1</v>
      </c>
      <c r="B60" s="150">
        <v>0.18721973094170405</v>
      </c>
      <c r="C60" s="150">
        <v>0.17488789237668162</v>
      </c>
      <c r="D60" s="150">
        <v>0.15358744394618834</v>
      </c>
      <c r="E60" s="150">
        <v>0.16704035874439463</v>
      </c>
      <c r="F60" s="150">
        <v>0.16143497757847533</v>
      </c>
      <c r="G60" s="150">
        <v>0.17713004484304934</v>
      </c>
      <c r="H60" s="150">
        <v>0.15695067264573992</v>
      </c>
      <c r="I60" s="150">
        <v>0.16367713004484305</v>
      </c>
      <c r="J60" s="152">
        <v>0.17040358744394618</v>
      </c>
      <c r="K60" s="150">
        <v>0.24704724409448819</v>
      </c>
      <c r="L60" s="150">
        <v>0.21653543307086615</v>
      </c>
      <c r="M60" s="150">
        <v>0.19980314960629922</v>
      </c>
      <c r="N60" s="150">
        <v>0.2125984251968504</v>
      </c>
      <c r="O60" s="150">
        <v>0.20275590551181102</v>
      </c>
      <c r="P60" s="150">
        <v>0.20964566929133857</v>
      </c>
      <c r="Q60" s="150">
        <v>0.19586614173228348</v>
      </c>
      <c r="R60" s="150">
        <v>0.18996062992125984</v>
      </c>
      <c r="S60" s="152">
        <v>0.19291338582677164</v>
      </c>
      <c r="T60" s="150">
        <v>0.26808905380333953</v>
      </c>
      <c r="U60" s="150">
        <v>0.22634508348794063</v>
      </c>
      <c r="V60" s="150">
        <v>0.20222634508348794</v>
      </c>
      <c r="W60" s="150">
        <v>0.20686456400742115</v>
      </c>
      <c r="X60" s="150">
        <v>0.18367346938775511</v>
      </c>
      <c r="Y60" s="150">
        <v>0.20964749536178107</v>
      </c>
      <c r="Z60" s="150">
        <v>0.17254174397031541</v>
      </c>
      <c r="AA60" s="150">
        <v>0.17717996289424862</v>
      </c>
      <c r="AB60" s="152">
        <v>0.20871985157699444</v>
      </c>
      <c r="AC60" s="150">
        <v>0.33747779751332146</v>
      </c>
      <c r="AD60" s="150">
        <v>0.26642984014209592</v>
      </c>
      <c r="AE60" s="150">
        <v>0.22468916518650089</v>
      </c>
      <c r="AF60" s="150">
        <v>0.19626998223801065</v>
      </c>
      <c r="AG60" s="150">
        <v>0.18117229129662521</v>
      </c>
      <c r="AH60" s="150">
        <v>0.18294849023090587</v>
      </c>
      <c r="AI60" s="150">
        <v>0.18028419182948491</v>
      </c>
      <c r="AJ60" s="150">
        <v>0.17584369449378331</v>
      </c>
      <c r="AK60" s="152">
        <v>0.17140319715808169</v>
      </c>
      <c r="AL60" s="150">
        <v>0.40108892921960071</v>
      </c>
      <c r="AM60" s="150">
        <v>0.34029038112522686</v>
      </c>
      <c r="AN60" s="150">
        <v>0.24954627949183303</v>
      </c>
      <c r="AO60" s="150">
        <v>0.21869328493647913</v>
      </c>
      <c r="AP60" s="150">
        <v>0.18058076225045372</v>
      </c>
      <c r="AQ60" s="150">
        <v>0.16787658802177857</v>
      </c>
      <c r="AR60" s="150">
        <v>0.15789473684210525</v>
      </c>
      <c r="AS60" s="150">
        <v>0.1588021778584392</v>
      </c>
      <c r="AT60" s="152">
        <v>0.16152450090744103</v>
      </c>
    </row>
    <row r="61" spans="1:46">
      <c r="A61" s="141" t="s">
        <v>89</v>
      </c>
      <c r="B61" s="150">
        <v>0.28251121076233182</v>
      </c>
      <c r="C61" s="150">
        <v>0.29260089686098656</v>
      </c>
      <c r="D61" s="150">
        <v>0.29484304932735428</v>
      </c>
      <c r="E61" s="150">
        <v>0.26457399103139012</v>
      </c>
      <c r="F61" s="150">
        <v>0.27017937219730942</v>
      </c>
      <c r="G61" s="150">
        <v>0.25672645739910316</v>
      </c>
      <c r="H61" s="150">
        <v>0.25</v>
      </c>
      <c r="I61" s="150">
        <v>0.26681614349775784</v>
      </c>
      <c r="J61" s="152">
        <v>0.25896860986547088</v>
      </c>
      <c r="K61" s="150">
        <v>0.30413385826771655</v>
      </c>
      <c r="L61" s="150">
        <v>0.30610236220472442</v>
      </c>
      <c r="M61" s="150">
        <v>0.29822834645669294</v>
      </c>
      <c r="N61" s="150">
        <v>0.28051181102362205</v>
      </c>
      <c r="O61" s="150">
        <v>0.24901574803149606</v>
      </c>
      <c r="P61" s="150">
        <v>0.26181102362204722</v>
      </c>
      <c r="Q61" s="150">
        <v>0.25590551181102361</v>
      </c>
      <c r="R61" s="150">
        <v>0.25393700787401574</v>
      </c>
      <c r="S61" s="152">
        <v>0.25098425196850394</v>
      </c>
      <c r="T61" s="150">
        <v>0.2792207792207792</v>
      </c>
      <c r="U61" s="150">
        <v>0.30426716141001853</v>
      </c>
      <c r="V61" s="150">
        <v>0.2782931354359926</v>
      </c>
      <c r="W61" s="150">
        <v>0.26159554730983303</v>
      </c>
      <c r="X61" s="150">
        <v>0.25417439703153988</v>
      </c>
      <c r="Y61" s="150">
        <v>0.24211502782931354</v>
      </c>
      <c r="Z61" s="150">
        <v>0.24582560296846012</v>
      </c>
      <c r="AA61" s="150">
        <v>0.24489795918367346</v>
      </c>
      <c r="AB61" s="152">
        <v>0.21799628942486085</v>
      </c>
      <c r="AC61" s="150">
        <v>0.23978685612788633</v>
      </c>
      <c r="AD61" s="150">
        <v>0.29218472468916518</v>
      </c>
      <c r="AE61" s="150">
        <v>0.27708703374777977</v>
      </c>
      <c r="AF61" s="150">
        <v>0.27264653641207814</v>
      </c>
      <c r="AG61" s="150">
        <v>0.2619893428063943</v>
      </c>
      <c r="AH61" s="150">
        <v>0.27886323268206037</v>
      </c>
      <c r="AI61" s="150">
        <v>0.24422735346358793</v>
      </c>
      <c r="AJ61" s="150">
        <v>0.23534635879218471</v>
      </c>
      <c r="AK61" s="152">
        <v>0.23090586145648312</v>
      </c>
      <c r="AL61" s="150">
        <v>0.23321234119782214</v>
      </c>
      <c r="AM61" s="150">
        <v>0.25680580762250454</v>
      </c>
      <c r="AN61" s="150">
        <v>0.28856624319419238</v>
      </c>
      <c r="AO61" s="150">
        <v>0.30580762250453719</v>
      </c>
      <c r="AP61" s="150">
        <v>0.27676950998185118</v>
      </c>
      <c r="AQ61" s="150">
        <v>0.27041742286751363</v>
      </c>
      <c r="AR61" s="150">
        <v>0.22958257713248639</v>
      </c>
      <c r="AS61" s="150">
        <v>0.25045372050816694</v>
      </c>
      <c r="AT61" s="152">
        <v>0.23774954627949182</v>
      </c>
    </row>
    <row r="62" spans="1:46">
      <c r="A62" s="143" t="s">
        <v>90</v>
      </c>
      <c r="B62" s="151">
        <v>0.53026905829596416</v>
      </c>
      <c r="C62" s="151">
        <v>0.53251121076233188</v>
      </c>
      <c r="D62" s="151">
        <v>0.55156950672645744</v>
      </c>
      <c r="E62" s="151">
        <v>0.56838565022421528</v>
      </c>
      <c r="F62" s="151">
        <v>0.56838565022421528</v>
      </c>
      <c r="G62" s="151">
        <v>0.56614349775784756</v>
      </c>
      <c r="H62" s="151">
        <v>0.59304932735426008</v>
      </c>
      <c r="I62" s="151">
        <v>0.56950672645739908</v>
      </c>
      <c r="J62" s="153">
        <v>0.570627802690583</v>
      </c>
      <c r="K62" s="151">
        <v>0.44881889763779526</v>
      </c>
      <c r="L62" s="151">
        <v>0.47736220472440943</v>
      </c>
      <c r="M62" s="151">
        <v>0.50196850393700787</v>
      </c>
      <c r="N62" s="151">
        <v>0.50688976377952755</v>
      </c>
      <c r="O62" s="151">
        <v>0.54822834645669294</v>
      </c>
      <c r="P62" s="151">
        <v>0.52854330708661412</v>
      </c>
      <c r="Q62" s="151">
        <v>0.54822834645669294</v>
      </c>
      <c r="R62" s="151">
        <v>0.55610236220472442</v>
      </c>
      <c r="S62" s="153">
        <v>0.55610236220472442</v>
      </c>
      <c r="T62" s="151">
        <v>0.45269016697588127</v>
      </c>
      <c r="U62" s="151">
        <v>0.46938775510204084</v>
      </c>
      <c r="V62" s="151">
        <v>0.51948051948051943</v>
      </c>
      <c r="W62" s="151">
        <v>0.53153988868274582</v>
      </c>
      <c r="X62" s="151">
        <v>0.56215213358070504</v>
      </c>
      <c r="Y62" s="151">
        <v>0.54823747680890533</v>
      </c>
      <c r="Z62" s="151">
        <v>0.58163265306122447</v>
      </c>
      <c r="AA62" s="151">
        <v>0.57792207792207795</v>
      </c>
      <c r="AB62" s="153">
        <v>0.57328385899814471</v>
      </c>
      <c r="AC62" s="151">
        <v>0.42273534635879217</v>
      </c>
      <c r="AD62" s="151">
        <v>0.4413854351687389</v>
      </c>
      <c r="AE62" s="151">
        <v>0.49822380106571934</v>
      </c>
      <c r="AF62" s="151">
        <v>0.53108348134991124</v>
      </c>
      <c r="AG62" s="151">
        <v>0.55683836589698044</v>
      </c>
      <c r="AH62" s="151">
        <v>0.53818827708703376</v>
      </c>
      <c r="AI62" s="151">
        <v>0.57548845470692722</v>
      </c>
      <c r="AJ62" s="151">
        <v>0.58880994671403197</v>
      </c>
      <c r="AK62" s="153">
        <v>0.59769094138543521</v>
      </c>
      <c r="AL62" s="151">
        <v>0.36569872958257715</v>
      </c>
      <c r="AM62" s="151">
        <v>0.4029038112522686</v>
      </c>
      <c r="AN62" s="151">
        <v>0.46188747731397461</v>
      </c>
      <c r="AO62" s="151">
        <v>0.47549909255898365</v>
      </c>
      <c r="AP62" s="151">
        <v>0.54264972776769504</v>
      </c>
      <c r="AQ62" s="151">
        <v>0.56170598911070779</v>
      </c>
      <c r="AR62" s="151">
        <v>0.61252268602540838</v>
      </c>
      <c r="AS62" s="151">
        <v>0.59074410163339386</v>
      </c>
      <c r="AT62" s="153">
        <v>0.60072595281306718</v>
      </c>
    </row>
    <row r="65" spans="1:46">
      <c r="B65" s="189" t="s">
        <v>109</v>
      </c>
      <c r="C65" s="189"/>
    </row>
    <row r="66" spans="1:46">
      <c r="A66" s="141" t="s">
        <v>1</v>
      </c>
      <c r="B66" s="203">
        <f>B60</f>
        <v>0.18721973094170405</v>
      </c>
      <c r="C66" s="190">
        <f t="shared" ref="C66:AT66" si="35">B60-(Tgi*B60*(B61^Cgi))-(Tga*B60*(B62^Cga))+(Tig*B61*(B60^Cig))+(Tag*B62*(B60^Cag))</f>
        <v>0.15998263927989703</v>
      </c>
      <c r="D66" s="190">
        <f t="shared" si="35"/>
        <v>0.14882671429145972</v>
      </c>
      <c r="E66" s="190">
        <f t="shared" si="35"/>
        <v>0.13029611469162863</v>
      </c>
      <c r="F66" s="190">
        <f t="shared" si="35"/>
        <v>0.14308884994168394</v>
      </c>
      <c r="G66" s="190">
        <f t="shared" si="35"/>
        <v>0.13799022099780811</v>
      </c>
      <c r="H66" s="190">
        <f t="shared" si="35"/>
        <v>0.15222752644332282</v>
      </c>
      <c r="I66" s="190">
        <f t="shared" si="35"/>
        <v>0.13481146061654167</v>
      </c>
      <c r="J66" s="190">
        <f t="shared" si="35"/>
        <v>0.14006916286271592</v>
      </c>
      <c r="K66" s="203">
        <f>K60</f>
        <v>0.24704724409448819</v>
      </c>
      <c r="L66" s="190">
        <f t="shared" si="35"/>
        <v>0.21135528802932607</v>
      </c>
      <c r="M66" s="190">
        <f t="shared" si="35"/>
        <v>0.18449677793105584</v>
      </c>
      <c r="N66" s="190">
        <f t="shared" si="35"/>
        <v>0.17026736700973402</v>
      </c>
      <c r="O66" s="190">
        <f t="shared" si="35"/>
        <v>0.18230325423150848</v>
      </c>
      <c r="P66" s="190">
        <f t="shared" si="35"/>
        <v>0.17512520479415955</v>
      </c>
      <c r="Q66" s="190">
        <f t="shared" si="35"/>
        <v>0.18060629814697129</v>
      </c>
      <c r="R66" s="190">
        <f t="shared" si="35"/>
        <v>0.16873145179102861</v>
      </c>
      <c r="S66" s="190">
        <f t="shared" si="35"/>
        <v>0.1636179704453159</v>
      </c>
      <c r="T66" s="203">
        <f>T60</f>
        <v>0.26808905380333953</v>
      </c>
      <c r="U66" s="190">
        <f t="shared" si="35"/>
        <v>0.23144585606548235</v>
      </c>
      <c r="V66" s="190">
        <f t="shared" si="35"/>
        <v>0.19317091501130726</v>
      </c>
      <c r="W66" s="190">
        <f t="shared" si="35"/>
        <v>0.17330310029223361</v>
      </c>
      <c r="X66" s="190">
        <f t="shared" si="35"/>
        <v>0.17816337226913029</v>
      </c>
      <c r="Y66" s="190">
        <f t="shared" si="35"/>
        <v>0.15807780470258603</v>
      </c>
      <c r="Z66" s="190">
        <f t="shared" si="35"/>
        <v>0.18155226111021233</v>
      </c>
      <c r="AA66" s="190">
        <f t="shared" si="35"/>
        <v>0.14863566919430954</v>
      </c>
      <c r="AB66" s="190">
        <f t="shared" si="35"/>
        <v>0.15275060985264405</v>
      </c>
      <c r="AC66" s="203">
        <f>AC60</f>
        <v>0.33747779751332146</v>
      </c>
      <c r="AD66" s="190">
        <f t="shared" si="35"/>
        <v>0.29672390675428822</v>
      </c>
      <c r="AE66" s="190">
        <f t="shared" si="35"/>
        <v>0.22917951755534455</v>
      </c>
      <c r="AF66" s="190">
        <f t="shared" si="35"/>
        <v>0.19311736423751219</v>
      </c>
      <c r="AG66" s="190">
        <f t="shared" si="35"/>
        <v>0.16833577857771581</v>
      </c>
      <c r="AH66" s="190">
        <f t="shared" si="35"/>
        <v>0.15555628310654984</v>
      </c>
      <c r="AI66" s="190">
        <f t="shared" si="35"/>
        <v>0.15640766857326743</v>
      </c>
      <c r="AJ66" s="190">
        <f t="shared" si="35"/>
        <v>0.15551016582063232</v>
      </c>
      <c r="AK66" s="190">
        <f t="shared" si="35"/>
        <v>0.15195932646410215</v>
      </c>
      <c r="AL66" s="203">
        <f>AL60</f>
        <v>0.40108892921960071</v>
      </c>
      <c r="AM66" s="190">
        <f t="shared" si="35"/>
        <v>0.35579503377788613</v>
      </c>
      <c r="AN66" s="190">
        <f t="shared" si="35"/>
        <v>0.29796758327541739</v>
      </c>
      <c r="AO66" s="190">
        <f t="shared" si="35"/>
        <v>0.21444379094601135</v>
      </c>
      <c r="AP66" s="190">
        <f t="shared" si="35"/>
        <v>0.18639704958152309</v>
      </c>
      <c r="AQ66" s="190">
        <f t="shared" si="35"/>
        <v>0.15442735860553819</v>
      </c>
      <c r="AR66" s="190">
        <f t="shared" si="35"/>
        <v>0.14359479341306516</v>
      </c>
      <c r="AS66" s="190">
        <f t="shared" si="35"/>
        <v>0.13637447225140892</v>
      </c>
      <c r="AT66" s="190">
        <f t="shared" si="35"/>
        <v>0.13641457249811431</v>
      </c>
    </row>
    <row r="67" spans="1:46">
      <c r="A67" s="141" t="s">
        <v>89</v>
      </c>
      <c r="B67" s="204">
        <f>B61</f>
        <v>0.28251121076233182</v>
      </c>
      <c r="C67" s="192">
        <f t="shared" ref="C67:AT67" si="36">B61-(Tig*B61*(B60^Cig))-(Tia*B61*(B62^Cia))+(Tgi*B60*(B61^Cgi))+(Tai*B62*(B61^Cai))</f>
        <v>0.27708462014116508</v>
      </c>
      <c r="D67" s="192">
        <f t="shared" si="36"/>
        <v>0.28569646697600998</v>
      </c>
      <c r="E67" s="192">
        <f t="shared" si="36"/>
        <v>0.28496983978161639</v>
      </c>
      <c r="F67" s="192">
        <f t="shared" si="36"/>
        <v>0.25620583009913733</v>
      </c>
      <c r="G67" s="192">
        <f t="shared" si="36"/>
        <v>0.26113687448470713</v>
      </c>
      <c r="H67" s="192">
        <f t="shared" si="36"/>
        <v>0.24954418938144748</v>
      </c>
      <c r="I67" s="192">
        <f t="shared" si="36"/>
        <v>0.24032710201793725</v>
      </c>
      <c r="J67" s="192">
        <f t="shared" si="36"/>
        <v>0.25803705483721773</v>
      </c>
      <c r="K67" s="204">
        <f>K61</f>
        <v>0.30413385826771655</v>
      </c>
      <c r="L67" s="192">
        <f t="shared" si="36"/>
        <v>0.30803150129425261</v>
      </c>
      <c r="M67" s="192">
        <f t="shared" si="36"/>
        <v>0.30563100674638854</v>
      </c>
      <c r="N67" s="192">
        <f t="shared" si="36"/>
        <v>0.29501522955545911</v>
      </c>
      <c r="O67" s="192">
        <f t="shared" si="36"/>
        <v>0.27845758658704817</v>
      </c>
      <c r="P67" s="192">
        <f t="shared" si="36"/>
        <v>0.24482206303475104</v>
      </c>
      <c r="Q67" s="192">
        <f t="shared" si="36"/>
        <v>0.25877775222425442</v>
      </c>
      <c r="R67" s="192">
        <f t="shared" si="36"/>
        <v>0.25101713722177443</v>
      </c>
      <c r="S67" s="192">
        <f t="shared" si="36"/>
        <v>0.24828993369861738</v>
      </c>
      <c r="T67" s="204">
        <f>T61</f>
        <v>0.2792207792207792</v>
      </c>
      <c r="U67" s="192">
        <f t="shared" si="36"/>
        <v>0.28456301351709512</v>
      </c>
      <c r="V67" s="192">
        <f t="shared" si="36"/>
        <v>0.30514727816577802</v>
      </c>
      <c r="W67" s="192">
        <f t="shared" si="36"/>
        <v>0.27477486997497602</v>
      </c>
      <c r="X67" s="192">
        <f t="shared" si="36"/>
        <v>0.25820676870174614</v>
      </c>
      <c r="Y67" s="192">
        <f t="shared" si="36"/>
        <v>0.24776368489713307</v>
      </c>
      <c r="Z67" s="192">
        <f t="shared" si="36"/>
        <v>0.23858484248987166</v>
      </c>
      <c r="AA67" s="192">
        <f t="shared" si="36"/>
        <v>0.23799897640790169</v>
      </c>
      <c r="AB67" s="192">
        <f t="shared" si="36"/>
        <v>0.23761188141304757</v>
      </c>
      <c r="AC67" s="204">
        <f>AC61</f>
        <v>0.23978685612788633</v>
      </c>
      <c r="AD67" s="192">
        <f t="shared" si="36"/>
        <v>0.25092787307276104</v>
      </c>
      <c r="AE67" s="192">
        <f t="shared" si="36"/>
        <v>0.29811828025769077</v>
      </c>
      <c r="AF67" s="192">
        <f t="shared" si="36"/>
        <v>0.27652264732513276</v>
      </c>
      <c r="AG67" s="192">
        <f t="shared" si="36"/>
        <v>0.2681854966889507</v>
      </c>
      <c r="AH67" s="192">
        <f t="shared" si="36"/>
        <v>0.25537820693821789</v>
      </c>
      <c r="AI67" s="192">
        <f t="shared" si="36"/>
        <v>0.27277990308200484</v>
      </c>
      <c r="AJ67" s="192">
        <f t="shared" si="36"/>
        <v>0.23730044972852238</v>
      </c>
      <c r="AK67" s="192">
        <f t="shared" si="36"/>
        <v>0.22785149691294732</v>
      </c>
      <c r="AL67" s="204">
        <f>AL61</f>
        <v>0.23321234119782214</v>
      </c>
      <c r="AM67" s="192">
        <f t="shared" si="36"/>
        <v>0.25093988631460373</v>
      </c>
      <c r="AN67" s="192">
        <f t="shared" si="36"/>
        <v>0.26974923979170029</v>
      </c>
      <c r="AO67" s="192">
        <f t="shared" si="36"/>
        <v>0.29192746384234575</v>
      </c>
      <c r="AP67" s="192">
        <f t="shared" si="36"/>
        <v>0.30563995556668128</v>
      </c>
      <c r="AQ67" s="192">
        <f t="shared" si="36"/>
        <v>0.270328967954651</v>
      </c>
      <c r="AR67" s="192">
        <f t="shared" si="36"/>
        <v>0.26221339504810592</v>
      </c>
      <c r="AS67" s="192">
        <f t="shared" si="36"/>
        <v>0.22009079589658798</v>
      </c>
      <c r="AT67" s="192">
        <f t="shared" si="36"/>
        <v>0.24100327436339142</v>
      </c>
    </row>
    <row r="68" spans="1:46">
      <c r="A68" s="143" t="s">
        <v>90</v>
      </c>
      <c r="B68" s="205">
        <f>B62</f>
        <v>0.53026905829596416</v>
      </c>
      <c r="C68" s="194">
        <f t="shared" ref="C68:AT68" si="37">B62-(Tai*B62*(B61^Cai))-(Tag*B62*(B60^Cag))+(Tga*B60*(B62^Cga))+(Tia*B61*(B68^Cia))</f>
        <v>0.56293274057893794</v>
      </c>
      <c r="D68" s="194">
        <f t="shared" si="37"/>
        <v>0.57061557784864703</v>
      </c>
      <c r="E68" s="194">
        <f t="shared" si="37"/>
        <v>0.58797593238087487</v>
      </c>
      <c r="F68" s="194">
        <f t="shared" si="37"/>
        <v>0.60369751154417139</v>
      </c>
      <c r="G68" s="194">
        <f t="shared" si="37"/>
        <v>0.60638065625194959</v>
      </c>
      <c r="H68" s="194">
        <f t="shared" si="37"/>
        <v>0.60419176035918687</v>
      </c>
      <c r="I68" s="194">
        <f t="shared" si="37"/>
        <v>0.62646956900895723</v>
      </c>
      <c r="J68" s="194">
        <f t="shared" si="37"/>
        <v>0.61066793752786175</v>
      </c>
      <c r="K68" s="205">
        <f>K62</f>
        <v>0.44881889763779526</v>
      </c>
      <c r="L68" s="194">
        <f t="shared" si="37"/>
        <v>0.48061321067642138</v>
      </c>
      <c r="M68" s="194">
        <f t="shared" si="37"/>
        <v>0.51044670999177422</v>
      </c>
      <c r="N68" s="194">
        <f t="shared" si="37"/>
        <v>0.53617707263922743</v>
      </c>
      <c r="O68" s="194">
        <f t="shared" si="37"/>
        <v>0.54398193041209386</v>
      </c>
      <c r="P68" s="194">
        <f t="shared" si="37"/>
        <v>0.57944228102582906</v>
      </c>
      <c r="Q68" s="194">
        <f t="shared" si="37"/>
        <v>0.56830899889674558</v>
      </c>
      <c r="R68" s="194">
        <f t="shared" si="37"/>
        <v>0.5832180111544677</v>
      </c>
      <c r="S68" s="194">
        <f t="shared" si="37"/>
        <v>0.59206719127711116</v>
      </c>
      <c r="T68" s="205">
        <f>T62</f>
        <v>0.45269016697588127</v>
      </c>
      <c r="U68" s="194">
        <f t="shared" si="37"/>
        <v>0.48399113041742253</v>
      </c>
      <c r="V68" s="194">
        <f t="shared" si="37"/>
        <v>0.50424693981996382</v>
      </c>
      <c r="W68" s="194">
        <f t="shared" si="37"/>
        <v>0.54947462373890199</v>
      </c>
      <c r="X68" s="194">
        <f t="shared" si="37"/>
        <v>0.56633834674574057</v>
      </c>
      <c r="Y68" s="194">
        <f t="shared" si="37"/>
        <v>0.59477277388422145</v>
      </c>
      <c r="Z68" s="194">
        <f t="shared" si="37"/>
        <v>0.58636727473703321</v>
      </c>
      <c r="AA68" s="194">
        <f t="shared" si="37"/>
        <v>0.61403726880387666</v>
      </c>
      <c r="AB68" s="194">
        <f t="shared" si="37"/>
        <v>0.61474345968028288</v>
      </c>
      <c r="AC68" s="205">
        <f>AC62</f>
        <v>0.42273534635879217</v>
      </c>
      <c r="AD68" s="194">
        <f t="shared" si="37"/>
        <v>0.45234822017295068</v>
      </c>
      <c r="AE68" s="194">
        <f t="shared" si="37"/>
        <v>0.47455138548410891</v>
      </c>
      <c r="AF68" s="194">
        <f t="shared" si="37"/>
        <v>0.52657329333898706</v>
      </c>
      <c r="AG68" s="194">
        <f t="shared" si="37"/>
        <v>0.56276882634755843</v>
      </c>
      <c r="AH68" s="194">
        <f t="shared" si="37"/>
        <v>0.58996247103102695</v>
      </c>
      <c r="AI68" s="194">
        <f t="shared" si="37"/>
        <v>0.57914743903696064</v>
      </c>
      <c r="AJ68" s="194">
        <f t="shared" si="37"/>
        <v>0.60770527362027282</v>
      </c>
      <c r="AK68" s="194">
        <f t="shared" si="37"/>
        <v>0.62275639877134104</v>
      </c>
      <c r="AL68" s="205">
        <f>AL62</f>
        <v>0.36569872958257715</v>
      </c>
      <c r="AM68" s="194">
        <f t="shared" si="37"/>
        <v>0.3932650799075102</v>
      </c>
      <c r="AN68" s="194">
        <f t="shared" si="37"/>
        <v>0.43085419652606916</v>
      </c>
      <c r="AO68" s="194">
        <f t="shared" si="37"/>
        <v>0.48845893293066578</v>
      </c>
      <c r="AP68" s="194">
        <f t="shared" si="37"/>
        <v>0.5102509605870903</v>
      </c>
      <c r="AQ68" s="194">
        <f t="shared" si="37"/>
        <v>0.57006702958366218</v>
      </c>
      <c r="AR68" s="194">
        <f t="shared" si="37"/>
        <v>0.59549707010705122</v>
      </c>
      <c r="AS68" s="194">
        <f t="shared" si="37"/>
        <v>0.64127819039862222</v>
      </c>
      <c r="AT68" s="194">
        <f t="shared" si="37"/>
        <v>0.62988872203739621</v>
      </c>
    </row>
    <row r="69" spans="1:46">
      <c r="B69" s="196" t="s">
        <v>110</v>
      </c>
      <c r="C69" s="196"/>
    </row>
    <row r="70" spans="1:46">
      <c r="A70" s="141" t="s">
        <v>1</v>
      </c>
      <c r="B70" s="197"/>
      <c r="C70" s="197">
        <f>C66-C60</f>
        <v>-1.4905253096784588E-2</v>
      </c>
      <c r="D70" s="197">
        <f t="shared" ref="D70:AT72" si="38">D66-D60</f>
        <v>-4.7607296547286237E-3</v>
      </c>
      <c r="E70" s="197">
        <f t="shared" si="38"/>
        <v>-3.6744244052765995E-2</v>
      </c>
      <c r="F70" s="197">
        <f t="shared" si="38"/>
        <v>-1.8346127636791387E-2</v>
      </c>
      <c r="G70" s="197">
        <f t="shared" si="38"/>
        <v>-3.9139823845241228E-2</v>
      </c>
      <c r="H70" s="197">
        <f t="shared" si="38"/>
        <v>-4.7231462024170945E-3</v>
      </c>
      <c r="I70" s="197">
        <f t="shared" si="38"/>
        <v>-2.8865669428301377E-2</v>
      </c>
      <c r="J70" s="197">
        <f t="shared" si="38"/>
        <v>-3.0334424581230257E-2</v>
      </c>
      <c r="K70" s="197">
        <f t="shared" si="38"/>
        <v>0</v>
      </c>
      <c r="L70" s="197">
        <f t="shared" si="38"/>
        <v>-5.180145041540074E-3</v>
      </c>
      <c r="M70" s="197">
        <f t="shared" si="38"/>
        <v>-1.5306371675243374E-2</v>
      </c>
      <c r="N70" s="197">
        <f t="shared" si="38"/>
        <v>-4.2331058187116383E-2</v>
      </c>
      <c r="O70" s="197">
        <f t="shared" si="38"/>
        <v>-2.0452651280302547E-2</v>
      </c>
      <c r="P70" s="197">
        <f t="shared" si="38"/>
        <v>-3.4520464497179021E-2</v>
      </c>
      <c r="Q70" s="197">
        <f t="shared" si="38"/>
        <v>-1.5259843585312183E-2</v>
      </c>
      <c r="R70" s="197">
        <f t="shared" si="38"/>
        <v>-2.122917813023123E-2</v>
      </c>
      <c r="S70" s="197">
        <f t="shared" si="38"/>
        <v>-2.9295415381455747E-2</v>
      </c>
      <c r="T70" s="197">
        <f t="shared" si="38"/>
        <v>0</v>
      </c>
      <c r="U70" s="197">
        <f t="shared" si="38"/>
        <v>5.1007725775417123E-3</v>
      </c>
      <c r="V70" s="197">
        <f t="shared" si="38"/>
        <v>-9.0554300721806813E-3</v>
      </c>
      <c r="W70" s="197">
        <f t="shared" si="38"/>
        <v>-3.3561463715187534E-2</v>
      </c>
      <c r="X70" s="197">
        <f t="shared" si="38"/>
        <v>-5.5100971186248238E-3</v>
      </c>
      <c r="Y70" s="197">
        <f t="shared" si="38"/>
        <v>-5.1569690659195033E-2</v>
      </c>
      <c r="Z70" s="197">
        <f t="shared" si="38"/>
        <v>9.010517139896923E-3</v>
      </c>
      <c r="AA70" s="197">
        <f t="shared" si="38"/>
        <v>-2.8544293699939077E-2</v>
      </c>
      <c r="AB70" s="197">
        <f t="shared" si="38"/>
        <v>-5.5969241724350388E-2</v>
      </c>
      <c r="AC70" s="197">
        <f t="shared" si="38"/>
        <v>0</v>
      </c>
      <c r="AD70" s="197">
        <f t="shared" si="38"/>
        <v>3.0294066612192305E-2</v>
      </c>
      <c r="AE70" s="197">
        <f t="shared" si="38"/>
        <v>4.4903523688436531E-3</v>
      </c>
      <c r="AF70" s="197">
        <f t="shared" si="38"/>
        <v>-3.1526180004984583E-3</v>
      </c>
      <c r="AG70" s="197">
        <f t="shared" si="38"/>
        <v>-1.2836512718909399E-2</v>
      </c>
      <c r="AH70" s="197">
        <f t="shared" si="38"/>
        <v>-2.7392207124356027E-2</v>
      </c>
      <c r="AI70" s="197">
        <f t="shared" si="38"/>
        <v>-2.3876523256217475E-2</v>
      </c>
      <c r="AJ70" s="197">
        <f t="shared" si="38"/>
        <v>-2.0333528673150997E-2</v>
      </c>
      <c r="AK70" s="197">
        <f t="shared" si="38"/>
        <v>-1.9443870693979542E-2</v>
      </c>
      <c r="AL70" s="197">
        <f t="shared" si="38"/>
        <v>0</v>
      </c>
      <c r="AM70" s="197">
        <f t="shared" si="38"/>
        <v>1.5504652652659268E-2</v>
      </c>
      <c r="AN70" s="197">
        <f t="shared" si="38"/>
        <v>4.8421303783584363E-2</v>
      </c>
      <c r="AO70" s="197">
        <f t="shared" si="38"/>
        <v>-4.2494939904677842E-3</v>
      </c>
      <c r="AP70" s="197">
        <f t="shared" si="38"/>
        <v>5.8162873310693697E-3</v>
      </c>
      <c r="AQ70" s="197">
        <f t="shared" si="38"/>
        <v>-1.3449229416240382E-2</v>
      </c>
      <c r="AR70" s="197">
        <f t="shared" si="38"/>
        <v>-1.4299943429040091E-2</v>
      </c>
      <c r="AS70" s="197">
        <f t="shared" si="38"/>
        <v>-2.2427705607030279E-2</v>
      </c>
      <c r="AT70" s="197">
        <f t="shared" si="38"/>
        <v>-2.5109928409326715E-2</v>
      </c>
    </row>
    <row r="71" spans="1:46">
      <c r="A71" s="141" t="s">
        <v>89</v>
      </c>
      <c r="B71" s="199"/>
      <c r="C71" s="199">
        <f>C67-C61</f>
        <v>-1.5516276719821476E-2</v>
      </c>
      <c r="D71" s="199">
        <f t="shared" si="38"/>
        <v>-9.1465823513443012E-3</v>
      </c>
      <c r="E71" s="199">
        <f t="shared" si="38"/>
        <v>2.0395848750226264E-2</v>
      </c>
      <c r="F71" s="199">
        <f t="shared" si="38"/>
        <v>-1.3973542098172087E-2</v>
      </c>
      <c r="G71" s="199">
        <f t="shared" si="38"/>
        <v>4.4104170856039682E-3</v>
      </c>
      <c r="H71" s="199">
        <f t="shared" si="38"/>
        <v>-4.558106185525157E-4</v>
      </c>
      <c r="I71" s="199">
        <f t="shared" si="38"/>
        <v>-2.6489041479820591E-2</v>
      </c>
      <c r="J71" s="199">
        <f t="shared" si="38"/>
        <v>-9.315550282531504E-4</v>
      </c>
      <c r="K71" s="199">
        <f t="shared" si="38"/>
        <v>0</v>
      </c>
      <c r="L71" s="199">
        <f t="shared" si="38"/>
        <v>1.9291390895281868E-3</v>
      </c>
      <c r="M71" s="199">
        <f t="shared" si="38"/>
        <v>7.4026602896956062E-3</v>
      </c>
      <c r="N71" s="199">
        <f t="shared" si="38"/>
        <v>1.4503418531837065E-2</v>
      </c>
      <c r="O71" s="199">
        <f t="shared" si="38"/>
        <v>2.9441838555552102E-2</v>
      </c>
      <c r="P71" s="199">
        <f t="shared" si="38"/>
        <v>-1.6988960587296181E-2</v>
      </c>
      <c r="Q71" s="199">
        <f t="shared" si="38"/>
        <v>2.8722404132308088E-3</v>
      </c>
      <c r="R71" s="199">
        <f t="shared" si="38"/>
        <v>-2.9198706522413076E-3</v>
      </c>
      <c r="S71" s="199">
        <f t="shared" si="38"/>
        <v>-2.6943182698865586E-3</v>
      </c>
      <c r="T71" s="199">
        <f t="shared" si="38"/>
        <v>0</v>
      </c>
      <c r="U71" s="199">
        <f t="shared" si="38"/>
        <v>-1.9704147892923407E-2</v>
      </c>
      <c r="V71" s="199">
        <f t="shared" si="38"/>
        <v>2.6854142729785424E-2</v>
      </c>
      <c r="W71" s="199">
        <f t="shared" si="38"/>
        <v>1.317932266514299E-2</v>
      </c>
      <c r="X71" s="199">
        <f t="shared" si="38"/>
        <v>4.0323716702062584E-3</v>
      </c>
      <c r="Y71" s="199">
        <f t="shared" si="38"/>
        <v>5.6486570678195291E-3</v>
      </c>
      <c r="Z71" s="199">
        <f t="shared" si="38"/>
        <v>-7.2407604785884594E-3</v>
      </c>
      <c r="AA71" s="199">
        <f t="shared" si="38"/>
        <v>-6.8989827757717781E-3</v>
      </c>
      <c r="AB71" s="199">
        <f t="shared" si="38"/>
        <v>1.9615591988186715E-2</v>
      </c>
      <c r="AC71" s="199">
        <f t="shared" si="38"/>
        <v>0</v>
      </c>
      <c r="AD71" s="199">
        <f t="shared" si="38"/>
        <v>-4.1256851616404133E-2</v>
      </c>
      <c r="AE71" s="199">
        <f t="shared" si="38"/>
        <v>2.1031246509911006E-2</v>
      </c>
      <c r="AF71" s="199">
        <f t="shared" si="38"/>
        <v>3.8761109130546201E-3</v>
      </c>
      <c r="AG71" s="199">
        <f t="shared" si="38"/>
        <v>6.1961538825563989E-3</v>
      </c>
      <c r="AH71" s="199">
        <f t="shared" si="38"/>
        <v>-2.348502574384248E-2</v>
      </c>
      <c r="AI71" s="199">
        <f t="shared" si="38"/>
        <v>2.8552549618416911E-2</v>
      </c>
      <c r="AJ71" s="199">
        <f t="shared" si="38"/>
        <v>1.9540909363376657E-3</v>
      </c>
      <c r="AK71" s="199">
        <f t="shared" si="38"/>
        <v>-3.0543645435358036E-3</v>
      </c>
      <c r="AL71" s="199">
        <f t="shared" si="38"/>
        <v>0</v>
      </c>
      <c r="AM71" s="199">
        <f t="shared" si="38"/>
        <v>-5.8659213079008121E-3</v>
      </c>
      <c r="AN71" s="199">
        <f t="shared" si="38"/>
        <v>-1.8817003402492094E-2</v>
      </c>
      <c r="AO71" s="199">
        <f t="shared" si="38"/>
        <v>-1.3880158662191444E-2</v>
      </c>
      <c r="AP71" s="199">
        <f t="shared" si="38"/>
        <v>2.8870445584830096E-2</v>
      </c>
      <c r="AQ71" s="199">
        <f t="shared" si="38"/>
        <v>-8.8454912862634405E-5</v>
      </c>
      <c r="AR71" s="199">
        <f t="shared" si="38"/>
        <v>3.2630817915619531E-2</v>
      </c>
      <c r="AS71" s="199">
        <f t="shared" si="38"/>
        <v>-3.0362924611578967E-2</v>
      </c>
      <c r="AT71" s="199">
        <f t="shared" si="38"/>
        <v>3.253728083899593E-3</v>
      </c>
    </row>
    <row r="72" spans="1:46">
      <c r="A72" s="143" t="s">
        <v>90</v>
      </c>
      <c r="B72" s="201"/>
      <c r="C72" s="201">
        <f>C68-C62</f>
        <v>3.0421529816606063E-2</v>
      </c>
      <c r="D72" s="201">
        <f t="shared" si="38"/>
        <v>1.904607112218959E-2</v>
      </c>
      <c r="E72" s="201">
        <f t="shared" si="38"/>
        <v>1.9590282156659589E-2</v>
      </c>
      <c r="F72" s="201">
        <f t="shared" si="38"/>
        <v>3.5311861319956117E-2</v>
      </c>
      <c r="G72" s="201">
        <f t="shared" si="38"/>
        <v>4.0237158494102032E-2</v>
      </c>
      <c r="H72" s="201">
        <f t="shared" si="38"/>
        <v>1.1142433004926788E-2</v>
      </c>
      <c r="I72" s="201">
        <f t="shared" si="38"/>
        <v>5.6962842551558146E-2</v>
      </c>
      <c r="J72" s="201">
        <f t="shared" si="38"/>
        <v>4.0040134837278751E-2</v>
      </c>
      <c r="K72" s="201">
        <f t="shared" si="38"/>
        <v>0</v>
      </c>
      <c r="L72" s="201">
        <f t="shared" si="38"/>
        <v>3.2510059520119428E-3</v>
      </c>
      <c r="M72" s="201">
        <f t="shared" si="38"/>
        <v>8.4782060547663463E-3</v>
      </c>
      <c r="N72" s="201">
        <f t="shared" si="38"/>
        <v>2.9287308859699879E-2</v>
      </c>
      <c r="O72" s="201">
        <f t="shared" si="38"/>
        <v>-4.2464160445990773E-3</v>
      </c>
      <c r="P72" s="201">
        <f t="shared" si="38"/>
        <v>5.0898973939214942E-2</v>
      </c>
      <c r="Q72" s="201">
        <f t="shared" si="38"/>
        <v>2.0080652440052638E-2</v>
      </c>
      <c r="R72" s="201">
        <f t="shared" si="38"/>
        <v>2.7115648949743276E-2</v>
      </c>
      <c r="S72" s="201">
        <f t="shared" si="38"/>
        <v>3.5964829072386739E-2</v>
      </c>
      <c r="T72" s="201">
        <f t="shared" si="38"/>
        <v>0</v>
      </c>
      <c r="U72" s="201">
        <f t="shared" si="38"/>
        <v>1.4603375315381695E-2</v>
      </c>
      <c r="V72" s="201">
        <f t="shared" si="38"/>
        <v>-1.5233579660555607E-2</v>
      </c>
      <c r="W72" s="201">
        <f t="shared" si="38"/>
        <v>1.793473505615617E-2</v>
      </c>
      <c r="X72" s="201">
        <f t="shared" si="38"/>
        <v>4.186213165035535E-3</v>
      </c>
      <c r="Y72" s="201">
        <f t="shared" si="38"/>
        <v>4.6535297075316118E-2</v>
      </c>
      <c r="Z72" s="201">
        <f t="shared" si="38"/>
        <v>4.7346216758087367E-3</v>
      </c>
      <c r="AA72" s="201">
        <f t="shared" si="38"/>
        <v>3.6115190881798709E-2</v>
      </c>
      <c r="AB72" s="201">
        <f t="shared" si="38"/>
        <v>4.1459600682138165E-2</v>
      </c>
      <c r="AC72" s="201">
        <f t="shared" si="38"/>
        <v>0</v>
      </c>
      <c r="AD72" s="201">
        <f t="shared" si="38"/>
        <v>1.0962785004211772E-2</v>
      </c>
      <c r="AE72" s="201">
        <f t="shared" si="38"/>
        <v>-2.3672415581610429E-2</v>
      </c>
      <c r="AF72" s="201">
        <f t="shared" si="38"/>
        <v>-4.5101880109241765E-3</v>
      </c>
      <c r="AG72" s="201">
        <f t="shared" si="38"/>
        <v>5.9304604505779901E-3</v>
      </c>
      <c r="AH72" s="201">
        <f t="shared" si="38"/>
        <v>5.1774193943993185E-2</v>
      </c>
      <c r="AI72" s="201">
        <f t="shared" si="38"/>
        <v>3.6589843300334213E-3</v>
      </c>
      <c r="AJ72" s="201">
        <f t="shared" si="38"/>
        <v>1.889532690624085E-2</v>
      </c>
      <c r="AK72" s="201">
        <f t="shared" si="38"/>
        <v>2.5065457385905821E-2</v>
      </c>
      <c r="AL72" s="201">
        <f t="shared" si="38"/>
        <v>0</v>
      </c>
      <c r="AM72" s="201">
        <f t="shared" si="38"/>
        <v>-9.6387313447584E-3</v>
      </c>
      <c r="AN72" s="201">
        <f t="shared" si="38"/>
        <v>-3.103328078790546E-2</v>
      </c>
      <c r="AO72" s="201">
        <f t="shared" si="38"/>
        <v>1.295984037168213E-2</v>
      </c>
      <c r="AP72" s="201">
        <f t="shared" si="38"/>
        <v>-3.2398767180604748E-2</v>
      </c>
      <c r="AQ72" s="201">
        <f t="shared" si="38"/>
        <v>8.3610404729543841E-3</v>
      </c>
      <c r="AR72" s="201">
        <f t="shared" si="38"/>
        <v>-1.7025615918357162E-2</v>
      </c>
      <c r="AS72" s="201">
        <f t="shared" si="38"/>
        <v>5.0534088765228358E-2</v>
      </c>
      <c r="AT72" s="201">
        <f t="shared" si="38"/>
        <v>2.9162769224329033E-2</v>
      </c>
    </row>
    <row r="73" spans="1:46">
      <c r="A73" s="171" t="s">
        <v>105</v>
      </c>
      <c r="B73" s="166">
        <v>2000</v>
      </c>
      <c r="C73" s="166">
        <v>2001</v>
      </c>
      <c r="D73" s="166">
        <v>2002</v>
      </c>
      <c r="E73" s="166">
        <v>2003</v>
      </c>
      <c r="F73" s="166">
        <v>2004</v>
      </c>
      <c r="G73" s="166">
        <v>2005</v>
      </c>
      <c r="H73" s="166">
        <v>2006</v>
      </c>
      <c r="I73" s="166">
        <v>2007</v>
      </c>
      <c r="J73" s="167">
        <v>2008</v>
      </c>
      <c r="K73" s="169">
        <v>2000</v>
      </c>
      <c r="L73" s="169">
        <v>2001</v>
      </c>
      <c r="M73" s="169">
        <v>2002</v>
      </c>
      <c r="N73" s="169">
        <v>2003</v>
      </c>
      <c r="O73" s="169">
        <v>2004</v>
      </c>
      <c r="P73" s="169">
        <v>2005</v>
      </c>
      <c r="Q73" s="169">
        <v>2006</v>
      </c>
      <c r="R73" s="169">
        <v>2007</v>
      </c>
      <c r="S73" s="170">
        <v>2008</v>
      </c>
      <c r="T73" s="166">
        <v>2000</v>
      </c>
      <c r="U73" s="166">
        <v>2001</v>
      </c>
      <c r="V73" s="166">
        <v>2002</v>
      </c>
      <c r="W73" s="166">
        <v>2003</v>
      </c>
      <c r="X73" s="166">
        <v>2004</v>
      </c>
      <c r="Y73" s="166">
        <v>2005</v>
      </c>
      <c r="Z73" s="166">
        <v>2006</v>
      </c>
      <c r="AA73" s="166">
        <v>2007</v>
      </c>
      <c r="AB73" s="167">
        <v>2008</v>
      </c>
      <c r="AC73" s="169">
        <v>2000</v>
      </c>
      <c r="AD73" s="169">
        <v>2001</v>
      </c>
      <c r="AE73" s="169">
        <v>2002</v>
      </c>
      <c r="AF73" s="169">
        <v>2003</v>
      </c>
      <c r="AG73" s="169">
        <v>2004</v>
      </c>
      <c r="AH73" s="169">
        <v>2005</v>
      </c>
      <c r="AI73" s="169">
        <v>2006</v>
      </c>
      <c r="AJ73" s="169">
        <v>2007</v>
      </c>
      <c r="AK73" s="169">
        <v>2008</v>
      </c>
      <c r="AL73" s="168">
        <v>2000</v>
      </c>
      <c r="AM73" s="166">
        <v>2001</v>
      </c>
      <c r="AN73" s="166">
        <v>2002</v>
      </c>
      <c r="AO73" s="166">
        <v>2003</v>
      </c>
      <c r="AP73" s="166">
        <v>2004</v>
      </c>
      <c r="AQ73" s="166">
        <v>2005</v>
      </c>
      <c r="AR73" s="166">
        <v>2006</v>
      </c>
      <c r="AS73" s="166">
        <v>2007</v>
      </c>
      <c r="AT73" s="167">
        <v>2008</v>
      </c>
    </row>
    <row r="74" spans="1:46">
      <c r="J74" s="131">
        <f>SQRT(SUMSQ(B70:J72))</f>
        <v>0.12809036130432164</v>
      </c>
      <c r="S74" s="131">
        <f>SQRT(SUMSQ(K70:S72))</f>
        <v>0.11240114564232798</v>
      </c>
      <c r="AB74" s="131">
        <f>SQRT(SUMSQ(T70:AB72))</f>
        <v>0.12555643683822512</v>
      </c>
      <c r="AK74" s="131">
        <f>SQRT(SUMSQ(AC70:AK72))</f>
        <v>0.10591359887340217</v>
      </c>
      <c r="AT74" s="131">
        <f>SQRT(SUMSQ(AL70:AT72))</f>
        <v>0.1166415626528962</v>
      </c>
    </row>
  </sheetData>
  <dataValidations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74"/>
  <sheetViews>
    <sheetView zoomScaleNormal="100" workbookViewId="0">
      <selection activeCell="AL4" sqref="AL4:AL12"/>
    </sheetView>
  </sheetViews>
  <sheetFormatPr defaultColWidth="5.7109375" defaultRowHeight="15"/>
  <cols>
    <col min="1" max="53" width="5.7109375" style="2"/>
    <col min="54" max="54" width="5.7109375" style="131"/>
    <col min="55" max="58" width="12.85546875" style="2" customWidth="1"/>
    <col min="59" max="16384" width="5.7109375" style="2"/>
  </cols>
  <sheetData>
    <row r="1" spans="1:54">
      <c r="A1" s="76" t="s">
        <v>104</v>
      </c>
      <c r="B1" s="66">
        <v>1980</v>
      </c>
      <c r="C1" s="66">
        <v>1980</v>
      </c>
      <c r="D1" s="66">
        <v>1980</v>
      </c>
      <c r="E1" s="66">
        <v>1980</v>
      </c>
      <c r="F1" s="66">
        <v>1980</v>
      </c>
      <c r="G1" s="66">
        <v>1980</v>
      </c>
      <c r="H1" s="66">
        <v>1980</v>
      </c>
      <c r="I1" s="66">
        <v>1980</v>
      </c>
      <c r="J1" s="67">
        <v>1980</v>
      </c>
      <c r="K1" s="68">
        <v>1981</v>
      </c>
      <c r="L1" s="68">
        <v>1981</v>
      </c>
      <c r="M1" s="68">
        <v>1981</v>
      </c>
      <c r="N1" s="68">
        <v>1981</v>
      </c>
      <c r="O1" s="68">
        <v>1981</v>
      </c>
      <c r="P1" s="68">
        <v>1981</v>
      </c>
      <c r="Q1" s="68">
        <v>1981</v>
      </c>
      <c r="R1" s="68">
        <v>1981</v>
      </c>
      <c r="S1" s="69">
        <v>1981</v>
      </c>
      <c r="T1" s="64">
        <v>1982</v>
      </c>
      <c r="U1" s="64">
        <f>T1</f>
        <v>1982</v>
      </c>
      <c r="V1" s="64">
        <f t="shared" ref="V1:AK1" si="0">U1</f>
        <v>1982</v>
      </c>
      <c r="W1" s="64">
        <f t="shared" si="0"/>
        <v>1982</v>
      </c>
      <c r="X1" s="64">
        <f t="shared" si="0"/>
        <v>1982</v>
      </c>
      <c r="Y1" s="64">
        <f t="shared" si="0"/>
        <v>1982</v>
      </c>
      <c r="Z1" s="64">
        <f t="shared" si="0"/>
        <v>1982</v>
      </c>
      <c r="AA1" s="64">
        <f t="shared" si="0"/>
        <v>1982</v>
      </c>
      <c r="AB1" s="65">
        <f t="shared" si="0"/>
        <v>1982</v>
      </c>
      <c r="AC1" s="63">
        <v>1983</v>
      </c>
      <c r="AD1" s="63">
        <f t="shared" si="0"/>
        <v>1983</v>
      </c>
      <c r="AE1" s="63">
        <f t="shared" si="0"/>
        <v>1983</v>
      </c>
      <c r="AF1" s="63">
        <f t="shared" si="0"/>
        <v>1983</v>
      </c>
      <c r="AG1" s="63">
        <f t="shared" si="0"/>
        <v>1983</v>
      </c>
      <c r="AH1" s="63">
        <f t="shared" si="0"/>
        <v>1983</v>
      </c>
      <c r="AI1" s="63">
        <f t="shared" si="0"/>
        <v>1983</v>
      </c>
      <c r="AJ1" s="63">
        <f t="shared" si="0"/>
        <v>1983</v>
      </c>
      <c r="AK1" s="63">
        <f t="shared" si="0"/>
        <v>1983</v>
      </c>
      <c r="AL1" s="60">
        <v>1984</v>
      </c>
      <c r="AM1" s="61">
        <f t="shared" ref="AM1:AS1" si="1">AL1</f>
        <v>1984</v>
      </c>
      <c r="AN1" s="61">
        <f t="shared" si="1"/>
        <v>1984</v>
      </c>
      <c r="AO1" s="61">
        <f t="shared" si="1"/>
        <v>1984</v>
      </c>
      <c r="AP1" s="61">
        <f t="shared" si="1"/>
        <v>1984</v>
      </c>
      <c r="AQ1" s="61">
        <f t="shared" si="1"/>
        <v>1984</v>
      </c>
      <c r="AR1" s="61">
        <f t="shared" si="1"/>
        <v>1984</v>
      </c>
      <c r="AS1" s="61">
        <f t="shared" si="1"/>
        <v>1984</v>
      </c>
      <c r="AT1" s="62">
        <v>1984</v>
      </c>
    </row>
    <row r="2" spans="1:54">
      <c r="A2" s="31" t="s">
        <v>103</v>
      </c>
      <c r="B2" s="24">
        <v>20</v>
      </c>
      <c r="C2" s="24">
        <f>B2+1</f>
        <v>21</v>
      </c>
      <c r="D2" s="24">
        <f t="shared" ref="D2:J2" si="2">C2+1</f>
        <v>22</v>
      </c>
      <c r="E2" s="24">
        <f t="shared" si="2"/>
        <v>23</v>
      </c>
      <c r="F2" s="24">
        <f t="shared" si="2"/>
        <v>24</v>
      </c>
      <c r="G2" s="24">
        <f t="shared" si="2"/>
        <v>25</v>
      </c>
      <c r="H2" s="24">
        <f t="shared" si="2"/>
        <v>26</v>
      </c>
      <c r="I2" s="24">
        <f t="shared" si="2"/>
        <v>27</v>
      </c>
      <c r="J2" s="28">
        <f t="shared" si="2"/>
        <v>28</v>
      </c>
      <c r="K2" s="32">
        <v>19</v>
      </c>
      <c r="L2" s="24">
        <f>K2+1</f>
        <v>20</v>
      </c>
      <c r="M2" s="24">
        <f t="shared" ref="M2:S2" si="3">L2+1</f>
        <v>21</v>
      </c>
      <c r="N2" s="24">
        <f t="shared" si="3"/>
        <v>22</v>
      </c>
      <c r="O2" s="24">
        <f t="shared" si="3"/>
        <v>23</v>
      </c>
      <c r="P2" s="24">
        <f t="shared" si="3"/>
        <v>24</v>
      </c>
      <c r="Q2" s="24">
        <f t="shared" si="3"/>
        <v>25</v>
      </c>
      <c r="R2" s="24">
        <f t="shared" si="3"/>
        <v>26</v>
      </c>
      <c r="S2" s="28">
        <f t="shared" si="3"/>
        <v>27</v>
      </c>
      <c r="T2" s="32">
        <v>18</v>
      </c>
      <c r="U2" s="24">
        <f>T2+1</f>
        <v>19</v>
      </c>
      <c r="V2" s="24">
        <f t="shared" ref="V2:AB2" si="4">U2+1</f>
        <v>20</v>
      </c>
      <c r="W2" s="24">
        <f t="shared" si="4"/>
        <v>21</v>
      </c>
      <c r="X2" s="24">
        <f t="shared" si="4"/>
        <v>22</v>
      </c>
      <c r="Y2" s="24">
        <f t="shared" si="4"/>
        <v>23</v>
      </c>
      <c r="Z2" s="24">
        <f t="shared" si="4"/>
        <v>24</v>
      </c>
      <c r="AA2" s="24">
        <f t="shared" si="4"/>
        <v>25</v>
      </c>
      <c r="AB2" s="28">
        <f t="shared" si="4"/>
        <v>26</v>
      </c>
      <c r="AC2" s="24">
        <v>17</v>
      </c>
      <c r="AD2" s="24">
        <f>AC2+1</f>
        <v>18</v>
      </c>
      <c r="AE2" s="24">
        <f t="shared" ref="AE2:AK2" si="5">AD2+1</f>
        <v>19</v>
      </c>
      <c r="AF2" s="24">
        <f t="shared" si="5"/>
        <v>20</v>
      </c>
      <c r="AG2" s="24">
        <f t="shared" si="5"/>
        <v>21</v>
      </c>
      <c r="AH2" s="24">
        <f t="shared" si="5"/>
        <v>22</v>
      </c>
      <c r="AI2" s="24">
        <f t="shared" si="5"/>
        <v>23</v>
      </c>
      <c r="AJ2" s="24">
        <f t="shared" si="5"/>
        <v>24</v>
      </c>
      <c r="AK2" s="24">
        <f t="shared" si="5"/>
        <v>25</v>
      </c>
      <c r="AL2" s="32">
        <v>16</v>
      </c>
      <c r="AM2" s="24">
        <f>AL2+1</f>
        <v>17</v>
      </c>
      <c r="AN2" s="24">
        <f t="shared" ref="AN2:AT2" si="6">AM2+1</f>
        <v>18</v>
      </c>
      <c r="AO2" s="24">
        <f t="shared" si="6"/>
        <v>19</v>
      </c>
      <c r="AP2" s="24">
        <f t="shared" si="6"/>
        <v>20</v>
      </c>
      <c r="AQ2" s="24">
        <f t="shared" si="6"/>
        <v>21</v>
      </c>
      <c r="AR2" s="24">
        <f t="shared" si="6"/>
        <v>22</v>
      </c>
      <c r="AS2" s="24">
        <f t="shared" si="6"/>
        <v>23</v>
      </c>
      <c r="AT2" s="28">
        <f t="shared" si="6"/>
        <v>24</v>
      </c>
    </row>
    <row r="3" spans="1:54">
      <c r="A3" s="86" t="s">
        <v>105</v>
      </c>
      <c r="B3" s="87">
        <v>2000</v>
      </c>
      <c r="C3" s="87">
        <v>2001</v>
      </c>
      <c r="D3" s="87">
        <v>2002</v>
      </c>
      <c r="E3" s="87">
        <v>2003</v>
      </c>
      <c r="F3" s="87">
        <v>2004</v>
      </c>
      <c r="G3" s="87">
        <v>2005</v>
      </c>
      <c r="H3" s="87">
        <v>2006</v>
      </c>
      <c r="I3" s="87">
        <v>2007</v>
      </c>
      <c r="J3" s="88">
        <v>2008</v>
      </c>
      <c r="K3" s="73">
        <v>2000</v>
      </c>
      <c r="L3" s="73">
        <v>2001</v>
      </c>
      <c r="M3" s="73">
        <v>2002</v>
      </c>
      <c r="N3" s="73">
        <v>2003</v>
      </c>
      <c r="O3" s="73">
        <v>2004</v>
      </c>
      <c r="P3" s="73">
        <v>2005</v>
      </c>
      <c r="Q3" s="73">
        <v>2006</v>
      </c>
      <c r="R3" s="73">
        <v>2007</v>
      </c>
      <c r="S3" s="74">
        <v>2008</v>
      </c>
      <c r="T3" s="70">
        <v>2000</v>
      </c>
      <c r="U3" s="70">
        <v>2001</v>
      </c>
      <c r="V3" s="70">
        <v>2002</v>
      </c>
      <c r="W3" s="70">
        <v>2003</v>
      </c>
      <c r="X3" s="70">
        <v>2004</v>
      </c>
      <c r="Y3" s="70">
        <v>2005</v>
      </c>
      <c r="Z3" s="70">
        <v>2006</v>
      </c>
      <c r="AA3" s="70">
        <v>2007</v>
      </c>
      <c r="AB3" s="71">
        <v>2008</v>
      </c>
      <c r="AC3" s="73">
        <v>2000</v>
      </c>
      <c r="AD3" s="73">
        <v>2001</v>
      </c>
      <c r="AE3" s="73">
        <v>2002</v>
      </c>
      <c r="AF3" s="73">
        <v>2003</v>
      </c>
      <c r="AG3" s="73">
        <v>2004</v>
      </c>
      <c r="AH3" s="73">
        <v>2005</v>
      </c>
      <c r="AI3" s="73">
        <v>2006</v>
      </c>
      <c r="AJ3" s="73">
        <v>2007</v>
      </c>
      <c r="AK3" s="73">
        <v>2008</v>
      </c>
      <c r="AL3" s="72">
        <v>2000</v>
      </c>
      <c r="AM3" s="70">
        <v>2001</v>
      </c>
      <c r="AN3" s="70">
        <v>2002</v>
      </c>
      <c r="AO3" s="70">
        <v>2003</v>
      </c>
      <c r="AP3" s="70">
        <v>2004</v>
      </c>
      <c r="AQ3" s="70">
        <v>2005</v>
      </c>
      <c r="AR3" s="70">
        <v>2006</v>
      </c>
      <c r="AS3" s="70">
        <v>2007</v>
      </c>
      <c r="AT3" s="71">
        <v>2008</v>
      </c>
    </row>
    <row r="4" spans="1:54">
      <c r="A4" s="58" t="str">
        <f>'Transitions and Frequencies'!A4</f>
        <v>gg</v>
      </c>
      <c r="B4" s="51"/>
      <c r="C4" s="45">
        <f>'Transitions and Frequencies'!C4</f>
        <v>103</v>
      </c>
      <c r="D4" s="45">
        <f>'Transitions and Frequencies'!D4</f>
        <v>93</v>
      </c>
      <c r="E4" s="45">
        <f>'Transitions and Frequencies'!E4</f>
        <v>95</v>
      </c>
      <c r="F4" s="45">
        <f>'Transitions and Frequencies'!F4</f>
        <v>90</v>
      </c>
      <c r="G4" s="45">
        <f>'Transitions and Frequencies'!G4</f>
        <v>96</v>
      </c>
      <c r="H4" s="45">
        <f>'Transitions and Frequencies'!H4</f>
        <v>90</v>
      </c>
      <c r="I4" s="45">
        <f>'Transitions and Frequencies'!I4</f>
        <v>93</v>
      </c>
      <c r="J4" s="46">
        <f>'Transitions and Frequencies'!J4</f>
        <v>95</v>
      </c>
      <c r="K4" s="51"/>
      <c r="L4" s="45">
        <f>'Transitions and Frequencies'!L4</f>
        <v>160</v>
      </c>
      <c r="M4" s="45">
        <f>'Transitions and Frequencies'!M4</f>
        <v>154</v>
      </c>
      <c r="N4" s="45">
        <f>'Transitions and Frequencies'!N4</f>
        <v>156</v>
      </c>
      <c r="O4" s="45">
        <f>'Transitions and Frequencies'!O4</f>
        <v>156</v>
      </c>
      <c r="P4" s="45">
        <f>'Transitions and Frequencies'!P4</f>
        <v>155</v>
      </c>
      <c r="Q4" s="45">
        <f>'Transitions and Frequencies'!Q4</f>
        <v>145</v>
      </c>
      <c r="R4" s="45">
        <f>'Transitions and Frequencies'!R4</f>
        <v>140</v>
      </c>
      <c r="S4" s="46">
        <f>'Transitions and Frequencies'!S4</f>
        <v>149</v>
      </c>
      <c r="T4" s="51"/>
      <c r="U4" s="45">
        <f>'Transitions and Frequencies'!U4</f>
        <v>186</v>
      </c>
      <c r="V4" s="45">
        <f>'Transitions and Frequencies'!V4</f>
        <v>160</v>
      </c>
      <c r="W4" s="45">
        <f>'Transitions and Frequencies'!W4</f>
        <v>155</v>
      </c>
      <c r="X4" s="45">
        <f>'Transitions and Frequencies'!X4</f>
        <v>145</v>
      </c>
      <c r="Y4" s="45">
        <f>'Transitions and Frequencies'!Y4</f>
        <v>139</v>
      </c>
      <c r="Z4" s="45">
        <f>'Transitions and Frequencies'!Z4</f>
        <v>147</v>
      </c>
      <c r="AA4" s="45">
        <f>'Transitions and Frequencies'!AA4</f>
        <v>134</v>
      </c>
      <c r="AB4" s="46">
        <f>'Transitions and Frequencies'!AB4</f>
        <v>152</v>
      </c>
      <c r="AC4" s="51"/>
      <c r="AD4" s="45">
        <f>'Transitions and Frequencies'!AD4</f>
        <v>230</v>
      </c>
      <c r="AE4" s="45">
        <f>'Transitions and Frequencies'!AE4</f>
        <v>190</v>
      </c>
      <c r="AF4" s="45">
        <f>'Transitions and Frequencies'!AF4</f>
        <v>167</v>
      </c>
      <c r="AG4" s="45">
        <f>'Transitions and Frequencies'!AG4</f>
        <v>152</v>
      </c>
      <c r="AH4" s="45">
        <f>'Transitions and Frequencies'!AH4</f>
        <v>141</v>
      </c>
      <c r="AI4" s="45">
        <f>'Transitions and Frequencies'!AI4</f>
        <v>147</v>
      </c>
      <c r="AJ4" s="45">
        <f>'Transitions and Frequencies'!AJ4</f>
        <v>145</v>
      </c>
      <c r="AK4" s="46">
        <f>'Transitions and Frequencies'!AK4</f>
        <v>140</v>
      </c>
      <c r="AL4" s="51"/>
      <c r="AM4" s="45">
        <f>'Transitions and Frequencies'!AM4</f>
        <v>306</v>
      </c>
      <c r="AN4" s="45">
        <f>'Transitions and Frequencies'!AN4</f>
        <v>228</v>
      </c>
      <c r="AO4" s="45">
        <f>'Transitions and Frequencies'!AO4</f>
        <v>171</v>
      </c>
      <c r="AP4" s="45">
        <f>'Transitions and Frequencies'!AP4</f>
        <v>144</v>
      </c>
      <c r="AQ4" s="45">
        <f>'Transitions and Frequencies'!AQ4</f>
        <v>131</v>
      </c>
      <c r="AR4" s="45">
        <f>'Transitions and Frequencies'!AR4</f>
        <v>128</v>
      </c>
      <c r="AS4" s="45">
        <f>'Transitions and Frequencies'!AS4</f>
        <v>117</v>
      </c>
      <c r="AT4" s="46">
        <f>'Transitions and Frequencies'!AT4</f>
        <v>120</v>
      </c>
    </row>
    <row r="5" spans="1:54">
      <c r="A5" s="48" t="str">
        <f>'Transitions and Frequencies'!A5</f>
        <v>ii</v>
      </c>
      <c r="B5" s="52"/>
      <c r="C5" s="24">
        <f>'Transitions and Frequencies'!C5</f>
        <v>141</v>
      </c>
      <c r="D5" s="24">
        <f>'Transitions and Frequencies'!D5</f>
        <v>144</v>
      </c>
      <c r="E5" s="24">
        <f>'Transitions and Frequencies'!E5</f>
        <v>146</v>
      </c>
      <c r="F5" s="24">
        <f>'Transitions and Frequencies'!F5</f>
        <v>135</v>
      </c>
      <c r="G5" s="24">
        <f>'Transitions and Frequencies'!G5</f>
        <v>141</v>
      </c>
      <c r="H5" s="24">
        <f>'Transitions and Frequencies'!H5</f>
        <v>128</v>
      </c>
      <c r="I5" s="24">
        <f>'Transitions and Frequencies'!I5</f>
        <v>130</v>
      </c>
      <c r="J5" s="28">
        <f>'Transitions and Frequencies'!J5</f>
        <v>135</v>
      </c>
      <c r="K5" s="52"/>
      <c r="L5" s="24">
        <f>'Transitions and Frequencies'!L5</f>
        <v>175</v>
      </c>
      <c r="M5" s="24">
        <f>'Transitions and Frequencies'!M5</f>
        <v>182</v>
      </c>
      <c r="N5" s="24">
        <f>'Transitions and Frequencies'!N5</f>
        <v>171</v>
      </c>
      <c r="O5" s="24">
        <f>'Transitions and Frequencies'!O5</f>
        <v>149</v>
      </c>
      <c r="P5" s="24">
        <f>'Transitions and Frequencies'!P5</f>
        <v>149</v>
      </c>
      <c r="Q5" s="24">
        <f>'Transitions and Frequencies'!Q5</f>
        <v>142</v>
      </c>
      <c r="R5" s="24">
        <f>'Transitions and Frequencies'!R5</f>
        <v>143</v>
      </c>
      <c r="S5" s="28">
        <f>'Transitions and Frequencies'!S5</f>
        <v>152</v>
      </c>
      <c r="T5" s="52"/>
      <c r="U5" s="24">
        <f>'Transitions and Frequencies'!U5</f>
        <v>171</v>
      </c>
      <c r="V5" s="24">
        <f>'Transitions and Frequencies'!V5</f>
        <v>177</v>
      </c>
      <c r="W5" s="24">
        <f>'Transitions and Frequencies'!W5</f>
        <v>165</v>
      </c>
      <c r="X5" s="24">
        <f>'Transitions and Frequencies'!X5</f>
        <v>151</v>
      </c>
      <c r="Y5" s="24">
        <f>'Transitions and Frequencies'!Y5</f>
        <v>132</v>
      </c>
      <c r="Z5" s="24">
        <f>'Transitions and Frequencies'!Z5</f>
        <v>145</v>
      </c>
      <c r="AA5" s="24">
        <f>'Transitions and Frequencies'!AA5</f>
        <v>152</v>
      </c>
      <c r="AB5" s="28">
        <f>'Transitions and Frequencies'!AB5</f>
        <v>133</v>
      </c>
      <c r="AC5" s="52"/>
      <c r="AD5" s="24">
        <f>'Transitions and Frequencies'!AD5</f>
        <v>149</v>
      </c>
      <c r="AE5" s="24">
        <f>'Transitions and Frequencies'!AE5</f>
        <v>169</v>
      </c>
      <c r="AF5" s="24">
        <f>'Transitions and Frequencies'!AF5</f>
        <v>171</v>
      </c>
      <c r="AG5" s="24">
        <f>'Transitions and Frequencies'!AG5</f>
        <v>165</v>
      </c>
      <c r="AH5" s="24">
        <f>'Transitions and Frequencies'!AH5</f>
        <v>169</v>
      </c>
      <c r="AI5" s="24">
        <f>'Transitions and Frequencies'!AI5</f>
        <v>166</v>
      </c>
      <c r="AJ5" s="24">
        <f>'Transitions and Frequencies'!AJ5</f>
        <v>155</v>
      </c>
      <c r="AK5" s="28">
        <f>'Transitions and Frequencies'!AK5</f>
        <v>140</v>
      </c>
      <c r="AL5" s="52"/>
      <c r="AM5" s="24">
        <f>'Transitions and Frequencies'!AM5</f>
        <v>137</v>
      </c>
      <c r="AN5" s="24">
        <f>'Transitions and Frequencies'!AN5</f>
        <v>155</v>
      </c>
      <c r="AO5" s="24">
        <f>'Transitions and Frequencies'!AO5</f>
        <v>184</v>
      </c>
      <c r="AP5" s="24">
        <f>'Transitions and Frequencies'!AP5</f>
        <v>179</v>
      </c>
      <c r="AQ5" s="24">
        <f>'Transitions and Frequencies'!AQ5</f>
        <v>172</v>
      </c>
      <c r="AR5" s="24">
        <f>'Transitions and Frequencies'!AR5</f>
        <v>167</v>
      </c>
      <c r="AS5" s="24">
        <f>'Transitions and Frequencies'!AS5</f>
        <v>141</v>
      </c>
      <c r="AT5" s="28">
        <f>'Transitions and Frequencies'!AT5</f>
        <v>152</v>
      </c>
    </row>
    <row r="6" spans="1:54">
      <c r="A6" s="59" t="str">
        <f>'Transitions and Frequencies'!A6</f>
        <v>aa</v>
      </c>
      <c r="B6" s="53"/>
      <c r="C6" s="25">
        <f>'Transitions and Frequencies'!C6</f>
        <v>374</v>
      </c>
      <c r="D6" s="25">
        <f>'Transitions and Frequencies'!D6</f>
        <v>382</v>
      </c>
      <c r="E6" s="25">
        <f>'Transitions and Frequencies'!E6</f>
        <v>412</v>
      </c>
      <c r="F6" s="25">
        <f>'Transitions and Frequencies'!F6</f>
        <v>425</v>
      </c>
      <c r="G6" s="25">
        <f>'Transitions and Frequencies'!G6</f>
        <v>431</v>
      </c>
      <c r="H6" s="25">
        <f>'Transitions and Frequencies'!H6</f>
        <v>436</v>
      </c>
      <c r="I6" s="25">
        <f>'Transitions and Frequencies'!I6</f>
        <v>443</v>
      </c>
      <c r="J6" s="29">
        <f>'Transitions and Frequencies'!J6</f>
        <v>427</v>
      </c>
      <c r="K6" s="53"/>
      <c r="L6" s="25">
        <f>'Transitions and Frequencies'!L6</f>
        <v>364</v>
      </c>
      <c r="M6" s="25">
        <f>'Transitions and Frequencies'!M6</f>
        <v>396</v>
      </c>
      <c r="N6" s="25">
        <f>'Transitions and Frequencies'!N6</f>
        <v>416</v>
      </c>
      <c r="O6" s="25">
        <f>'Transitions and Frequencies'!O6</f>
        <v>431</v>
      </c>
      <c r="P6" s="25">
        <f>'Transitions and Frequencies'!P6</f>
        <v>453</v>
      </c>
      <c r="Q6" s="25">
        <f>'Transitions and Frequencies'!Q6</f>
        <v>455</v>
      </c>
      <c r="R6" s="25">
        <f>'Transitions and Frequencies'!R6</f>
        <v>470</v>
      </c>
      <c r="S6" s="29">
        <f>'Transitions and Frequencies'!S6</f>
        <v>481</v>
      </c>
      <c r="T6" s="53"/>
      <c r="U6" s="25">
        <f>'Transitions and Frequencies'!U6</f>
        <v>377</v>
      </c>
      <c r="V6" s="25">
        <f>'Transitions and Frequencies'!V6</f>
        <v>418</v>
      </c>
      <c r="W6" s="25">
        <f>'Transitions and Frequencies'!W6</f>
        <v>457</v>
      </c>
      <c r="X6" s="25">
        <f>'Transitions and Frequencies'!X6</f>
        <v>482</v>
      </c>
      <c r="Y6" s="25">
        <f>'Transitions and Frequencies'!Y6</f>
        <v>496</v>
      </c>
      <c r="Z6" s="25">
        <f>'Transitions and Frequencies'!Z6</f>
        <v>502</v>
      </c>
      <c r="AA6" s="25">
        <f>'Transitions and Frequencies'!AA6</f>
        <v>527</v>
      </c>
      <c r="AB6" s="29">
        <f>'Transitions and Frequencies'!AB6</f>
        <v>516</v>
      </c>
      <c r="AC6" s="53"/>
      <c r="AD6" s="25">
        <f>'Transitions and Frequencies'!AD6</f>
        <v>369</v>
      </c>
      <c r="AE6" s="25">
        <f>'Transitions and Frequencies'!AE6</f>
        <v>418</v>
      </c>
      <c r="AF6" s="25">
        <f>'Transitions and Frequencies'!AF6</f>
        <v>466</v>
      </c>
      <c r="AG6" s="25">
        <f>'Transitions and Frequencies'!AG6</f>
        <v>501</v>
      </c>
      <c r="AH6" s="25">
        <f>'Transitions and Frequencies'!AH6</f>
        <v>501</v>
      </c>
      <c r="AI6" s="25">
        <f>'Transitions and Frequencies'!AI6</f>
        <v>525</v>
      </c>
      <c r="AJ6" s="25">
        <f>'Transitions and Frequencies'!AJ6</f>
        <v>560</v>
      </c>
      <c r="AK6" s="29">
        <f>'Transitions and Frequencies'!AK6</f>
        <v>572</v>
      </c>
      <c r="AL6" s="53"/>
      <c r="AM6" s="25">
        <f>'Transitions and Frequencies'!AM6</f>
        <v>319</v>
      </c>
      <c r="AN6" s="25">
        <f>'Transitions and Frequencies'!AN6</f>
        <v>368</v>
      </c>
      <c r="AO6" s="25">
        <f>'Transitions and Frequencies'!AO6</f>
        <v>409</v>
      </c>
      <c r="AP6" s="25">
        <f>'Transitions and Frequencies'!AP6</f>
        <v>441</v>
      </c>
      <c r="AQ6" s="25">
        <f>'Transitions and Frequencies'!AQ6</f>
        <v>508</v>
      </c>
      <c r="AR6" s="25">
        <f>'Transitions and Frequencies'!AR6</f>
        <v>547</v>
      </c>
      <c r="AS6" s="25">
        <f>'Transitions and Frequencies'!AS6</f>
        <v>560</v>
      </c>
      <c r="AT6" s="29">
        <f>'Transitions and Frequencies'!AT6</f>
        <v>555</v>
      </c>
    </row>
    <row r="7" spans="1:54">
      <c r="A7" s="58" t="str">
        <f>'Transitions and Frequencies'!A7</f>
        <v>ga</v>
      </c>
      <c r="B7" s="51"/>
      <c r="C7" s="45">
        <f>'Transitions and Frequencies'!C7</f>
        <v>23</v>
      </c>
      <c r="D7" s="45">
        <f>'Transitions and Frequencies'!D7</f>
        <v>20</v>
      </c>
      <c r="E7" s="45">
        <f>'Transitions and Frequencies'!E7</f>
        <v>9</v>
      </c>
      <c r="F7" s="45">
        <f>'Transitions and Frequencies'!F7</f>
        <v>14</v>
      </c>
      <c r="G7" s="45">
        <f>'Transitions and Frequencies'!G7</f>
        <v>15</v>
      </c>
      <c r="H7" s="45">
        <f>'Transitions and Frequencies'!H7</f>
        <v>25</v>
      </c>
      <c r="I7" s="45">
        <f>'Transitions and Frequencies'!I7</f>
        <v>8</v>
      </c>
      <c r="J7" s="46">
        <f>'Transitions and Frequencies'!J7</f>
        <v>14</v>
      </c>
      <c r="K7" s="51"/>
      <c r="L7" s="45">
        <f>'Transitions and Frequencies'!L7</f>
        <v>26</v>
      </c>
      <c r="M7" s="45">
        <f>'Transitions and Frequencies'!M7</f>
        <v>20</v>
      </c>
      <c r="N7" s="45">
        <f>'Transitions and Frequencies'!N7</f>
        <v>8</v>
      </c>
      <c r="O7" s="45">
        <f>'Transitions and Frequencies'!O7</f>
        <v>22</v>
      </c>
      <c r="P7" s="45">
        <f>'Transitions and Frequencies'!P7</f>
        <v>12</v>
      </c>
      <c r="Q7" s="45">
        <f>'Transitions and Frequencies'!Q7</f>
        <v>14</v>
      </c>
      <c r="R7" s="45">
        <f>'Transitions and Frequencies'!R7</f>
        <v>13</v>
      </c>
      <c r="S7" s="46">
        <f>'Transitions and Frequencies'!S7</f>
        <v>11</v>
      </c>
      <c r="T7" s="51"/>
      <c r="U7" s="45">
        <f>'Transitions and Frequencies'!U7</f>
        <v>28</v>
      </c>
      <c r="V7" s="45">
        <f>'Transitions and Frequencies'!V7</f>
        <v>26</v>
      </c>
      <c r="W7" s="45">
        <f>'Transitions and Frequencies'!W7</f>
        <v>22</v>
      </c>
      <c r="X7" s="45">
        <f>'Transitions and Frequencies'!X7</f>
        <v>27</v>
      </c>
      <c r="Y7" s="45">
        <f>'Transitions and Frequencies'!Y7</f>
        <v>7</v>
      </c>
      <c r="Z7" s="45">
        <f>'Transitions and Frequencies'!Z7</f>
        <v>31</v>
      </c>
      <c r="AA7" s="45">
        <f>'Transitions and Frequencies'!AA7</f>
        <v>13</v>
      </c>
      <c r="AB7" s="46">
        <f>'Transitions and Frequencies'!AB7</f>
        <v>17</v>
      </c>
      <c r="AC7" s="51"/>
      <c r="AD7" s="45">
        <f>'Transitions and Frequencies'!AD7</f>
        <v>45</v>
      </c>
      <c r="AE7" s="45">
        <f>'Transitions and Frequencies'!AE7</f>
        <v>26</v>
      </c>
      <c r="AF7" s="45">
        <f>'Transitions and Frequencies'!AF7</f>
        <v>29</v>
      </c>
      <c r="AG7" s="45">
        <f>'Transitions and Frequencies'!AG7</f>
        <v>18</v>
      </c>
      <c r="AH7" s="45">
        <f>'Transitions and Frequencies'!AH7</f>
        <v>14</v>
      </c>
      <c r="AI7" s="45">
        <f>'Transitions and Frequencies'!AI7</f>
        <v>16</v>
      </c>
      <c r="AJ7" s="45">
        <f>'Transitions and Frequencies'!AJ7</f>
        <v>14</v>
      </c>
      <c r="AK7" s="46">
        <f>'Transitions and Frequencies'!AK7</f>
        <v>11</v>
      </c>
      <c r="AL7" s="51"/>
      <c r="AM7" s="45">
        <f>'Transitions and Frequencies'!AM7</f>
        <v>44</v>
      </c>
      <c r="AN7" s="45">
        <f>'Transitions and Frequencies'!AN7</f>
        <v>39</v>
      </c>
      <c r="AO7" s="45">
        <f>'Transitions and Frequencies'!AO7</f>
        <v>23</v>
      </c>
      <c r="AP7" s="45">
        <f>'Transitions and Frequencies'!AP7</f>
        <v>38</v>
      </c>
      <c r="AQ7" s="45">
        <f>'Transitions and Frequencies'!AQ7</f>
        <v>14</v>
      </c>
      <c r="AR7" s="45">
        <f>'Transitions and Frequencies'!AR7</f>
        <v>26</v>
      </c>
      <c r="AS7" s="45">
        <f>'Transitions and Frequencies'!AS7</f>
        <v>13</v>
      </c>
      <c r="AT7" s="46">
        <f>'Transitions and Frequencies'!AT7</f>
        <v>20</v>
      </c>
    </row>
    <row r="8" spans="1:54">
      <c r="A8" s="48" t="str">
        <f>'Transitions and Frequencies'!A8</f>
        <v>gi</v>
      </c>
      <c r="B8" s="52"/>
      <c r="C8" s="24">
        <f>'Transitions and Frequencies'!C8</f>
        <v>41</v>
      </c>
      <c r="D8" s="24">
        <f>'Transitions and Frequencies'!D8</f>
        <v>43</v>
      </c>
      <c r="E8" s="24">
        <f>'Transitions and Frequencies'!E8</f>
        <v>33</v>
      </c>
      <c r="F8" s="24">
        <f>'Transitions and Frequencies'!F8</f>
        <v>45</v>
      </c>
      <c r="G8" s="24">
        <f>'Transitions and Frequencies'!G8</f>
        <v>33</v>
      </c>
      <c r="H8" s="24">
        <f>'Transitions and Frequencies'!H8</f>
        <v>43</v>
      </c>
      <c r="I8" s="24">
        <f>'Transitions and Frequencies'!I8</f>
        <v>39</v>
      </c>
      <c r="J8" s="28">
        <f>'Transitions and Frequencies'!J8</f>
        <v>37</v>
      </c>
      <c r="K8" s="52"/>
      <c r="L8" s="24">
        <f>'Transitions and Frequencies'!L8</f>
        <v>65</v>
      </c>
      <c r="M8" s="24">
        <f>'Transitions and Frequencies'!M8</f>
        <v>46</v>
      </c>
      <c r="N8" s="24">
        <f>'Transitions and Frequencies'!N8</f>
        <v>39</v>
      </c>
      <c r="O8" s="24">
        <f>'Transitions and Frequencies'!O8</f>
        <v>38</v>
      </c>
      <c r="P8" s="24">
        <f>'Transitions and Frequencies'!P8</f>
        <v>39</v>
      </c>
      <c r="Q8" s="24">
        <f>'Transitions and Frequencies'!Q8</f>
        <v>54</v>
      </c>
      <c r="R8" s="24">
        <f>'Transitions and Frequencies'!R8</f>
        <v>46</v>
      </c>
      <c r="S8" s="28">
        <f>'Transitions and Frequencies'!S8</f>
        <v>33</v>
      </c>
      <c r="T8" s="52"/>
      <c r="U8" s="24">
        <f>'Transitions and Frequencies'!U8</f>
        <v>75</v>
      </c>
      <c r="V8" s="24">
        <f>'Transitions and Frequencies'!V8</f>
        <v>58</v>
      </c>
      <c r="W8" s="24">
        <f>'Transitions and Frequencies'!W8</f>
        <v>41</v>
      </c>
      <c r="X8" s="24">
        <f>'Transitions and Frequencies'!X8</f>
        <v>51</v>
      </c>
      <c r="Y8" s="24">
        <f>'Transitions and Frequencies'!Y8</f>
        <v>52</v>
      </c>
      <c r="Z8" s="24">
        <f>'Transitions and Frequencies'!Z8</f>
        <v>48</v>
      </c>
      <c r="AA8" s="24">
        <f>'Transitions and Frequencies'!AA8</f>
        <v>39</v>
      </c>
      <c r="AB8" s="28">
        <f>'Transitions and Frequencies'!AB8</f>
        <v>22</v>
      </c>
      <c r="AC8" s="52"/>
      <c r="AD8" s="24">
        <f>'Transitions and Frequencies'!AD8</f>
        <v>105</v>
      </c>
      <c r="AE8" s="24">
        <f>'Transitions and Frequencies'!AE8</f>
        <v>84</v>
      </c>
      <c r="AF8" s="24">
        <f>'Transitions and Frequencies'!AF8</f>
        <v>57</v>
      </c>
      <c r="AG8" s="24">
        <f>'Transitions and Frequencies'!AG8</f>
        <v>51</v>
      </c>
      <c r="AH8" s="24">
        <f>'Transitions and Frequencies'!AH8</f>
        <v>49</v>
      </c>
      <c r="AI8" s="24">
        <f>'Transitions and Frequencies'!AI8</f>
        <v>43</v>
      </c>
      <c r="AJ8" s="24">
        <f>'Transitions and Frequencies'!AJ8</f>
        <v>44</v>
      </c>
      <c r="AK8" s="28">
        <f>'Transitions and Frequencies'!AK8</f>
        <v>47</v>
      </c>
      <c r="AL8" s="52"/>
      <c r="AM8" s="24">
        <f>'Transitions and Frequencies'!AM8</f>
        <v>92</v>
      </c>
      <c r="AN8" s="24">
        <f>'Transitions and Frequencies'!AN8</f>
        <v>108</v>
      </c>
      <c r="AO8" s="24">
        <f>'Transitions and Frequencies'!AO8</f>
        <v>81</v>
      </c>
      <c r="AP8" s="24">
        <f>'Transitions and Frequencies'!AP8</f>
        <v>59</v>
      </c>
      <c r="AQ8" s="24">
        <f>'Transitions and Frequencies'!AQ8</f>
        <v>54</v>
      </c>
      <c r="AR8" s="24">
        <f>'Transitions and Frequencies'!AR8</f>
        <v>31</v>
      </c>
      <c r="AS8" s="24">
        <f>'Transitions and Frequencies'!AS8</f>
        <v>44</v>
      </c>
      <c r="AT8" s="28">
        <f>'Transitions and Frequencies'!AT8</f>
        <v>35</v>
      </c>
    </row>
    <row r="9" spans="1:54">
      <c r="A9" s="59" t="str">
        <f>'Transitions and Frequencies'!A9</f>
        <v>ig</v>
      </c>
      <c r="B9" s="53"/>
      <c r="C9" s="25">
        <f>'Transitions and Frequencies'!C9</f>
        <v>33</v>
      </c>
      <c r="D9" s="25">
        <f>'Transitions and Frequencies'!D9</f>
        <v>27</v>
      </c>
      <c r="E9" s="25">
        <f>'Transitions and Frequencies'!E9</f>
        <v>31</v>
      </c>
      <c r="F9" s="25">
        <f>'Transitions and Frequencies'!F9</f>
        <v>33</v>
      </c>
      <c r="G9" s="25">
        <f>'Transitions and Frequencies'!G9</f>
        <v>41</v>
      </c>
      <c r="H9" s="25">
        <f>'Transitions and Frequencies'!H9</f>
        <v>33</v>
      </c>
      <c r="I9" s="25">
        <f>'Transitions and Frequencies'!I9</f>
        <v>36</v>
      </c>
      <c r="J9" s="29">
        <f>'Transitions and Frequencies'!J9</f>
        <v>35</v>
      </c>
      <c r="K9" s="53"/>
      <c r="L9" s="25">
        <f>'Transitions and Frequencies'!L9</f>
        <v>39</v>
      </c>
      <c r="M9" s="25">
        <f>'Transitions and Frequencies'!M9</f>
        <v>35</v>
      </c>
      <c r="N9" s="25">
        <f>'Transitions and Frequencies'!N9</f>
        <v>41</v>
      </c>
      <c r="O9" s="25">
        <f>'Transitions and Frequencies'!O9</f>
        <v>32</v>
      </c>
      <c r="P9" s="25">
        <f>'Transitions and Frequencies'!P9</f>
        <v>32</v>
      </c>
      <c r="Q9" s="25">
        <f>'Transitions and Frequencies'!Q9</f>
        <v>36</v>
      </c>
      <c r="R9" s="25">
        <f>'Transitions and Frequencies'!R9</f>
        <v>35</v>
      </c>
      <c r="S9" s="29">
        <f>'Transitions and Frequencies'!S9</f>
        <v>33</v>
      </c>
      <c r="T9" s="53"/>
      <c r="U9" s="25">
        <f>'Transitions and Frequencies'!U9</f>
        <v>29</v>
      </c>
      <c r="V9" s="25">
        <f>'Transitions and Frequencies'!V9</f>
        <v>35</v>
      </c>
      <c r="W9" s="25">
        <f>'Transitions and Frequencies'!W9</f>
        <v>41</v>
      </c>
      <c r="X9" s="25">
        <f>'Transitions and Frequencies'!X9</f>
        <v>34</v>
      </c>
      <c r="Y9" s="25">
        <f>'Transitions and Frequencies'!Y9</f>
        <v>54</v>
      </c>
      <c r="Z9" s="25">
        <f>'Transitions and Frequencies'!Z9</f>
        <v>22</v>
      </c>
      <c r="AA9" s="25">
        <f>'Transitions and Frequencies'!AA9</f>
        <v>30</v>
      </c>
      <c r="AB9" s="29">
        <f>'Transitions and Frequencies'!AB9</f>
        <v>46</v>
      </c>
      <c r="AC9" s="53"/>
      <c r="AD9" s="25">
        <f>'Transitions and Frequencies'!AD9</f>
        <v>38</v>
      </c>
      <c r="AE9" s="25">
        <f>'Transitions and Frequencies'!AE9</f>
        <v>43</v>
      </c>
      <c r="AF9" s="25">
        <f>'Transitions and Frequencies'!AF9</f>
        <v>38</v>
      </c>
      <c r="AG9" s="25">
        <f>'Transitions and Frequencies'!AG9</f>
        <v>34</v>
      </c>
      <c r="AH9" s="25">
        <f>'Transitions and Frequencies'!AH9</f>
        <v>35</v>
      </c>
      <c r="AI9" s="25">
        <f>'Transitions and Frequencies'!AI9</f>
        <v>41</v>
      </c>
      <c r="AJ9" s="25">
        <f>'Transitions and Frequencies'!AJ9</f>
        <v>31</v>
      </c>
      <c r="AK9" s="29">
        <f>'Transitions and Frequencies'!AK9</f>
        <v>35</v>
      </c>
      <c r="AL9" s="53"/>
      <c r="AM9" s="25">
        <f>'Transitions and Frequencies'!AM9</f>
        <v>39</v>
      </c>
      <c r="AN9" s="25">
        <f>'Transitions and Frequencies'!AN9</f>
        <v>26</v>
      </c>
      <c r="AO9" s="25">
        <f>'Transitions and Frequencies'!AO9</f>
        <v>42</v>
      </c>
      <c r="AP9" s="25">
        <f>'Transitions and Frequencies'!AP9</f>
        <v>39</v>
      </c>
      <c r="AQ9" s="25">
        <f>'Transitions and Frequencies'!AQ9</f>
        <v>36</v>
      </c>
      <c r="AR9" s="25">
        <f>'Transitions and Frequencies'!AR9</f>
        <v>29</v>
      </c>
      <c r="AS9" s="25">
        <f>'Transitions and Frequencies'!AS9</f>
        <v>34</v>
      </c>
      <c r="AT9" s="29">
        <f>'Transitions and Frequencies'!AT9</f>
        <v>37</v>
      </c>
    </row>
    <row r="10" spans="1:54">
      <c r="A10" s="48" t="str">
        <f>'Transitions and Frequencies'!A10</f>
        <v>ai</v>
      </c>
      <c r="B10" s="52"/>
      <c r="C10" s="24">
        <f>'Transitions and Frequencies'!C10</f>
        <v>79</v>
      </c>
      <c r="D10" s="24">
        <f>'Transitions and Frequencies'!D10</f>
        <v>76</v>
      </c>
      <c r="E10" s="24">
        <f>'Transitions and Frequencies'!E10</f>
        <v>57</v>
      </c>
      <c r="F10" s="24">
        <f>'Transitions and Frequencies'!F10</f>
        <v>61</v>
      </c>
      <c r="G10" s="24">
        <f>'Transitions and Frequencies'!G10</f>
        <v>55</v>
      </c>
      <c r="H10" s="24">
        <f>'Transitions and Frequencies'!H10</f>
        <v>52</v>
      </c>
      <c r="I10" s="24">
        <f>'Transitions and Frequencies'!I10</f>
        <v>69</v>
      </c>
      <c r="J10" s="28">
        <f>'Transitions and Frequencies'!J10</f>
        <v>59</v>
      </c>
      <c r="K10" s="52"/>
      <c r="L10" s="24">
        <f>'Transitions and Frequencies'!L10</f>
        <v>71</v>
      </c>
      <c r="M10" s="24">
        <f>'Transitions and Frequencies'!M10</f>
        <v>75</v>
      </c>
      <c r="N10" s="24">
        <f>'Transitions and Frequencies'!N10</f>
        <v>75</v>
      </c>
      <c r="O10" s="24">
        <f>'Transitions and Frequencies'!O10</f>
        <v>66</v>
      </c>
      <c r="P10" s="24">
        <f>'Transitions and Frequencies'!P10</f>
        <v>78</v>
      </c>
      <c r="Q10" s="24">
        <f>'Transitions and Frequencies'!Q10</f>
        <v>64</v>
      </c>
      <c r="R10" s="24">
        <f>'Transitions and Frequencies'!R10</f>
        <v>69</v>
      </c>
      <c r="S10" s="28">
        <f>'Transitions and Frequencies'!S10</f>
        <v>70</v>
      </c>
      <c r="T10" s="52"/>
      <c r="U10" s="24">
        <f>'Transitions and Frequencies'!U10</f>
        <v>82</v>
      </c>
      <c r="V10" s="24">
        <f>'Transitions and Frequencies'!V10</f>
        <v>65</v>
      </c>
      <c r="W10" s="24">
        <f>'Transitions and Frequencies'!W10</f>
        <v>76</v>
      </c>
      <c r="X10" s="24">
        <f>'Transitions and Frequencies'!X10</f>
        <v>72</v>
      </c>
      <c r="Y10" s="24">
        <f>'Transitions and Frequencies'!Y10</f>
        <v>77</v>
      </c>
      <c r="Z10" s="24">
        <f>'Transitions and Frequencies'!Z10</f>
        <v>72</v>
      </c>
      <c r="AA10" s="24">
        <f>'Transitions and Frequencies'!AA10</f>
        <v>73</v>
      </c>
      <c r="AB10" s="28">
        <f>'Transitions and Frequencies'!AB10</f>
        <v>80</v>
      </c>
      <c r="AC10" s="52"/>
      <c r="AD10" s="24">
        <f>'Transitions and Frequencies'!AD10</f>
        <v>75</v>
      </c>
      <c r="AE10" s="24">
        <f>'Transitions and Frequencies'!AE10</f>
        <v>59</v>
      </c>
      <c r="AF10" s="24">
        <f>'Transitions and Frequencies'!AF10</f>
        <v>79</v>
      </c>
      <c r="AG10" s="24">
        <f>'Transitions and Frequencies'!AG10</f>
        <v>79</v>
      </c>
      <c r="AH10" s="24">
        <f>'Transitions and Frequencies'!AH10</f>
        <v>96</v>
      </c>
      <c r="AI10" s="24">
        <f>'Transitions and Frequencies'!AI10</f>
        <v>66</v>
      </c>
      <c r="AJ10" s="24">
        <f>'Transitions and Frequencies'!AJ10</f>
        <v>66</v>
      </c>
      <c r="AK10" s="28">
        <f>'Transitions and Frequencies'!AK10</f>
        <v>73</v>
      </c>
      <c r="AL10" s="52"/>
      <c r="AM10" s="24">
        <f>'Transitions and Frequencies'!AM10</f>
        <v>54</v>
      </c>
      <c r="AN10" s="24">
        <f>'Transitions and Frequencies'!AN10</f>
        <v>55</v>
      </c>
      <c r="AO10" s="24">
        <f>'Transitions and Frequencies'!AO10</f>
        <v>72</v>
      </c>
      <c r="AP10" s="24">
        <f>'Transitions and Frequencies'!AP10</f>
        <v>67</v>
      </c>
      <c r="AQ10" s="24">
        <f>'Transitions and Frequencies'!AQ10</f>
        <v>72</v>
      </c>
      <c r="AR10" s="24">
        <f>'Transitions and Frequencies'!AR10</f>
        <v>55</v>
      </c>
      <c r="AS10" s="24">
        <f>'Transitions and Frequencies'!AS10</f>
        <v>91</v>
      </c>
      <c r="AT10" s="28">
        <f>'Transitions and Frequencies'!AT10</f>
        <v>75</v>
      </c>
    </row>
    <row r="11" spans="1:54">
      <c r="A11" s="48" t="str">
        <f>'Transitions and Frequencies'!A11</f>
        <v>ag</v>
      </c>
      <c r="B11" s="52"/>
      <c r="C11" s="24">
        <f>'Transitions and Frequencies'!C11</f>
        <v>20</v>
      </c>
      <c r="D11" s="24">
        <f>'Transitions and Frequencies'!D11</f>
        <v>17</v>
      </c>
      <c r="E11" s="24">
        <f>'Transitions and Frequencies'!E11</f>
        <v>23</v>
      </c>
      <c r="F11" s="24">
        <f>'Transitions and Frequencies'!F11</f>
        <v>21</v>
      </c>
      <c r="G11" s="24">
        <f>'Transitions and Frequencies'!G11</f>
        <v>21</v>
      </c>
      <c r="H11" s="24">
        <f>'Transitions and Frequencies'!H11</f>
        <v>17</v>
      </c>
      <c r="I11" s="24">
        <f>'Transitions and Frequencies'!I11</f>
        <v>17</v>
      </c>
      <c r="J11" s="28">
        <f>'Transitions and Frequencies'!J11</f>
        <v>22</v>
      </c>
      <c r="K11" s="52"/>
      <c r="L11" s="24">
        <f>'Transitions and Frequencies'!L11</f>
        <v>21</v>
      </c>
      <c r="M11" s="24">
        <f>'Transitions and Frequencies'!M11</f>
        <v>14</v>
      </c>
      <c r="N11" s="24">
        <f>'Transitions and Frequencies'!N11</f>
        <v>19</v>
      </c>
      <c r="O11" s="24">
        <f>'Transitions and Frequencies'!O11</f>
        <v>18</v>
      </c>
      <c r="P11" s="24">
        <f>'Transitions and Frequencies'!P11</f>
        <v>26</v>
      </c>
      <c r="Q11" s="24">
        <f>'Transitions and Frequencies'!Q11</f>
        <v>18</v>
      </c>
      <c r="R11" s="24">
        <f>'Transitions and Frequencies'!R11</f>
        <v>18</v>
      </c>
      <c r="S11" s="28">
        <f>'Transitions and Frequencies'!S11</f>
        <v>14</v>
      </c>
      <c r="T11" s="52"/>
      <c r="U11" s="24">
        <f>'Transitions and Frequencies'!U11</f>
        <v>29</v>
      </c>
      <c r="V11" s="24">
        <f>'Transitions and Frequencies'!V11</f>
        <v>23</v>
      </c>
      <c r="W11" s="24">
        <f>'Transitions and Frequencies'!W11</f>
        <v>27</v>
      </c>
      <c r="X11" s="24">
        <f>'Transitions and Frequencies'!X11</f>
        <v>19</v>
      </c>
      <c r="Y11" s="24">
        <f>'Transitions and Frequencies'!Y11</f>
        <v>33</v>
      </c>
      <c r="Z11" s="24">
        <f>'Transitions and Frequencies'!Z11</f>
        <v>17</v>
      </c>
      <c r="AA11" s="24">
        <f>'Transitions and Frequencies'!AA11</f>
        <v>27</v>
      </c>
      <c r="AB11" s="28">
        <f>'Transitions and Frequencies'!AB11</f>
        <v>27</v>
      </c>
      <c r="AC11" s="52"/>
      <c r="AD11" s="24">
        <f>'Transitions and Frequencies'!AD11</f>
        <v>32</v>
      </c>
      <c r="AE11" s="24">
        <f>'Transitions and Frequencies'!AE11</f>
        <v>20</v>
      </c>
      <c r="AF11" s="24">
        <f>'Transitions and Frequencies'!AF11</f>
        <v>16</v>
      </c>
      <c r="AG11" s="24">
        <f>'Transitions and Frequencies'!AG11</f>
        <v>18</v>
      </c>
      <c r="AH11" s="24">
        <f>'Transitions and Frequencies'!AH11</f>
        <v>30</v>
      </c>
      <c r="AI11" s="24">
        <f>'Transitions and Frequencies'!AI11</f>
        <v>15</v>
      </c>
      <c r="AJ11" s="24">
        <f>'Transitions and Frequencies'!AJ11</f>
        <v>22</v>
      </c>
      <c r="AK11" s="28">
        <f>'Transitions and Frequencies'!AK11</f>
        <v>18</v>
      </c>
      <c r="AL11" s="52"/>
      <c r="AM11" s="24">
        <f>'Transitions and Frequencies'!AM11</f>
        <v>30</v>
      </c>
      <c r="AN11" s="24">
        <f>'Transitions and Frequencies'!AN11</f>
        <v>21</v>
      </c>
      <c r="AO11" s="24">
        <f>'Transitions and Frequencies'!AO11</f>
        <v>28</v>
      </c>
      <c r="AP11" s="24">
        <f>'Transitions and Frequencies'!AP11</f>
        <v>16</v>
      </c>
      <c r="AQ11" s="24">
        <f>'Transitions and Frequencies'!AQ11</f>
        <v>18</v>
      </c>
      <c r="AR11" s="24">
        <f>'Transitions and Frequencies'!AR11</f>
        <v>17</v>
      </c>
      <c r="AS11" s="24">
        <f>'Transitions and Frequencies'!AS11</f>
        <v>24</v>
      </c>
      <c r="AT11" s="28">
        <f>'Transitions and Frequencies'!AT11</f>
        <v>21</v>
      </c>
    </row>
    <row r="12" spans="1:54">
      <c r="A12" s="59" t="str">
        <f>'Transitions and Frequencies'!A12</f>
        <v>ia</v>
      </c>
      <c r="B12" s="53"/>
      <c r="C12" s="25">
        <f>'Transitions and Frequencies'!C12</f>
        <v>78</v>
      </c>
      <c r="D12" s="25">
        <f>'Transitions and Frequencies'!D12</f>
        <v>90</v>
      </c>
      <c r="E12" s="25">
        <f>'Transitions and Frequencies'!E12</f>
        <v>86</v>
      </c>
      <c r="F12" s="25">
        <f>'Transitions and Frequencies'!F12</f>
        <v>68</v>
      </c>
      <c r="G12" s="25">
        <f>'Transitions and Frequencies'!G12</f>
        <v>59</v>
      </c>
      <c r="H12" s="25">
        <f>'Transitions and Frequencies'!H12</f>
        <v>68</v>
      </c>
      <c r="I12" s="25">
        <f>'Transitions and Frequencies'!I12</f>
        <v>57</v>
      </c>
      <c r="J12" s="29">
        <f>'Transitions and Frequencies'!J12</f>
        <v>68</v>
      </c>
      <c r="K12" s="53"/>
      <c r="L12" s="25">
        <f>'Transitions and Frequencies'!L12</f>
        <v>95</v>
      </c>
      <c r="M12" s="25">
        <f>'Transitions and Frequencies'!M12</f>
        <v>94</v>
      </c>
      <c r="N12" s="25">
        <f>'Transitions and Frequencies'!N12</f>
        <v>91</v>
      </c>
      <c r="O12" s="25">
        <f>'Transitions and Frequencies'!O12</f>
        <v>104</v>
      </c>
      <c r="P12" s="25">
        <f>'Transitions and Frequencies'!P12</f>
        <v>72</v>
      </c>
      <c r="Q12" s="25">
        <f>'Transitions and Frequencies'!Q12</f>
        <v>88</v>
      </c>
      <c r="R12" s="25">
        <f>'Transitions and Frequencies'!R12</f>
        <v>82</v>
      </c>
      <c r="S12" s="29">
        <f>'Transitions and Frequencies'!S12</f>
        <v>73</v>
      </c>
      <c r="T12" s="53"/>
      <c r="U12" s="25">
        <f>'Transitions and Frequencies'!U12</f>
        <v>101</v>
      </c>
      <c r="V12" s="25">
        <f>'Transitions and Frequencies'!V12</f>
        <v>116</v>
      </c>
      <c r="W12" s="25">
        <f>'Transitions and Frequencies'!W12</f>
        <v>94</v>
      </c>
      <c r="X12" s="25">
        <f>'Transitions and Frequencies'!X12</f>
        <v>97</v>
      </c>
      <c r="Y12" s="25">
        <f>'Transitions and Frequencies'!Y12</f>
        <v>88</v>
      </c>
      <c r="Z12" s="25">
        <f>'Transitions and Frequencies'!Z12</f>
        <v>94</v>
      </c>
      <c r="AA12" s="25">
        <f>'Transitions and Frequencies'!AA12</f>
        <v>83</v>
      </c>
      <c r="AB12" s="29">
        <f>'Transitions and Frequencies'!AB12</f>
        <v>85</v>
      </c>
      <c r="AC12" s="53"/>
      <c r="AD12" s="25">
        <f>'Transitions and Frequencies'!AD12</f>
        <v>83</v>
      </c>
      <c r="AE12" s="25">
        <f>'Transitions and Frequencies'!AE12</f>
        <v>117</v>
      </c>
      <c r="AF12" s="25">
        <f>'Transitions and Frequencies'!AF12</f>
        <v>103</v>
      </c>
      <c r="AG12" s="25">
        <f>'Transitions and Frequencies'!AG12</f>
        <v>108</v>
      </c>
      <c r="AH12" s="25">
        <f>'Transitions and Frequencies'!AH12</f>
        <v>91</v>
      </c>
      <c r="AI12" s="25">
        <f>'Transitions and Frequencies'!AI12</f>
        <v>107</v>
      </c>
      <c r="AJ12" s="25">
        <f>'Transitions and Frequencies'!AJ12</f>
        <v>89</v>
      </c>
      <c r="AK12" s="29">
        <f>'Transitions and Frequencies'!AK12</f>
        <v>90</v>
      </c>
      <c r="AL12" s="53"/>
      <c r="AM12" s="25">
        <f>'Transitions and Frequencies'!AM12</f>
        <v>81</v>
      </c>
      <c r="AN12" s="25">
        <f>'Transitions and Frequencies'!AN12</f>
        <v>102</v>
      </c>
      <c r="AO12" s="25">
        <f>'Transitions and Frequencies'!AO12</f>
        <v>92</v>
      </c>
      <c r="AP12" s="25">
        <f>'Transitions and Frequencies'!AP12</f>
        <v>119</v>
      </c>
      <c r="AQ12" s="25">
        <f>'Transitions and Frequencies'!AQ12</f>
        <v>97</v>
      </c>
      <c r="AR12" s="25">
        <f>'Transitions and Frequencies'!AR12</f>
        <v>102</v>
      </c>
      <c r="AS12" s="25">
        <f>'Transitions and Frequencies'!AS12</f>
        <v>78</v>
      </c>
      <c r="AT12" s="29">
        <f>'Transitions and Frequencies'!AT12</f>
        <v>87</v>
      </c>
    </row>
    <row r="13" spans="1:54">
      <c r="A13" s="76" t="s">
        <v>104</v>
      </c>
      <c r="B13" s="66">
        <v>1980</v>
      </c>
      <c r="C13" s="66">
        <v>1980</v>
      </c>
      <c r="D13" s="66">
        <v>1980</v>
      </c>
      <c r="E13" s="66">
        <v>1980</v>
      </c>
      <c r="F13" s="66">
        <v>1980</v>
      </c>
      <c r="G13" s="66">
        <v>1980</v>
      </c>
      <c r="H13" s="66">
        <v>1980</v>
      </c>
      <c r="I13" s="66">
        <v>1980</v>
      </c>
      <c r="J13" s="67">
        <v>1980</v>
      </c>
      <c r="K13" s="68">
        <v>1981</v>
      </c>
      <c r="L13" s="68">
        <v>1981</v>
      </c>
      <c r="M13" s="68">
        <v>1981</v>
      </c>
      <c r="N13" s="68">
        <v>1981</v>
      </c>
      <c r="O13" s="68">
        <v>1981</v>
      </c>
      <c r="P13" s="68">
        <v>1981</v>
      </c>
      <c r="Q13" s="68">
        <v>1981</v>
      </c>
      <c r="R13" s="68">
        <v>1981</v>
      </c>
      <c r="S13" s="69">
        <v>1981</v>
      </c>
      <c r="T13" s="64">
        <v>1982</v>
      </c>
      <c r="U13" s="64">
        <f>T13</f>
        <v>1982</v>
      </c>
      <c r="V13" s="64">
        <f t="shared" ref="V13:AK13" si="7">U13</f>
        <v>1982</v>
      </c>
      <c r="W13" s="64">
        <f t="shared" si="7"/>
        <v>1982</v>
      </c>
      <c r="X13" s="64">
        <f t="shared" si="7"/>
        <v>1982</v>
      </c>
      <c r="Y13" s="64">
        <f t="shared" si="7"/>
        <v>1982</v>
      </c>
      <c r="Z13" s="64">
        <f t="shared" si="7"/>
        <v>1982</v>
      </c>
      <c r="AA13" s="64">
        <f t="shared" si="7"/>
        <v>1982</v>
      </c>
      <c r="AB13" s="65">
        <f t="shared" si="7"/>
        <v>1982</v>
      </c>
      <c r="AC13" s="63">
        <v>1983</v>
      </c>
      <c r="AD13" s="63">
        <f t="shared" si="7"/>
        <v>1983</v>
      </c>
      <c r="AE13" s="63">
        <f t="shared" si="7"/>
        <v>1983</v>
      </c>
      <c r="AF13" s="63">
        <f t="shared" si="7"/>
        <v>1983</v>
      </c>
      <c r="AG13" s="63">
        <f t="shared" si="7"/>
        <v>1983</v>
      </c>
      <c r="AH13" s="63">
        <f t="shared" si="7"/>
        <v>1983</v>
      </c>
      <c r="AI13" s="63">
        <f t="shared" si="7"/>
        <v>1983</v>
      </c>
      <c r="AJ13" s="63">
        <f t="shared" si="7"/>
        <v>1983</v>
      </c>
      <c r="AK13" s="63">
        <f t="shared" si="7"/>
        <v>1983</v>
      </c>
      <c r="AL13" s="60">
        <v>1984</v>
      </c>
      <c r="AM13" s="61">
        <f t="shared" ref="AM13:AS13" si="8">AL13</f>
        <v>1984</v>
      </c>
      <c r="AN13" s="61">
        <f t="shared" si="8"/>
        <v>1984</v>
      </c>
      <c r="AO13" s="61">
        <f t="shared" si="8"/>
        <v>1984</v>
      </c>
      <c r="AP13" s="61">
        <f t="shared" si="8"/>
        <v>1984</v>
      </c>
      <c r="AQ13" s="61">
        <f t="shared" si="8"/>
        <v>1984</v>
      </c>
      <c r="AR13" s="61">
        <f t="shared" si="8"/>
        <v>1984</v>
      </c>
      <c r="AS13" s="61">
        <f t="shared" si="8"/>
        <v>1984</v>
      </c>
      <c r="AT13" s="62">
        <v>1984</v>
      </c>
    </row>
    <row r="14" spans="1:54">
      <c r="A14" s="31" t="s">
        <v>103</v>
      </c>
      <c r="B14" s="24">
        <v>20</v>
      </c>
      <c r="C14" s="24">
        <f>B14+1</f>
        <v>21</v>
      </c>
      <c r="D14" s="24">
        <f t="shared" ref="D14:J14" si="9">C14+1</f>
        <v>22</v>
      </c>
      <c r="E14" s="24">
        <f t="shared" si="9"/>
        <v>23</v>
      </c>
      <c r="F14" s="24">
        <f t="shared" si="9"/>
        <v>24</v>
      </c>
      <c r="G14" s="24">
        <f t="shared" si="9"/>
        <v>25</v>
      </c>
      <c r="H14" s="24">
        <f t="shared" si="9"/>
        <v>26</v>
      </c>
      <c r="I14" s="24">
        <f t="shared" si="9"/>
        <v>27</v>
      </c>
      <c r="J14" s="28">
        <f t="shared" si="9"/>
        <v>28</v>
      </c>
      <c r="K14" s="32">
        <v>20</v>
      </c>
      <c r="L14" s="24">
        <f>K14+1</f>
        <v>21</v>
      </c>
      <c r="M14" s="24">
        <f t="shared" ref="M14:S14" si="10">L14+1</f>
        <v>22</v>
      </c>
      <c r="N14" s="24">
        <f t="shared" si="10"/>
        <v>23</v>
      </c>
      <c r="O14" s="24">
        <f t="shared" si="10"/>
        <v>24</v>
      </c>
      <c r="P14" s="24">
        <f t="shared" si="10"/>
        <v>25</v>
      </c>
      <c r="Q14" s="24">
        <f t="shared" si="10"/>
        <v>26</v>
      </c>
      <c r="R14" s="24">
        <f t="shared" si="10"/>
        <v>27</v>
      </c>
      <c r="S14" s="28">
        <f t="shared" si="10"/>
        <v>28</v>
      </c>
      <c r="T14" s="32">
        <v>20</v>
      </c>
      <c r="U14" s="24">
        <f>T14+1</f>
        <v>21</v>
      </c>
      <c r="V14" s="24">
        <f t="shared" ref="V14:AB14" si="11">U14+1</f>
        <v>22</v>
      </c>
      <c r="W14" s="24">
        <f t="shared" si="11"/>
        <v>23</v>
      </c>
      <c r="X14" s="24">
        <f t="shared" si="11"/>
        <v>24</v>
      </c>
      <c r="Y14" s="24">
        <f t="shared" si="11"/>
        <v>25</v>
      </c>
      <c r="Z14" s="24">
        <f t="shared" si="11"/>
        <v>26</v>
      </c>
      <c r="AA14" s="24">
        <f t="shared" si="11"/>
        <v>27</v>
      </c>
      <c r="AB14" s="28">
        <f t="shared" si="11"/>
        <v>28</v>
      </c>
      <c r="AC14" s="24">
        <v>20</v>
      </c>
      <c r="AD14" s="24">
        <f>AC14+1</f>
        <v>21</v>
      </c>
      <c r="AE14" s="24">
        <f t="shared" ref="AE14:AK14" si="12">AD14+1</f>
        <v>22</v>
      </c>
      <c r="AF14" s="24">
        <f t="shared" si="12"/>
        <v>23</v>
      </c>
      <c r="AG14" s="24">
        <f t="shared" si="12"/>
        <v>24</v>
      </c>
      <c r="AH14" s="24">
        <f t="shared" si="12"/>
        <v>25</v>
      </c>
      <c r="AI14" s="24">
        <f t="shared" si="12"/>
        <v>26</v>
      </c>
      <c r="AJ14" s="24">
        <f t="shared" si="12"/>
        <v>27</v>
      </c>
      <c r="AK14" s="24">
        <f t="shared" si="12"/>
        <v>28</v>
      </c>
      <c r="AL14" s="32">
        <v>20</v>
      </c>
      <c r="AM14" s="24">
        <f>AL14+1</f>
        <v>21</v>
      </c>
      <c r="AN14" s="24">
        <f t="shared" ref="AN14:AT14" si="13">AM14+1</f>
        <v>22</v>
      </c>
      <c r="AO14" s="24">
        <f t="shared" si="13"/>
        <v>23</v>
      </c>
      <c r="AP14" s="24">
        <f t="shared" si="13"/>
        <v>24</v>
      </c>
      <c r="AQ14" s="24">
        <f t="shared" si="13"/>
        <v>25</v>
      </c>
      <c r="AR14" s="24">
        <f t="shared" si="13"/>
        <v>26</v>
      </c>
      <c r="AS14" s="24">
        <f t="shared" si="13"/>
        <v>27</v>
      </c>
      <c r="AT14" s="28">
        <f t="shared" si="13"/>
        <v>28</v>
      </c>
    </row>
    <row r="15" spans="1:54">
      <c r="A15" s="75" t="s">
        <v>105</v>
      </c>
      <c r="B15" s="70">
        <v>2000</v>
      </c>
      <c r="C15" s="70">
        <v>2001</v>
      </c>
      <c r="D15" s="70">
        <v>2002</v>
      </c>
      <c r="E15" s="70">
        <v>2003</v>
      </c>
      <c r="F15" s="70">
        <v>2004</v>
      </c>
      <c r="G15" s="70">
        <v>2005</v>
      </c>
      <c r="H15" s="70">
        <v>2006</v>
      </c>
      <c r="I15" s="70">
        <v>2007</v>
      </c>
      <c r="J15" s="71">
        <v>2008</v>
      </c>
      <c r="K15" s="73">
        <v>2000</v>
      </c>
      <c r="L15" s="73">
        <v>2001</v>
      </c>
      <c r="M15" s="73">
        <v>2002</v>
      </c>
      <c r="N15" s="73">
        <v>2003</v>
      </c>
      <c r="O15" s="73">
        <v>2004</v>
      </c>
      <c r="P15" s="73">
        <v>2005</v>
      </c>
      <c r="Q15" s="73">
        <v>2006</v>
      </c>
      <c r="R15" s="73">
        <v>2007</v>
      </c>
      <c r="S15" s="74">
        <v>2008</v>
      </c>
      <c r="T15" s="70">
        <v>2000</v>
      </c>
      <c r="U15" s="70">
        <v>2001</v>
      </c>
      <c r="V15" s="70">
        <v>2002</v>
      </c>
      <c r="W15" s="70">
        <v>2003</v>
      </c>
      <c r="X15" s="70">
        <v>2004</v>
      </c>
      <c r="Y15" s="70">
        <v>2005</v>
      </c>
      <c r="Z15" s="70">
        <v>2006</v>
      </c>
      <c r="AA15" s="70">
        <v>2007</v>
      </c>
      <c r="AB15" s="71">
        <v>2008</v>
      </c>
      <c r="AC15" s="73">
        <v>2000</v>
      </c>
      <c r="AD15" s="73">
        <v>2001</v>
      </c>
      <c r="AE15" s="73">
        <v>2002</v>
      </c>
      <c r="AF15" s="73">
        <v>2003</v>
      </c>
      <c r="AG15" s="73">
        <v>2004</v>
      </c>
      <c r="AH15" s="73">
        <v>2005</v>
      </c>
      <c r="AI15" s="73">
        <v>2006</v>
      </c>
      <c r="AJ15" s="73">
        <v>2007</v>
      </c>
      <c r="AK15" s="73">
        <v>2008</v>
      </c>
      <c r="AL15" s="72">
        <v>2000</v>
      </c>
      <c r="AM15" s="70">
        <v>2001</v>
      </c>
      <c r="AN15" s="70">
        <v>2002</v>
      </c>
      <c r="AO15" s="70">
        <v>2003</v>
      </c>
      <c r="AP15" s="70">
        <v>2004</v>
      </c>
      <c r="AQ15" s="70">
        <v>2005</v>
      </c>
      <c r="AR15" s="70">
        <v>2006</v>
      </c>
      <c r="AS15" s="70">
        <v>2007</v>
      </c>
      <c r="AT15" s="71">
        <v>2008</v>
      </c>
    </row>
    <row r="16" spans="1:54" s="23" customFormat="1">
      <c r="A16" s="46" t="s">
        <v>1</v>
      </c>
      <c r="B16" s="77">
        <v>167</v>
      </c>
      <c r="C16" s="78">
        <v>156</v>
      </c>
      <c r="D16" s="78">
        <v>137</v>
      </c>
      <c r="E16" s="78">
        <v>149</v>
      </c>
      <c r="F16" s="78">
        <v>144</v>
      </c>
      <c r="G16" s="78">
        <v>158</v>
      </c>
      <c r="H16" s="78">
        <v>140</v>
      </c>
      <c r="I16" s="78">
        <v>146</v>
      </c>
      <c r="J16" s="79">
        <v>152</v>
      </c>
      <c r="K16" s="45">
        <v>251</v>
      </c>
      <c r="L16" s="45">
        <v>220</v>
      </c>
      <c r="M16" s="45">
        <v>203</v>
      </c>
      <c r="N16" s="45">
        <v>216</v>
      </c>
      <c r="O16" s="45">
        <v>206</v>
      </c>
      <c r="P16" s="45">
        <v>213</v>
      </c>
      <c r="Q16" s="45">
        <v>199</v>
      </c>
      <c r="R16" s="45">
        <v>193</v>
      </c>
      <c r="S16" s="46">
        <v>196</v>
      </c>
      <c r="T16" s="45">
        <v>289</v>
      </c>
      <c r="U16" s="45">
        <v>244</v>
      </c>
      <c r="V16" s="45">
        <v>218</v>
      </c>
      <c r="W16" s="45">
        <v>223</v>
      </c>
      <c r="X16" s="45">
        <v>198</v>
      </c>
      <c r="Y16" s="45">
        <v>226</v>
      </c>
      <c r="Z16" s="45">
        <v>186</v>
      </c>
      <c r="AA16" s="45">
        <v>191</v>
      </c>
      <c r="AB16" s="46">
        <v>225</v>
      </c>
      <c r="AC16" s="45">
        <v>380</v>
      </c>
      <c r="AD16" s="45">
        <v>300</v>
      </c>
      <c r="AE16" s="45">
        <v>253</v>
      </c>
      <c r="AF16" s="45">
        <v>221</v>
      </c>
      <c r="AG16" s="45">
        <v>204</v>
      </c>
      <c r="AH16" s="45">
        <v>206</v>
      </c>
      <c r="AI16" s="45">
        <v>203</v>
      </c>
      <c r="AJ16" s="45">
        <v>198</v>
      </c>
      <c r="AK16" s="46">
        <v>193</v>
      </c>
      <c r="AL16" s="78">
        <v>442</v>
      </c>
      <c r="AM16" s="78">
        <v>375</v>
      </c>
      <c r="AN16" s="78">
        <v>275</v>
      </c>
      <c r="AO16" s="78">
        <v>241</v>
      </c>
      <c r="AP16" s="78">
        <v>199</v>
      </c>
      <c r="AQ16" s="78">
        <v>185</v>
      </c>
      <c r="AR16" s="78">
        <v>174</v>
      </c>
      <c r="AS16" s="78">
        <v>175</v>
      </c>
      <c r="AT16" s="79">
        <v>178</v>
      </c>
      <c r="BB16" s="135"/>
    </row>
    <row r="17" spans="1:54" s="23" customFormat="1">
      <c r="A17" s="28" t="s">
        <v>89</v>
      </c>
      <c r="B17" s="80">
        <v>252</v>
      </c>
      <c r="C17" s="81">
        <v>261</v>
      </c>
      <c r="D17" s="81">
        <v>263</v>
      </c>
      <c r="E17" s="81">
        <v>236</v>
      </c>
      <c r="F17" s="81">
        <v>241</v>
      </c>
      <c r="G17" s="81">
        <v>229</v>
      </c>
      <c r="H17" s="81">
        <v>223</v>
      </c>
      <c r="I17" s="81">
        <v>238</v>
      </c>
      <c r="J17" s="82">
        <v>231</v>
      </c>
      <c r="K17" s="24">
        <v>309</v>
      </c>
      <c r="L17" s="24">
        <v>311</v>
      </c>
      <c r="M17" s="24">
        <v>303</v>
      </c>
      <c r="N17" s="24">
        <v>285</v>
      </c>
      <c r="O17" s="24">
        <v>253</v>
      </c>
      <c r="P17" s="24">
        <v>266</v>
      </c>
      <c r="Q17" s="24">
        <v>260</v>
      </c>
      <c r="R17" s="24">
        <v>258</v>
      </c>
      <c r="S17" s="28">
        <v>255</v>
      </c>
      <c r="T17" s="24">
        <v>301</v>
      </c>
      <c r="U17" s="24">
        <v>328</v>
      </c>
      <c r="V17" s="24">
        <v>300</v>
      </c>
      <c r="W17" s="24">
        <v>282</v>
      </c>
      <c r="X17" s="24">
        <v>274</v>
      </c>
      <c r="Y17" s="24">
        <v>261</v>
      </c>
      <c r="Z17" s="24">
        <v>265</v>
      </c>
      <c r="AA17" s="24">
        <v>264</v>
      </c>
      <c r="AB17" s="28">
        <v>235</v>
      </c>
      <c r="AC17" s="24">
        <v>270</v>
      </c>
      <c r="AD17" s="24">
        <v>329</v>
      </c>
      <c r="AE17" s="24">
        <v>312</v>
      </c>
      <c r="AF17" s="24">
        <v>307</v>
      </c>
      <c r="AG17" s="24">
        <v>295</v>
      </c>
      <c r="AH17" s="24">
        <v>314</v>
      </c>
      <c r="AI17" s="24">
        <v>275</v>
      </c>
      <c r="AJ17" s="24">
        <v>265</v>
      </c>
      <c r="AK17" s="28">
        <v>260</v>
      </c>
      <c r="AL17" s="81">
        <v>257</v>
      </c>
      <c r="AM17" s="81">
        <v>283</v>
      </c>
      <c r="AN17" s="81">
        <v>318</v>
      </c>
      <c r="AO17" s="81">
        <v>337</v>
      </c>
      <c r="AP17" s="81">
        <v>305</v>
      </c>
      <c r="AQ17" s="81">
        <v>298</v>
      </c>
      <c r="AR17" s="81">
        <v>253</v>
      </c>
      <c r="AS17" s="81">
        <v>276</v>
      </c>
      <c r="AT17" s="82">
        <v>262</v>
      </c>
      <c r="BB17" s="135"/>
    </row>
    <row r="18" spans="1:54" s="23" customFormat="1">
      <c r="A18" s="29" t="s">
        <v>90</v>
      </c>
      <c r="B18" s="83">
        <v>473</v>
      </c>
      <c r="C18" s="84">
        <v>475</v>
      </c>
      <c r="D18" s="84">
        <v>492</v>
      </c>
      <c r="E18" s="84">
        <v>507</v>
      </c>
      <c r="F18" s="84">
        <v>507</v>
      </c>
      <c r="G18" s="84">
        <v>505</v>
      </c>
      <c r="H18" s="84">
        <v>529</v>
      </c>
      <c r="I18" s="84">
        <v>508</v>
      </c>
      <c r="J18" s="85">
        <v>509</v>
      </c>
      <c r="K18" s="25">
        <v>456</v>
      </c>
      <c r="L18" s="25">
        <v>485</v>
      </c>
      <c r="M18" s="25">
        <v>510</v>
      </c>
      <c r="N18" s="25">
        <v>515</v>
      </c>
      <c r="O18" s="25">
        <v>557</v>
      </c>
      <c r="P18" s="25">
        <v>537</v>
      </c>
      <c r="Q18" s="25">
        <v>557</v>
      </c>
      <c r="R18" s="25">
        <v>565</v>
      </c>
      <c r="S18" s="29">
        <v>565</v>
      </c>
      <c r="T18" s="25">
        <v>488</v>
      </c>
      <c r="U18" s="25">
        <v>506</v>
      </c>
      <c r="V18" s="25">
        <v>560</v>
      </c>
      <c r="W18" s="25">
        <v>573</v>
      </c>
      <c r="X18" s="25">
        <v>606</v>
      </c>
      <c r="Y18" s="25">
        <v>591</v>
      </c>
      <c r="Z18" s="25">
        <v>627</v>
      </c>
      <c r="AA18" s="25">
        <v>623</v>
      </c>
      <c r="AB18" s="29">
        <v>618</v>
      </c>
      <c r="AC18" s="25">
        <v>476</v>
      </c>
      <c r="AD18" s="25">
        <v>497</v>
      </c>
      <c r="AE18" s="25">
        <v>561</v>
      </c>
      <c r="AF18" s="25">
        <v>598</v>
      </c>
      <c r="AG18" s="25">
        <v>627</v>
      </c>
      <c r="AH18" s="25">
        <v>606</v>
      </c>
      <c r="AI18" s="25">
        <v>648</v>
      </c>
      <c r="AJ18" s="25">
        <v>663</v>
      </c>
      <c r="AK18" s="29">
        <v>673</v>
      </c>
      <c r="AL18" s="84">
        <v>403</v>
      </c>
      <c r="AM18" s="84">
        <v>444</v>
      </c>
      <c r="AN18" s="84">
        <v>509</v>
      </c>
      <c r="AO18" s="84">
        <v>524</v>
      </c>
      <c r="AP18" s="84">
        <v>598</v>
      </c>
      <c r="AQ18" s="84">
        <v>619</v>
      </c>
      <c r="AR18" s="84">
        <v>675</v>
      </c>
      <c r="AS18" s="84">
        <v>651</v>
      </c>
      <c r="AT18" s="85">
        <v>662</v>
      </c>
      <c r="BB18" s="135"/>
    </row>
    <row r="19" spans="1:54">
      <c r="A19" s="31" t="s">
        <v>1</v>
      </c>
      <c r="B19" s="54">
        <v>0.18721973094170405</v>
      </c>
      <c r="C19" s="54">
        <v>0.17488789237668162</v>
      </c>
      <c r="D19" s="54">
        <v>0.15358744394618834</v>
      </c>
      <c r="E19" s="54">
        <v>0.16704035874439463</v>
      </c>
      <c r="F19" s="54">
        <v>0.16143497757847533</v>
      </c>
      <c r="G19" s="54">
        <v>0.17713004484304934</v>
      </c>
      <c r="H19" s="54">
        <v>0.15695067264573992</v>
      </c>
      <c r="I19" s="54">
        <v>0.16367713004484305</v>
      </c>
      <c r="J19" s="56">
        <v>0.17040358744394618</v>
      </c>
      <c r="K19" s="54">
        <v>0.24704724409448819</v>
      </c>
      <c r="L19" s="54">
        <v>0.21653543307086615</v>
      </c>
      <c r="M19" s="54">
        <v>0.19980314960629922</v>
      </c>
      <c r="N19" s="54">
        <v>0.2125984251968504</v>
      </c>
      <c r="O19" s="54">
        <v>0.20275590551181102</v>
      </c>
      <c r="P19" s="54">
        <v>0.20964566929133857</v>
      </c>
      <c r="Q19" s="54">
        <v>0.19586614173228348</v>
      </c>
      <c r="R19" s="54">
        <v>0.18996062992125984</v>
      </c>
      <c r="S19" s="56">
        <v>0.19291338582677164</v>
      </c>
      <c r="T19" s="54">
        <v>0.26808905380333953</v>
      </c>
      <c r="U19" s="54">
        <v>0.22634508348794063</v>
      </c>
      <c r="V19" s="54">
        <v>0.20222634508348794</v>
      </c>
      <c r="W19" s="54">
        <v>0.20686456400742115</v>
      </c>
      <c r="X19" s="54">
        <v>0.18367346938775511</v>
      </c>
      <c r="Y19" s="54">
        <v>0.20964749536178107</v>
      </c>
      <c r="Z19" s="54">
        <v>0.17254174397031541</v>
      </c>
      <c r="AA19" s="54">
        <v>0.17717996289424862</v>
      </c>
      <c r="AB19" s="56">
        <v>0.20871985157699444</v>
      </c>
      <c r="AC19" s="54">
        <v>0.33747779751332146</v>
      </c>
      <c r="AD19" s="54">
        <v>0.26642984014209592</v>
      </c>
      <c r="AE19" s="54">
        <v>0.22468916518650089</v>
      </c>
      <c r="AF19" s="54">
        <v>0.19626998223801065</v>
      </c>
      <c r="AG19" s="54">
        <v>0.18117229129662521</v>
      </c>
      <c r="AH19" s="54">
        <v>0.18294849023090587</v>
      </c>
      <c r="AI19" s="54">
        <v>0.18028419182948491</v>
      </c>
      <c r="AJ19" s="54">
        <v>0.17584369449378331</v>
      </c>
      <c r="AK19" s="56">
        <v>0.17140319715808169</v>
      </c>
      <c r="AL19" s="54">
        <v>0.40108892921960071</v>
      </c>
      <c r="AM19" s="54">
        <v>0.34029038112522686</v>
      </c>
      <c r="AN19" s="54">
        <v>0.24954627949183303</v>
      </c>
      <c r="AO19" s="54">
        <v>0.21869328493647913</v>
      </c>
      <c r="AP19" s="54">
        <v>0.18058076225045372</v>
      </c>
      <c r="AQ19" s="54">
        <v>0.16787658802177857</v>
      </c>
      <c r="AR19" s="54">
        <v>0.15789473684210525</v>
      </c>
      <c r="AS19" s="54">
        <v>0.1588021778584392</v>
      </c>
      <c r="AT19" s="56">
        <v>0.16152450090744103</v>
      </c>
    </row>
    <row r="20" spans="1:54">
      <c r="A20" s="31" t="s">
        <v>89</v>
      </c>
      <c r="B20" s="54">
        <v>0.28251121076233182</v>
      </c>
      <c r="C20" s="54">
        <v>0.29260089686098656</v>
      </c>
      <c r="D20" s="54">
        <v>0.29484304932735428</v>
      </c>
      <c r="E20" s="54">
        <v>0.26457399103139012</v>
      </c>
      <c r="F20" s="54">
        <v>0.27017937219730942</v>
      </c>
      <c r="G20" s="54">
        <v>0.25672645739910316</v>
      </c>
      <c r="H20" s="54">
        <v>0.25</v>
      </c>
      <c r="I20" s="54">
        <v>0.26681614349775784</v>
      </c>
      <c r="J20" s="56">
        <v>0.25896860986547088</v>
      </c>
      <c r="K20" s="54">
        <v>0.30413385826771655</v>
      </c>
      <c r="L20" s="54">
        <v>0.30610236220472442</v>
      </c>
      <c r="M20" s="54">
        <v>0.29822834645669294</v>
      </c>
      <c r="N20" s="54">
        <v>0.28051181102362205</v>
      </c>
      <c r="O20" s="54">
        <v>0.24901574803149606</v>
      </c>
      <c r="P20" s="54">
        <v>0.26181102362204722</v>
      </c>
      <c r="Q20" s="54">
        <v>0.25590551181102361</v>
      </c>
      <c r="R20" s="54">
        <v>0.25393700787401574</v>
      </c>
      <c r="S20" s="56">
        <v>0.25098425196850394</v>
      </c>
      <c r="T20" s="54">
        <v>0.2792207792207792</v>
      </c>
      <c r="U20" s="54">
        <v>0.30426716141001853</v>
      </c>
      <c r="V20" s="54">
        <v>0.2782931354359926</v>
      </c>
      <c r="W20" s="54">
        <v>0.26159554730983303</v>
      </c>
      <c r="X20" s="54">
        <v>0.25417439703153988</v>
      </c>
      <c r="Y20" s="54">
        <v>0.24211502782931354</v>
      </c>
      <c r="Z20" s="54">
        <v>0.24582560296846012</v>
      </c>
      <c r="AA20" s="54">
        <v>0.24489795918367346</v>
      </c>
      <c r="AB20" s="56">
        <v>0.21799628942486085</v>
      </c>
      <c r="AC20" s="54">
        <v>0.23978685612788633</v>
      </c>
      <c r="AD20" s="54">
        <v>0.29218472468916518</v>
      </c>
      <c r="AE20" s="54">
        <v>0.27708703374777977</v>
      </c>
      <c r="AF20" s="54">
        <v>0.27264653641207814</v>
      </c>
      <c r="AG20" s="54">
        <v>0.2619893428063943</v>
      </c>
      <c r="AH20" s="54">
        <v>0.27886323268206037</v>
      </c>
      <c r="AI20" s="54">
        <v>0.24422735346358793</v>
      </c>
      <c r="AJ20" s="54">
        <v>0.23534635879218471</v>
      </c>
      <c r="AK20" s="56">
        <v>0.23090586145648312</v>
      </c>
      <c r="AL20" s="54">
        <v>0.23321234119782214</v>
      </c>
      <c r="AM20" s="54">
        <v>0.25680580762250454</v>
      </c>
      <c r="AN20" s="54">
        <v>0.28856624319419238</v>
      </c>
      <c r="AO20" s="54">
        <v>0.30580762250453719</v>
      </c>
      <c r="AP20" s="54">
        <v>0.27676950998185118</v>
      </c>
      <c r="AQ20" s="54">
        <v>0.27041742286751363</v>
      </c>
      <c r="AR20" s="54">
        <v>0.22958257713248639</v>
      </c>
      <c r="AS20" s="54">
        <v>0.25045372050816694</v>
      </c>
      <c r="AT20" s="56">
        <v>0.23774954627949182</v>
      </c>
    </row>
    <row r="21" spans="1:54">
      <c r="A21" s="34" t="s">
        <v>90</v>
      </c>
      <c r="B21" s="55">
        <v>0.53026905829596416</v>
      </c>
      <c r="C21" s="55">
        <v>0.53251121076233188</v>
      </c>
      <c r="D21" s="55">
        <v>0.55156950672645744</v>
      </c>
      <c r="E21" s="55">
        <v>0.56838565022421528</v>
      </c>
      <c r="F21" s="55">
        <v>0.56838565022421528</v>
      </c>
      <c r="G21" s="55">
        <v>0.56614349775784756</v>
      </c>
      <c r="H21" s="55">
        <v>0.59304932735426008</v>
      </c>
      <c r="I21" s="55">
        <v>0.56950672645739908</v>
      </c>
      <c r="J21" s="57">
        <v>0.570627802690583</v>
      </c>
      <c r="K21" s="55">
        <v>0.44881889763779526</v>
      </c>
      <c r="L21" s="55">
        <v>0.47736220472440943</v>
      </c>
      <c r="M21" s="55">
        <v>0.50196850393700787</v>
      </c>
      <c r="N21" s="55">
        <v>0.50688976377952755</v>
      </c>
      <c r="O21" s="55">
        <v>0.54822834645669294</v>
      </c>
      <c r="P21" s="55">
        <v>0.52854330708661412</v>
      </c>
      <c r="Q21" s="55">
        <v>0.54822834645669294</v>
      </c>
      <c r="R21" s="55">
        <v>0.55610236220472442</v>
      </c>
      <c r="S21" s="57">
        <v>0.55610236220472442</v>
      </c>
      <c r="T21" s="55">
        <v>0.45269016697588127</v>
      </c>
      <c r="U21" s="55">
        <v>0.46938775510204084</v>
      </c>
      <c r="V21" s="55">
        <v>0.51948051948051943</v>
      </c>
      <c r="W21" s="55">
        <v>0.53153988868274582</v>
      </c>
      <c r="X21" s="55">
        <v>0.56215213358070504</v>
      </c>
      <c r="Y21" s="55">
        <v>0.54823747680890533</v>
      </c>
      <c r="Z21" s="55">
        <v>0.58163265306122447</v>
      </c>
      <c r="AA21" s="55">
        <v>0.57792207792207795</v>
      </c>
      <c r="AB21" s="57">
        <v>0.57328385899814471</v>
      </c>
      <c r="AC21" s="55">
        <v>0.42273534635879217</v>
      </c>
      <c r="AD21" s="55">
        <v>0.4413854351687389</v>
      </c>
      <c r="AE21" s="55">
        <v>0.49822380106571934</v>
      </c>
      <c r="AF21" s="55">
        <v>0.53108348134991124</v>
      </c>
      <c r="AG21" s="55">
        <v>0.55683836589698044</v>
      </c>
      <c r="AH21" s="55">
        <v>0.53818827708703376</v>
      </c>
      <c r="AI21" s="55">
        <v>0.57548845470692722</v>
      </c>
      <c r="AJ21" s="55">
        <v>0.58880994671403197</v>
      </c>
      <c r="AK21" s="57">
        <v>0.59769094138543521</v>
      </c>
      <c r="AL21" s="55">
        <v>0.36569872958257715</v>
      </c>
      <c r="AM21" s="55">
        <v>0.4029038112522686</v>
      </c>
      <c r="AN21" s="55">
        <v>0.46188747731397461</v>
      </c>
      <c r="AO21" s="55">
        <v>0.47549909255898365</v>
      </c>
      <c r="AP21" s="55">
        <v>0.54264972776769504</v>
      </c>
      <c r="AQ21" s="55">
        <v>0.56170598911070779</v>
      </c>
      <c r="AR21" s="55">
        <v>0.61252268602540838</v>
      </c>
      <c r="AS21" s="55">
        <v>0.59074410163339386</v>
      </c>
      <c r="AT21" s="57">
        <v>0.60072595281306718</v>
      </c>
    </row>
    <row r="23" spans="1:54">
      <c r="A23" s="4"/>
      <c r="B23" s="18" t="s">
        <v>77</v>
      </c>
      <c r="C23" s="18" t="s">
        <v>78</v>
      </c>
      <c r="D23" s="18" t="s">
        <v>79</v>
      </c>
      <c r="E23" s="18" t="s">
        <v>80</v>
      </c>
      <c r="F23" s="18" t="s">
        <v>81</v>
      </c>
      <c r="G23" s="18" t="s">
        <v>82</v>
      </c>
      <c r="H23" s="18" t="s">
        <v>83</v>
      </c>
      <c r="I23" s="18" t="s">
        <v>84</v>
      </c>
      <c r="J23" s="18" t="s">
        <v>85</v>
      </c>
      <c r="K23" s="18" t="s">
        <v>86</v>
      </c>
      <c r="L23" s="18" t="s">
        <v>87</v>
      </c>
      <c r="M23" s="18" t="s">
        <v>88</v>
      </c>
    </row>
    <row r="24" spans="1:54">
      <c r="A24" s="4">
        <v>1980</v>
      </c>
      <c r="B24" s="213" t="s">
        <v>158</v>
      </c>
      <c r="C24" s="214" t="s">
        <v>159</v>
      </c>
      <c r="D24" s="214" t="s">
        <v>160</v>
      </c>
      <c r="E24" s="214" t="s">
        <v>161</v>
      </c>
      <c r="F24" s="214" t="s">
        <v>162</v>
      </c>
      <c r="G24" s="214" t="s">
        <v>163</v>
      </c>
      <c r="H24" s="213" t="s">
        <v>164</v>
      </c>
      <c r="I24" s="214" t="s">
        <v>164</v>
      </c>
      <c r="J24" s="214" t="s">
        <v>165</v>
      </c>
      <c r="K24" s="214" t="s">
        <v>166</v>
      </c>
      <c r="L24" s="214" t="s">
        <v>167</v>
      </c>
      <c r="M24" s="215" t="s">
        <v>168</v>
      </c>
    </row>
    <row r="25" spans="1:54">
      <c r="A25" s="4">
        <v>1981</v>
      </c>
      <c r="B25" s="216" t="s">
        <v>146</v>
      </c>
      <c r="C25" s="217" t="s">
        <v>147</v>
      </c>
      <c r="D25" s="217" t="s">
        <v>148</v>
      </c>
      <c r="E25" s="217" t="s">
        <v>149</v>
      </c>
      <c r="F25" s="217" t="s">
        <v>150</v>
      </c>
      <c r="G25" s="217" t="s">
        <v>151</v>
      </c>
      <c r="H25" s="216" t="s">
        <v>152</v>
      </c>
      <c r="I25" s="217" t="s">
        <v>153</v>
      </c>
      <c r="J25" s="217" t="s">
        <v>154</v>
      </c>
      <c r="K25" s="217" t="s">
        <v>155</v>
      </c>
      <c r="L25" s="217" t="s">
        <v>156</v>
      </c>
      <c r="M25" s="218" t="s">
        <v>157</v>
      </c>
    </row>
    <row r="26" spans="1:54">
      <c r="A26" s="4">
        <v>1982</v>
      </c>
      <c r="B26" s="219" t="s">
        <v>135</v>
      </c>
      <c r="C26" s="220" t="s">
        <v>136</v>
      </c>
      <c r="D26" s="220" t="s">
        <v>137</v>
      </c>
      <c r="E26" s="220" t="s">
        <v>138</v>
      </c>
      <c r="F26" s="220" t="s">
        <v>139</v>
      </c>
      <c r="G26" s="220" t="s">
        <v>140</v>
      </c>
      <c r="H26" s="219" t="s">
        <v>169</v>
      </c>
      <c r="I26" s="220" t="s">
        <v>141</v>
      </c>
      <c r="J26" s="220" t="s">
        <v>142</v>
      </c>
      <c r="K26" s="220" t="s">
        <v>143</v>
      </c>
      <c r="L26" s="220" t="s">
        <v>144</v>
      </c>
      <c r="M26" s="221" t="s">
        <v>145</v>
      </c>
    </row>
    <row r="27" spans="1:54">
      <c r="A27" s="4">
        <v>1983</v>
      </c>
      <c r="B27" s="219" t="s">
        <v>123</v>
      </c>
      <c r="C27" s="220" t="s">
        <v>124</v>
      </c>
      <c r="D27" s="220" t="s">
        <v>125</v>
      </c>
      <c r="E27" s="220" t="s">
        <v>126</v>
      </c>
      <c r="F27" s="220" t="s">
        <v>127</v>
      </c>
      <c r="G27" s="220" t="s">
        <v>128</v>
      </c>
      <c r="H27" s="219" t="s">
        <v>129</v>
      </c>
      <c r="I27" s="220" t="s">
        <v>130</v>
      </c>
      <c r="J27" s="220" t="s">
        <v>131</v>
      </c>
      <c r="K27" s="220" t="s">
        <v>132</v>
      </c>
      <c r="L27" s="220" t="s">
        <v>133</v>
      </c>
      <c r="M27" s="221" t="s">
        <v>134</v>
      </c>
    </row>
    <row r="28" spans="1:54">
      <c r="A28" s="4">
        <v>1984</v>
      </c>
      <c r="B28" s="222" t="s">
        <v>111</v>
      </c>
      <c r="C28" s="223" t="s">
        <v>112</v>
      </c>
      <c r="D28" s="223" t="s">
        <v>113</v>
      </c>
      <c r="E28" s="223" t="s">
        <v>114</v>
      </c>
      <c r="F28" s="223" t="s">
        <v>115</v>
      </c>
      <c r="G28" s="223" t="s">
        <v>116</v>
      </c>
      <c r="H28" s="222" t="s">
        <v>117</v>
      </c>
      <c r="I28" s="223" t="s">
        <v>118</v>
      </c>
      <c r="J28" s="223" t="s">
        <v>119</v>
      </c>
      <c r="K28" s="223" t="s">
        <v>120</v>
      </c>
      <c r="L28" s="223" t="s">
        <v>121</v>
      </c>
      <c r="M28" s="224" t="s">
        <v>122</v>
      </c>
    </row>
    <row r="29" spans="1:54">
      <c r="A29" s="108">
        <v>1984</v>
      </c>
      <c r="B29" s="108" t="str">
        <f>VLOOKUP($A$29,$A$24:$M$28,2,FALSE)</f>
        <v>0.5074</v>
      </c>
      <c r="C29" s="108" t="str">
        <f>VLOOKUP($A$29,$A$24:$M$28,3,FALSE)</f>
        <v>0.5630</v>
      </c>
      <c r="D29" s="108" t="str">
        <f>VLOOKUP($A$29,$A$24:$M$28,4,FALSE)</f>
        <v>0.5399</v>
      </c>
      <c r="E29" s="108" t="str">
        <f>VLOOKUP($A$29,$A$24:$M$28,5,FALSE)</f>
        <v>0.6097</v>
      </c>
      <c r="F29" s="108" t="str">
        <f>VLOOKUP($A$29,$A$24:$M$28,6,FALSE)</f>
        <v>0.6576</v>
      </c>
      <c r="G29" s="108" t="str">
        <f>VLOOKUP($A$29,$A$24:$M$28,7,FALSE)</f>
        <v>0.5673</v>
      </c>
      <c r="H29" s="108" t="str">
        <f>VLOOKUP($A$29,$A$24:$M$28,8,FALSE)</f>
        <v>0.5890</v>
      </c>
      <c r="I29" s="108" t="str">
        <f>VLOOKUP($A$29,$A$24:$M$28,9,FALSE)</f>
        <v>0.4595</v>
      </c>
      <c r="J29" s="108" t="str">
        <f>VLOOKUP($A$29,$A$24:$M$28,10,FALSE)</f>
        <v>0.5385</v>
      </c>
      <c r="K29" s="108" t="str">
        <f>VLOOKUP($A$29,$A$24:$M$28,11,FALSE)</f>
        <v>0.3404</v>
      </c>
      <c r="L29" s="108" t="str">
        <f>VLOOKUP($A$29,$A$24:$M$28,12,FALSE)</f>
        <v>0.3864</v>
      </c>
      <c r="M29" s="108" t="str">
        <f>VLOOKUP($A$29,$A$24:$M$28,13,FALSE)</f>
        <v>0.3786</v>
      </c>
    </row>
    <row r="31" spans="1:54">
      <c r="B31" s="112" t="s">
        <v>109</v>
      </c>
      <c r="C31" s="112"/>
      <c r="K31" s="112" t="s">
        <v>109</v>
      </c>
      <c r="L31" s="112"/>
      <c r="T31" s="112" t="s">
        <v>109</v>
      </c>
      <c r="U31" s="112"/>
      <c r="AC31" s="112" t="s">
        <v>109</v>
      </c>
      <c r="AD31" s="112"/>
      <c r="AL31" s="112" t="s">
        <v>109</v>
      </c>
      <c r="AM31" s="112"/>
    </row>
    <row r="32" spans="1:54" s="23" customFormat="1">
      <c r="A32" s="46" t="s">
        <v>1</v>
      </c>
      <c r="B32" s="113">
        <f>B19</f>
        <v>0.18721973094170405</v>
      </c>
      <c r="C32" s="113">
        <f t="shared" ref="C32:J32" si="14">B32-(Tgi*B32*(B33^Cgi))-(Tga*B32*(B34^Cga))+(Tig*B33*(B32^Cig))+(Tag*B34*(B32^Cag))</f>
        <v>0.17838985109297711</v>
      </c>
      <c r="D32" s="113">
        <f>C32-(Tgi*C32*(C33^Cgi))-(Tga*C32*(C34^Cga))+(Tig*C33*(C32^Cig))+(Tag*C34*(C32^Cag))</f>
        <v>0.17262238607619038</v>
      </c>
      <c r="E32" s="113">
        <f t="shared" si="14"/>
        <v>0.16884529401286674</v>
      </c>
      <c r="F32" s="113">
        <f t="shared" si="14"/>
        <v>0.16637635058674999</v>
      </c>
      <c r="G32" s="113">
        <f t="shared" si="14"/>
        <v>0.16477203368202867</v>
      </c>
      <c r="H32" s="113">
        <f t="shared" si="14"/>
        <v>0.16373972658339142</v>
      </c>
      <c r="I32" s="113">
        <f t="shared" si="14"/>
        <v>0.16308469113919466</v>
      </c>
      <c r="J32" s="114">
        <f t="shared" si="14"/>
        <v>0.16267686447597712</v>
      </c>
      <c r="K32" s="113">
        <f>K19</f>
        <v>0.24704724409448819</v>
      </c>
      <c r="L32" s="113">
        <f t="shared" ref="L32:S32" si="15">K32-(Tgi*K32*(K33^Cgi))-(Tga*K32*(K34^Cga))+(Tig*K33*(K32^Cig))+(Tag*K34*(K32^Cag))</f>
        <v>0.21644008459479827</v>
      </c>
      <c r="M32" s="113">
        <f t="shared" si="15"/>
        <v>0.19715308289201239</v>
      </c>
      <c r="N32" s="113">
        <f t="shared" si="15"/>
        <v>0.18479243195001752</v>
      </c>
      <c r="O32" s="113">
        <f t="shared" si="15"/>
        <v>0.17677496090490383</v>
      </c>
      <c r="P32" s="113">
        <f t="shared" si="15"/>
        <v>0.17154088845027671</v>
      </c>
      <c r="Q32" s="113">
        <f t="shared" si="15"/>
        <v>0.16811924883055451</v>
      </c>
      <c r="R32" s="113">
        <f t="shared" si="15"/>
        <v>0.16588942201148038</v>
      </c>
      <c r="S32" s="114">
        <f t="shared" si="15"/>
        <v>0.1644467308725179</v>
      </c>
      <c r="T32" s="113">
        <f>T19</f>
        <v>0.26808905380333953</v>
      </c>
      <c r="U32" s="113">
        <f t="shared" ref="U32:AB32" si="16">T32-(Tgi*T32*(T33^Cgi))-(Tga*T32*(T34^Cga))+(Tig*T33*(T32^Cig))+(Tag*T34*(T32^Cag))</f>
        <v>0.23028210787150033</v>
      </c>
      <c r="V32" s="113">
        <f t="shared" si="16"/>
        <v>0.20638650882899823</v>
      </c>
      <c r="W32" s="113">
        <f t="shared" si="16"/>
        <v>0.19104574222438186</v>
      </c>
      <c r="X32" s="113">
        <f t="shared" si="16"/>
        <v>0.18106128636539692</v>
      </c>
      <c r="Y32" s="113">
        <f t="shared" si="16"/>
        <v>0.17450281232229664</v>
      </c>
      <c r="Z32" s="113">
        <f t="shared" si="16"/>
        <v>0.17017521709096345</v>
      </c>
      <c r="AA32" s="113">
        <f t="shared" si="16"/>
        <v>0.16731876242815791</v>
      </c>
      <c r="AB32" s="114">
        <f t="shared" si="16"/>
        <v>0.16543968282951604</v>
      </c>
      <c r="AC32" s="113">
        <f>AC19</f>
        <v>0.33747779751332146</v>
      </c>
      <c r="AD32" s="113">
        <f t="shared" ref="AD32:AK32" si="17">AC32-(Tgi*AC32*(AC33^Cgi))-(Tga*AC32*(AC34^Cga))+(Tig*AC33*(AC32^Cig))+(Tag*AC34*(AC32^Cag))</f>
        <v>0.27464612978695652</v>
      </c>
      <c r="AE32" s="113">
        <f t="shared" si="17"/>
        <v>0.23483837580923189</v>
      </c>
      <c r="AF32" s="113">
        <f t="shared" si="17"/>
        <v>0.2095427486982544</v>
      </c>
      <c r="AG32" s="113">
        <f t="shared" si="17"/>
        <v>0.19324908519885892</v>
      </c>
      <c r="AH32" s="113">
        <f t="shared" si="17"/>
        <v>0.18261307236478236</v>
      </c>
      <c r="AI32" s="113">
        <f t="shared" si="17"/>
        <v>0.17560322087610675</v>
      </c>
      <c r="AJ32" s="113">
        <f t="shared" si="17"/>
        <v>0.17095882423291897</v>
      </c>
      <c r="AK32" s="114">
        <f t="shared" si="17"/>
        <v>0.16787775016539219</v>
      </c>
      <c r="AL32" s="113">
        <f>AL19</f>
        <v>0.40108892921960071</v>
      </c>
      <c r="AM32" s="113">
        <f t="shared" ref="AM32:AT32" si="18">AL32-(Tgi*AL32*(AL33^Cgi))-(Tga*AL32*(AL34^Cga))+(Tig*AL33*(AL32^Cig))+(Tag*AL34*(AL32^Cag))</f>
        <v>0.3136922849473246</v>
      </c>
      <c r="AN32" s="113">
        <f t="shared" si="18"/>
        <v>0.25853256341513842</v>
      </c>
      <c r="AO32" s="113">
        <f t="shared" si="18"/>
        <v>0.22409855507770149</v>
      </c>
      <c r="AP32" s="113">
        <f t="shared" si="18"/>
        <v>0.20233221417135289</v>
      </c>
      <c r="AQ32" s="113">
        <f t="shared" si="18"/>
        <v>0.18834751207326564</v>
      </c>
      <c r="AR32" s="113">
        <f t="shared" si="18"/>
        <v>0.17924405693655787</v>
      </c>
      <c r="AS32" s="113">
        <f t="shared" si="18"/>
        <v>0.17326926490765759</v>
      </c>
      <c r="AT32" s="114">
        <f t="shared" si="18"/>
        <v>0.16933442677247207</v>
      </c>
      <c r="BB32" s="135"/>
    </row>
    <row r="33" spans="1:57" s="23" customFormat="1">
      <c r="A33" s="28" t="s">
        <v>89</v>
      </c>
      <c r="B33" s="115">
        <f>B20</f>
        <v>0.28251121076233182</v>
      </c>
      <c r="C33" s="115">
        <f t="shared" ref="C33:J33" si="19">B33-(Tig*B33*(B32^Cig))-(Tia*B33*(B34^Cia))+(Tgi*B32*(B33^Cgi))+(Tai*B34*(B33^Cai))</f>
        <v>0.27473763236511362</v>
      </c>
      <c r="D33" s="115">
        <f t="shared" si="19"/>
        <v>0.2680435185451055</v>
      </c>
      <c r="E33" s="115">
        <f t="shared" si="19"/>
        <v>0.26255119628853352</v>
      </c>
      <c r="F33" s="115">
        <f t="shared" si="19"/>
        <v>0.25817704946009457</v>
      </c>
      <c r="G33" s="115">
        <f t="shared" si="19"/>
        <v>0.25476316433572355</v>
      </c>
      <c r="H33" s="115">
        <f t="shared" si="19"/>
        <v>0.25213815275800405</v>
      </c>
      <c r="I33" s="115">
        <f t="shared" si="19"/>
        <v>0.25014332063714778</v>
      </c>
      <c r="J33" s="116">
        <f t="shared" si="19"/>
        <v>0.24864217361115287</v>
      </c>
      <c r="K33" s="115">
        <f>K20</f>
        <v>0.30413385826771655</v>
      </c>
      <c r="L33" s="115">
        <f t="shared" ref="L33:S33" si="20">K33-(Tig*K33*(K32^Cig))-(Tia*K33*(K34^Cia))+(Tgi*K32*(K33^Cgi))+(Tai*K34*(K33^Cai))</f>
        <v>0.29925782318356253</v>
      </c>
      <c r="M33" s="115">
        <f t="shared" si="20"/>
        <v>0.29088034786831068</v>
      </c>
      <c r="N33" s="115">
        <f t="shared" si="20"/>
        <v>0.28206315456768694</v>
      </c>
      <c r="O33" s="115">
        <f t="shared" si="20"/>
        <v>0.27408828569660659</v>
      </c>
      <c r="P33" s="115">
        <f t="shared" si="20"/>
        <v>0.26737126931366761</v>
      </c>
      <c r="Q33" s="115">
        <f t="shared" si="20"/>
        <v>0.26193646589158692</v>
      </c>
      <c r="R33" s="115">
        <f t="shared" si="20"/>
        <v>0.25764983327352636</v>
      </c>
      <c r="S33" s="116">
        <f t="shared" si="20"/>
        <v>0.25432836418542371</v>
      </c>
      <c r="T33" s="115">
        <f>T20</f>
        <v>0.2792207792207792</v>
      </c>
      <c r="U33" s="115">
        <f t="shared" ref="U33:AB33" si="21">T33-(Tig*T33*(T32^Cig))-(Tia*T33*(T34^Cia))+(Tgi*T32*(T33^Cgi))+(Tai*T34*(T33^Cai))</f>
        <v>0.28455633894281041</v>
      </c>
      <c r="V33" s="115">
        <f t="shared" si="21"/>
        <v>0.28246049420692954</v>
      </c>
      <c r="W33" s="115">
        <f t="shared" si="21"/>
        <v>0.2774024261073198</v>
      </c>
      <c r="X33" s="115">
        <f t="shared" si="21"/>
        <v>0.27163893038847159</v>
      </c>
      <c r="Y33" s="115">
        <f t="shared" si="21"/>
        <v>0.26619984197938884</v>
      </c>
      <c r="Z33" s="115">
        <f t="shared" si="21"/>
        <v>0.26148481162253406</v>
      </c>
      <c r="AA33" s="115">
        <f t="shared" si="21"/>
        <v>0.25758687275017234</v>
      </c>
      <c r="AB33" s="116">
        <f t="shared" si="21"/>
        <v>0.25446009419419424</v>
      </c>
      <c r="AC33" s="115">
        <f>AC20</f>
        <v>0.23978685612788633</v>
      </c>
      <c r="AD33" s="115">
        <f t="shared" ref="AD33:AK33" si="22">AC33-(Tig*AC33*(AC32^Cig))-(Tia*AC33*(AC34^Cia))+(Tgi*AC32*(AC33^Cgi))+(Tai*AC34*(AC33^Cai))</f>
        <v>0.26620669739805775</v>
      </c>
      <c r="AE33" s="115">
        <f t="shared" si="22"/>
        <v>0.27601492827908797</v>
      </c>
      <c r="AF33" s="115">
        <f t="shared" si="22"/>
        <v>0.27698695803071283</v>
      </c>
      <c r="AG33" s="115">
        <f t="shared" si="22"/>
        <v>0.27394549397384638</v>
      </c>
      <c r="AH33" s="115">
        <f t="shared" si="22"/>
        <v>0.2694826207808792</v>
      </c>
      <c r="AI33" s="115">
        <f t="shared" si="22"/>
        <v>0.26487377809703128</v>
      </c>
      <c r="AJ33" s="115">
        <f t="shared" si="22"/>
        <v>0.26068456521207028</v>
      </c>
      <c r="AK33" s="116">
        <f t="shared" si="22"/>
        <v>0.25711677180559961</v>
      </c>
      <c r="AL33" s="115">
        <f>AL20</f>
        <v>0.23321234119782214</v>
      </c>
      <c r="AM33" s="115">
        <f t="shared" ref="AM33:AT33" si="23">AL33-(Tig*AL33*(AL32^Cig))-(Tia*AL33*(AL34^Cia))+(Tgi*AL32*(AL33^Cgi))+(Tai*AL34*(AL33^Cai))</f>
        <v>0.27177759139312979</v>
      </c>
      <c r="AN33" s="115">
        <f t="shared" si="23"/>
        <v>0.28666279461242666</v>
      </c>
      <c r="AO33" s="115">
        <f t="shared" si="23"/>
        <v>0.28845054382979662</v>
      </c>
      <c r="AP33" s="115">
        <f t="shared" si="23"/>
        <v>0.28431639982122481</v>
      </c>
      <c r="AQ33" s="115">
        <f t="shared" si="23"/>
        <v>0.27814178373807991</v>
      </c>
      <c r="AR33" s="115">
        <f t="shared" si="23"/>
        <v>0.27179418735389865</v>
      </c>
      <c r="AS33" s="115">
        <f t="shared" si="23"/>
        <v>0.26607023670877977</v>
      </c>
      <c r="AT33" s="116">
        <f t="shared" si="23"/>
        <v>0.26123469096709057</v>
      </c>
      <c r="BB33" s="135"/>
    </row>
    <row r="34" spans="1:57" s="23" customFormat="1">
      <c r="A34" s="29" t="s">
        <v>90</v>
      </c>
      <c r="B34" s="117">
        <f>B21</f>
        <v>0.53026905829596416</v>
      </c>
      <c r="C34" s="117">
        <f t="shared" ref="C34:J34" si="24">B34-(Tai*B34*(B33^Cai))-(Tag*B34*(B32^Cag))+(Tga*B32*(B34^Cga))+(Tia*B33*(B34^Cia))</f>
        <v>0.54687251654190927</v>
      </c>
      <c r="D34" s="117">
        <f t="shared" si="24"/>
        <v>0.55933409537870415</v>
      </c>
      <c r="E34" s="117">
        <f t="shared" si="24"/>
        <v>0.56860350969859974</v>
      </c>
      <c r="F34" s="117">
        <f t="shared" si="24"/>
        <v>0.57544659995315539</v>
      </c>
      <c r="G34" s="117">
        <f t="shared" si="24"/>
        <v>0.5804648019822477</v>
      </c>
      <c r="H34" s="117">
        <f t="shared" si="24"/>
        <v>0.58412212065860447</v>
      </c>
      <c r="I34" s="117">
        <f t="shared" si="24"/>
        <v>0.5867719882236575</v>
      </c>
      <c r="J34" s="118">
        <f t="shared" si="24"/>
        <v>0.58868096191286989</v>
      </c>
      <c r="K34" s="117">
        <f>K21</f>
        <v>0.44881889763779526</v>
      </c>
      <c r="L34" s="117">
        <f t="shared" ref="L34:S34" si="25">K34-(Tai*K34*(K33^Cai))-(Tag*K34*(K32^Cag))+(Tga*K32*(K34^Cga))+(Tia*K33*(K34^Cia))</f>
        <v>0.48430209222163922</v>
      </c>
      <c r="M34" s="117">
        <f t="shared" si="25"/>
        <v>0.51196656923967698</v>
      </c>
      <c r="N34" s="117">
        <f t="shared" si="25"/>
        <v>0.53314441348229558</v>
      </c>
      <c r="O34" s="117">
        <f t="shared" si="25"/>
        <v>0.54913675339848966</v>
      </c>
      <c r="P34" s="117">
        <f t="shared" si="25"/>
        <v>0.56108784223605579</v>
      </c>
      <c r="Q34" s="117">
        <f t="shared" si="25"/>
        <v>0.56994428527785868</v>
      </c>
      <c r="R34" s="117">
        <f t="shared" si="25"/>
        <v>0.57646074471499342</v>
      </c>
      <c r="S34" s="118">
        <f t="shared" si="25"/>
        <v>0.58122490494205858</v>
      </c>
      <c r="T34" s="117">
        <f>T21</f>
        <v>0.45269016697588127</v>
      </c>
      <c r="U34" s="117">
        <f t="shared" ref="U34:AB34" si="26">T34-(Tai*T34*(T33^Cai))-(Tag*T34*(T32^Cag))+(Tga*T32*(T34^Cga))+(Tia*T33*(T34^Cia))</f>
        <v>0.48516155318568921</v>
      </c>
      <c r="V34" s="117">
        <f t="shared" si="26"/>
        <v>0.51115299696407213</v>
      </c>
      <c r="W34" s="117">
        <f t="shared" si="26"/>
        <v>0.53155183166829822</v>
      </c>
      <c r="X34" s="117">
        <f t="shared" si="26"/>
        <v>0.54729978324613127</v>
      </c>
      <c r="Y34" s="117">
        <f t="shared" si="26"/>
        <v>0.55929734569831435</v>
      </c>
      <c r="Z34" s="117">
        <f t="shared" si="26"/>
        <v>0.56833997128650238</v>
      </c>
      <c r="AA34" s="117">
        <f t="shared" si="26"/>
        <v>0.57509436482166965</v>
      </c>
      <c r="AB34" s="118">
        <f t="shared" si="26"/>
        <v>0.5801002229762896</v>
      </c>
      <c r="AC34" s="117">
        <f>AC21</f>
        <v>0.42273534635879217</v>
      </c>
      <c r="AD34" s="117">
        <f t="shared" ref="AD34:AK34" si="27">AC34-(Tai*AC34*(AC33^Cai))-(Tag*AC34*(AC32^Cag))+(Tga*AC32*(AC34^Cga))+(Tia*AC33*(AC34^Cia))</f>
        <v>0.45914717281498574</v>
      </c>
      <c r="AE34" s="117">
        <f t="shared" si="27"/>
        <v>0.48914669591168009</v>
      </c>
      <c r="AF34" s="117">
        <f t="shared" si="27"/>
        <v>0.51347029327103277</v>
      </c>
      <c r="AG34" s="117">
        <f t="shared" si="27"/>
        <v>0.53280542082729476</v>
      </c>
      <c r="AH34" s="117">
        <f t="shared" si="27"/>
        <v>0.54790430685433855</v>
      </c>
      <c r="AI34" s="117">
        <f t="shared" si="27"/>
        <v>0.55952300102686214</v>
      </c>
      <c r="AJ34" s="117">
        <f t="shared" si="27"/>
        <v>0.56835661055501085</v>
      </c>
      <c r="AK34" s="118">
        <f t="shared" si="27"/>
        <v>0.57500547802900837</v>
      </c>
      <c r="AL34" s="117">
        <f>AL21</f>
        <v>0.36569872958257715</v>
      </c>
      <c r="AM34" s="117">
        <f t="shared" ref="AM34:AT34" si="28">AL34-(Tai*AL34*(AL33^Cai))-(Tag*AL34*(AL32^Cag))+(Tga*AL32*(AL34^Cga))+(Tia*AL33*(AL34^Cia))</f>
        <v>0.41453012365954556</v>
      </c>
      <c r="AN34" s="117">
        <f t="shared" si="28"/>
        <v>0.45480464197243481</v>
      </c>
      <c r="AO34" s="117">
        <f t="shared" si="28"/>
        <v>0.48745090109250178</v>
      </c>
      <c r="AP34" s="117">
        <f t="shared" si="28"/>
        <v>0.51335138600742214</v>
      </c>
      <c r="AQ34" s="117">
        <f t="shared" si="28"/>
        <v>0.53351070418865432</v>
      </c>
      <c r="AR34" s="117">
        <f t="shared" si="28"/>
        <v>0.54896175570954331</v>
      </c>
      <c r="AS34" s="117">
        <f t="shared" si="28"/>
        <v>0.56066049838356247</v>
      </c>
      <c r="AT34" s="118">
        <f t="shared" si="28"/>
        <v>0.56943088226043714</v>
      </c>
      <c r="BB34" s="135"/>
    </row>
    <row r="35" spans="1:57">
      <c r="B35" s="119" t="s">
        <v>110</v>
      </c>
      <c r="C35" s="119"/>
      <c r="K35" s="119" t="s">
        <v>110</v>
      </c>
      <c r="L35" s="119"/>
      <c r="T35" s="119" t="s">
        <v>110</v>
      </c>
      <c r="U35" s="119"/>
      <c r="AC35" s="119" t="s">
        <v>110</v>
      </c>
      <c r="AD35" s="119"/>
      <c r="AL35" s="119" t="s">
        <v>110</v>
      </c>
      <c r="AM35" s="119"/>
    </row>
    <row r="36" spans="1:57">
      <c r="A36" s="109" t="s">
        <v>1</v>
      </c>
      <c r="B36" s="120">
        <f>B32-B19</f>
        <v>0</v>
      </c>
      <c r="C36" s="120">
        <f t="shared" ref="C36:J36" si="29">C32-C19</f>
        <v>3.5019587162954946E-3</v>
      </c>
      <c r="D36" s="120">
        <f t="shared" si="29"/>
        <v>1.9034942130002036E-2</v>
      </c>
      <c r="E36" s="120">
        <f t="shared" si="29"/>
        <v>1.8049352684721132E-3</v>
      </c>
      <c r="F36" s="120">
        <f t="shared" si="29"/>
        <v>4.9413730082746576E-3</v>
      </c>
      <c r="G36" s="120">
        <f t="shared" si="29"/>
        <v>-1.2358011161020671E-2</v>
      </c>
      <c r="H36" s="120">
        <f t="shared" si="29"/>
        <v>6.7890539376515013E-3</v>
      </c>
      <c r="I36" s="120">
        <f t="shared" si="29"/>
        <v>-5.924389056483903E-4</v>
      </c>
      <c r="J36" s="121">
        <f t="shared" si="29"/>
        <v>-7.7267229679690574E-3</v>
      </c>
      <c r="K36" s="120">
        <f>K32-K19</f>
        <v>0</v>
      </c>
      <c r="L36" s="120">
        <f t="shared" ref="L36:S36" si="30">L32-L19</f>
        <v>-9.5348476067874666E-5</v>
      </c>
      <c r="M36" s="120">
        <f t="shared" si="30"/>
        <v>-2.6500667142868306E-3</v>
      </c>
      <c r="N36" s="120">
        <f t="shared" si="30"/>
        <v>-2.7805993246832889E-2</v>
      </c>
      <c r="O36" s="120">
        <f t="shared" si="30"/>
        <v>-2.5980944606907197E-2</v>
      </c>
      <c r="P36" s="120">
        <f t="shared" si="30"/>
        <v>-3.8104780841061864E-2</v>
      </c>
      <c r="Q36" s="120">
        <f t="shared" si="30"/>
        <v>-2.7746892901728964E-2</v>
      </c>
      <c r="R36" s="120">
        <f t="shared" si="30"/>
        <v>-2.4071207909779457E-2</v>
      </c>
      <c r="S36" s="121">
        <f t="shared" si="30"/>
        <v>-2.8466654954253739E-2</v>
      </c>
      <c r="T36" s="120">
        <f>T32-T19</f>
        <v>0</v>
      </c>
      <c r="U36" s="120">
        <f t="shared" ref="U36:AB36" si="31">U32-U19</f>
        <v>3.9370243835596952E-3</v>
      </c>
      <c r="V36" s="120">
        <f t="shared" si="31"/>
        <v>4.1601637455102869E-3</v>
      </c>
      <c r="W36" s="120">
        <f t="shared" si="31"/>
        <v>-1.5818821783039283E-2</v>
      </c>
      <c r="X36" s="120">
        <f t="shared" si="31"/>
        <v>-2.6121830223581888E-3</v>
      </c>
      <c r="Y36" s="120">
        <f t="shared" si="31"/>
        <v>-3.5144683039484426E-2</v>
      </c>
      <c r="Z36" s="120">
        <f t="shared" si="31"/>
        <v>-2.36652687935196E-3</v>
      </c>
      <c r="AA36" s="120">
        <f t="shared" si="31"/>
        <v>-9.8612004660907082E-3</v>
      </c>
      <c r="AB36" s="121">
        <f t="shared" si="31"/>
        <v>-4.3280168747478392E-2</v>
      </c>
      <c r="AC36" s="120">
        <f>AC32-AC19</f>
        <v>0</v>
      </c>
      <c r="AD36" s="120">
        <f t="shared" ref="AD36:AK36" si="32">AD32-AD19</f>
        <v>8.2162896448605971E-3</v>
      </c>
      <c r="AE36" s="120">
        <f t="shared" si="32"/>
        <v>1.0149210622730997E-2</v>
      </c>
      <c r="AF36" s="120">
        <f t="shared" si="32"/>
        <v>1.3272766460243751E-2</v>
      </c>
      <c r="AG36" s="120">
        <f t="shared" si="32"/>
        <v>1.2076793902233707E-2</v>
      </c>
      <c r="AH36" s="120">
        <f t="shared" si="32"/>
        <v>-3.3541786612351077E-4</v>
      </c>
      <c r="AI36" s="120">
        <f t="shared" si="32"/>
        <v>-4.6809709533781607E-3</v>
      </c>
      <c r="AJ36" s="120">
        <f t="shared" si="32"/>
        <v>-4.8848702608643435E-3</v>
      </c>
      <c r="AK36" s="121">
        <f t="shared" si="32"/>
        <v>-3.5254469926895016E-3</v>
      </c>
      <c r="AL36" s="120">
        <f>AL32-AL19</f>
        <v>0</v>
      </c>
      <c r="AM36" s="120">
        <f t="shared" ref="AM36:AT36" si="33">AM32-AM19</f>
        <v>-2.6598096177902264E-2</v>
      </c>
      <c r="AN36" s="120">
        <f t="shared" si="33"/>
        <v>8.9862839233053882E-3</v>
      </c>
      <c r="AO36" s="120">
        <f t="shared" si="33"/>
        <v>5.4052701412223569E-3</v>
      </c>
      <c r="AP36" s="120">
        <f t="shared" si="33"/>
        <v>2.1751451920899167E-2</v>
      </c>
      <c r="AQ36" s="120">
        <f t="shared" si="33"/>
        <v>2.0470924051487066E-2</v>
      </c>
      <c r="AR36" s="120">
        <f t="shared" si="33"/>
        <v>2.1349320094452617E-2</v>
      </c>
      <c r="AS36" s="120">
        <f t="shared" si="33"/>
        <v>1.4467087049218397E-2</v>
      </c>
      <c r="AT36" s="121">
        <f t="shared" si="33"/>
        <v>7.8099258650310421E-3</v>
      </c>
    </row>
    <row r="37" spans="1:57">
      <c r="A37" s="110" t="s">
        <v>89</v>
      </c>
      <c r="B37" s="122">
        <f t="shared" ref="B37:AT38" si="34">B33-B20</f>
        <v>0</v>
      </c>
      <c r="C37" s="122">
        <f t="shared" si="34"/>
        <v>-1.7863264495872944E-2</v>
      </c>
      <c r="D37" s="122">
        <f t="shared" si="34"/>
        <v>-2.6799530782248782E-2</v>
      </c>
      <c r="E37" s="122">
        <f t="shared" si="34"/>
        <v>-2.022794742856604E-3</v>
      </c>
      <c r="F37" s="122">
        <f t="shared" si="34"/>
        <v>-1.2002322737214854E-2</v>
      </c>
      <c r="G37" s="122">
        <f t="shared" si="34"/>
        <v>-1.963293063379612E-3</v>
      </c>
      <c r="H37" s="122">
        <f t="shared" si="34"/>
        <v>2.1381527580040527E-3</v>
      </c>
      <c r="I37" s="122">
        <f t="shared" si="34"/>
        <v>-1.6672822860610059E-2</v>
      </c>
      <c r="J37" s="123">
        <f t="shared" si="34"/>
        <v>-1.0326436254318005E-2</v>
      </c>
      <c r="K37" s="122">
        <f t="shared" si="34"/>
        <v>0</v>
      </c>
      <c r="L37" s="122">
        <f t="shared" si="34"/>
        <v>-6.8445390211618884E-3</v>
      </c>
      <c r="M37" s="122">
        <f t="shared" si="34"/>
        <v>-7.3479985883822541E-3</v>
      </c>
      <c r="N37" s="122">
        <f t="shared" si="34"/>
        <v>1.5513435440648871E-3</v>
      </c>
      <c r="O37" s="122">
        <f t="shared" si="34"/>
        <v>2.5072537665110528E-2</v>
      </c>
      <c r="P37" s="122">
        <f t="shared" si="34"/>
        <v>5.5602456916203913E-3</v>
      </c>
      <c r="Q37" s="122">
        <f t="shared" si="34"/>
        <v>6.0309540805633111E-3</v>
      </c>
      <c r="R37" s="122">
        <f t="shared" si="34"/>
        <v>3.712825399510622E-3</v>
      </c>
      <c r="S37" s="123">
        <f t="shared" si="34"/>
        <v>3.3441122169197701E-3</v>
      </c>
      <c r="T37" s="122">
        <f t="shared" si="34"/>
        <v>0</v>
      </c>
      <c r="U37" s="122">
        <f t="shared" si="34"/>
        <v>-1.9710822467208122E-2</v>
      </c>
      <c r="V37" s="122">
        <f t="shared" si="34"/>
        <v>4.1673587709369353E-3</v>
      </c>
      <c r="W37" s="122">
        <f t="shared" si="34"/>
        <v>1.5806878797486767E-2</v>
      </c>
      <c r="X37" s="122">
        <f t="shared" si="34"/>
        <v>1.7464533356931711E-2</v>
      </c>
      <c r="Y37" s="122">
        <f t="shared" si="34"/>
        <v>2.4084814150075295E-2</v>
      </c>
      <c r="Z37" s="122">
        <f t="shared" si="34"/>
        <v>1.5659208654073942E-2</v>
      </c>
      <c r="AA37" s="122">
        <f t="shared" si="34"/>
        <v>1.2688913566498872E-2</v>
      </c>
      <c r="AB37" s="123">
        <f t="shared" si="34"/>
        <v>3.6463804769333391E-2</v>
      </c>
      <c r="AC37" s="122">
        <f t="shared" si="34"/>
        <v>0</v>
      </c>
      <c r="AD37" s="122">
        <f t="shared" si="34"/>
        <v>-2.5978027291107431E-2</v>
      </c>
      <c r="AE37" s="122">
        <f t="shared" si="34"/>
        <v>-1.0721054686917975E-3</v>
      </c>
      <c r="AF37" s="122">
        <f t="shared" si="34"/>
        <v>4.3404216186346822E-3</v>
      </c>
      <c r="AG37" s="122">
        <f t="shared" si="34"/>
        <v>1.1956151167452078E-2</v>
      </c>
      <c r="AH37" s="122">
        <f t="shared" si="34"/>
        <v>-9.3806119011811684E-3</v>
      </c>
      <c r="AI37" s="122">
        <f t="shared" si="34"/>
        <v>2.064642463344335E-2</v>
      </c>
      <c r="AJ37" s="122">
        <f t="shared" si="34"/>
        <v>2.5338206419885573E-2</v>
      </c>
      <c r="AK37" s="123">
        <f t="shared" si="34"/>
        <v>2.621091034911649E-2</v>
      </c>
      <c r="AL37" s="122">
        <f t="shared" si="34"/>
        <v>0</v>
      </c>
      <c r="AM37" s="122">
        <f t="shared" si="34"/>
        <v>1.4971783770625247E-2</v>
      </c>
      <c r="AN37" s="122">
        <f t="shared" si="34"/>
        <v>-1.903448581765721E-3</v>
      </c>
      <c r="AO37" s="122">
        <f t="shared" si="34"/>
        <v>-1.7357078674740567E-2</v>
      </c>
      <c r="AP37" s="122">
        <f t="shared" si="34"/>
        <v>7.5468898393736272E-3</v>
      </c>
      <c r="AQ37" s="122">
        <f t="shared" si="34"/>
        <v>7.7243608705662714E-3</v>
      </c>
      <c r="AR37" s="122">
        <f t="shared" si="34"/>
        <v>4.221161022141226E-2</v>
      </c>
      <c r="AS37" s="122">
        <f t="shared" si="34"/>
        <v>1.5616516200612829E-2</v>
      </c>
      <c r="AT37" s="123">
        <f t="shared" si="34"/>
        <v>2.3485144687598741E-2</v>
      </c>
    </row>
    <row r="38" spans="1:57">
      <c r="A38" s="111" t="s">
        <v>90</v>
      </c>
      <c r="B38" s="124">
        <f t="shared" si="34"/>
        <v>0</v>
      </c>
      <c r="C38" s="124">
        <f t="shared" si="34"/>
        <v>1.4361305779577394E-2</v>
      </c>
      <c r="D38" s="124">
        <f t="shared" si="34"/>
        <v>7.7645886522467178E-3</v>
      </c>
      <c r="E38" s="124">
        <f t="shared" si="34"/>
        <v>2.1785947438446307E-4</v>
      </c>
      <c r="F38" s="124">
        <f t="shared" si="34"/>
        <v>7.0609497289401135E-3</v>
      </c>
      <c r="G38" s="124">
        <f t="shared" si="34"/>
        <v>1.4321304224400144E-2</v>
      </c>
      <c r="H38" s="124">
        <f t="shared" si="34"/>
        <v>-8.9272066956556095E-3</v>
      </c>
      <c r="I38" s="124">
        <f t="shared" si="34"/>
        <v>1.7265261766258422E-2</v>
      </c>
      <c r="J38" s="125">
        <f t="shared" si="34"/>
        <v>1.8053159222286896E-2</v>
      </c>
      <c r="K38" s="124">
        <f t="shared" si="34"/>
        <v>0</v>
      </c>
      <c r="L38" s="124">
        <f t="shared" si="34"/>
        <v>6.9398874972297908E-3</v>
      </c>
      <c r="M38" s="124">
        <f t="shared" si="34"/>
        <v>9.9980653026691124E-3</v>
      </c>
      <c r="N38" s="124">
        <f t="shared" si="34"/>
        <v>2.6254649702768029E-2</v>
      </c>
      <c r="O38" s="124">
        <f t="shared" si="34"/>
        <v>9.0840694179672443E-4</v>
      </c>
      <c r="P38" s="124">
        <f t="shared" si="34"/>
        <v>3.2544535149441667E-2</v>
      </c>
      <c r="Q38" s="124">
        <f t="shared" si="34"/>
        <v>2.1715938821165737E-2</v>
      </c>
      <c r="R38" s="124">
        <f t="shared" si="34"/>
        <v>2.0358382510269002E-2</v>
      </c>
      <c r="S38" s="125">
        <f t="shared" si="34"/>
        <v>2.5122542737334164E-2</v>
      </c>
      <c r="T38" s="124">
        <f t="shared" si="34"/>
        <v>0</v>
      </c>
      <c r="U38" s="124">
        <f t="shared" si="34"/>
        <v>1.5773798083648372E-2</v>
      </c>
      <c r="V38" s="124">
        <f t="shared" si="34"/>
        <v>-8.3275225164473055E-3</v>
      </c>
      <c r="W38" s="124">
        <f t="shared" si="34"/>
        <v>1.1942985552404473E-5</v>
      </c>
      <c r="X38" s="124">
        <f t="shared" si="34"/>
        <v>-1.4852350334573772E-2</v>
      </c>
      <c r="Y38" s="124">
        <f t="shared" si="34"/>
        <v>1.1059868889409019E-2</v>
      </c>
      <c r="Z38" s="124">
        <f t="shared" si="34"/>
        <v>-1.3292681774722093E-2</v>
      </c>
      <c r="AA38" s="124">
        <f t="shared" si="34"/>
        <v>-2.8277131004083023E-3</v>
      </c>
      <c r="AB38" s="125">
        <f t="shared" si="34"/>
        <v>6.8163639781448904E-3</v>
      </c>
      <c r="AC38" s="124">
        <f t="shared" si="34"/>
        <v>0</v>
      </c>
      <c r="AD38" s="124">
        <f t="shared" si="34"/>
        <v>1.7761737646246833E-2</v>
      </c>
      <c r="AE38" s="124">
        <f t="shared" si="34"/>
        <v>-9.0771051540392556E-3</v>
      </c>
      <c r="AF38" s="124">
        <f t="shared" si="34"/>
        <v>-1.7613188078878461E-2</v>
      </c>
      <c r="AG38" s="124">
        <f t="shared" si="34"/>
        <v>-2.4032945069685674E-2</v>
      </c>
      <c r="AH38" s="124">
        <f t="shared" si="34"/>
        <v>9.7160297673047902E-3</v>
      </c>
      <c r="AI38" s="124">
        <f t="shared" si="34"/>
        <v>-1.5965453680065078E-2</v>
      </c>
      <c r="AJ38" s="124">
        <f t="shared" si="34"/>
        <v>-2.0453336159021118E-2</v>
      </c>
      <c r="AK38" s="125">
        <f t="shared" si="34"/>
        <v>-2.2685463356426849E-2</v>
      </c>
      <c r="AL38" s="124">
        <f t="shared" si="34"/>
        <v>0</v>
      </c>
      <c r="AM38" s="124">
        <f t="shared" si="34"/>
        <v>1.1626312407276962E-2</v>
      </c>
      <c r="AN38" s="124">
        <f t="shared" si="34"/>
        <v>-7.082835341539806E-3</v>
      </c>
      <c r="AO38" s="124">
        <f t="shared" si="34"/>
        <v>1.1951808533518127E-2</v>
      </c>
      <c r="AP38" s="124">
        <f t="shared" si="34"/>
        <v>-2.9298341760272906E-2</v>
      </c>
      <c r="AQ38" s="124">
        <f t="shared" si="34"/>
        <v>-2.8195284922053476E-2</v>
      </c>
      <c r="AR38" s="124">
        <f t="shared" si="34"/>
        <v>-6.3560930315865072E-2</v>
      </c>
      <c r="AS38" s="124">
        <f t="shared" si="34"/>
        <v>-3.0083603249831392E-2</v>
      </c>
      <c r="AT38" s="125">
        <f t="shared" si="34"/>
        <v>-3.1295070552630033E-2</v>
      </c>
    </row>
    <row r="39" spans="1:57">
      <c r="A39" s="75" t="s">
        <v>105</v>
      </c>
      <c r="B39" s="70">
        <v>2000</v>
      </c>
      <c r="C39" s="70">
        <v>2001</v>
      </c>
      <c r="D39" s="70">
        <v>2002</v>
      </c>
      <c r="E39" s="70">
        <v>2003</v>
      </c>
      <c r="F39" s="70">
        <v>2004</v>
      </c>
      <c r="G39" s="70">
        <v>2005</v>
      </c>
      <c r="H39" s="70">
        <v>2006</v>
      </c>
      <c r="I39" s="70">
        <v>2007</v>
      </c>
      <c r="J39" s="71">
        <v>2008</v>
      </c>
      <c r="K39" s="73">
        <v>2000</v>
      </c>
      <c r="L39" s="73">
        <v>2001</v>
      </c>
      <c r="M39" s="73">
        <v>2002</v>
      </c>
      <c r="N39" s="73">
        <v>2003</v>
      </c>
      <c r="O39" s="73">
        <v>2004</v>
      </c>
      <c r="P39" s="73">
        <v>2005</v>
      </c>
      <c r="Q39" s="73">
        <v>2006</v>
      </c>
      <c r="R39" s="73">
        <v>2007</v>
      </c>
      <c r="S39" s="74">
        <v>2008</v>
      </c>
      <c r="T39" s="70">
        <v>2000</v>
      </c>
      <c r="U39" s="70">
        <v>2001</v>
      </c>
      <c r="V39" s="70">
        <v>2002</v>
      </c>
      <c r="W39" s="70">
        <v>2003</v>
      </c>
      <c r="X39" s="70">
        <v>2004</v>
      </c>
      <c r="Y39" s="70">
        <v>2005</v>
      </c>
      <c r="Z39" s="70">
        <v>2006</v>
      </c>
      <c r="AA39" s="70">
        <v>2007</v>
      </c>
      <c r="AB39" s="71">
        <v>2008</v>
      </c>
      <c r="AC39" s="73">
        <v>2000</v>
      </c>
      <c r="AD39" s="73">
        <v>2001</v>
      </c>
      <c r="AE39" s="73">
        <v>2002</v>
      </c>
      <c r="AF39" s="73">
        <v>2003</v>
      </c>
      <c r="AG39" s="73">
        <v>2004</v>
      </c>
      <c r="AH39" s="73">
        <v>2005</v>
      </c>
      <c r="AI39" s="73">
        <v>2006</v>
      </c>
      <c r="AJ39" s="73">
        <v>2007</v>
      </c>
      <c r="AK39" s="73">
        <v>2008</v>
      </c>
      <c r="AL39" s="72">
        <v>2000</v>
      </c>
      <c r="AM39" s="70">
        <v>2001</v>
      </c>
      <c r="AN39" s="70">
        <v>2002</v>
      </c>
      <c r="AO39" s="70">
        <v>2003</v>
      </c>
      <c r="AP39" s="70">
        <v>2004</v>
      </c>
      <c r="AQ39" s="70">
        <v>2005</v>
      </c>
      <c r="AR39" s="70">
        <v>2006</v>
      </c>
      <c r="AS39" s="70">
        <v>2007</v>
      </c>
      <c r="AT39" s="71">
        <v>2008</v>
      </c>
    </row>
    <row r="40" spans="1:57">
      <c r="J40" s="2">
        <f>SQRT(SUMSQ(B36:J38))</f>
        <v>5.8863203051289933E-2</v>
      </c>
      <c r="S40" s="2">
        <f>SQRT(SUMSQ(K36:S38))</f>
        <v>9.6465428627689143E-2</v>
      </c>
      <c r="AB40" s="2">
        <f>SQRT(SUMSQ(T36:AB38))</f>
        <v>8.7578058321884145E-2</v>
      </c>
      <c r="AK40" s="2">
        <f>SQRT(SUMSQ(AC36:AK38))</f>
        <v>7.6157031437415146E-2</v>
      </c>
      <c r="AT40" s="2">
        <f>SQRT(SUMSQ(AL36:AT38))</f>
        <v>0.11646698995034271</v>
      </c>
    </row>
    <row r="41" spans="1:57">
      <c r="BA41" s="131"/>
      <c r="BB41" s="131" t="s">
        <v>351</v>
      </c>
      <c r="BC41" s="130" t="s">
        <v>347</v>
      </c>
      <c r="BD41" s="130" t="s">
        <v>348</v>
      </c>
      <c r="BE41" s="130" t="s">
        <v>349</v>
      </c>
    </row>
    <row r="42" spans="1:57">
      <c r="BA42" s="135">
        <v>1980</v>
      </c>
      <c r="BB42" s="135">
        <v>1.03</v>
      </c>
      <c r="BC42" s="209">
        <v>1.03</v>
      </c>
      <c r="BD42" s="209" t="s">
        <v>350</v>
      </c>
      <c r="BE42" s="209">
        <v>14872</v>
      </c>
    </row>
    <row r="43" spans="1:57">
      <c r="BA43" s="135">
        <v>1981</v>
      </c>
      <c r="BB43" s="135">
        <v>1.02</v>
      </c>
      <c r="BC43" s="209">
        <v>1.03</v>
      </c>
      <c r="BD43" s="209" t="s">
        <v>350</v>
      </c>
      <c r="BE43" s="209">
        <v>29808</v>
      </c>
    </row>
    <row r="44" spans="1:57">
      <c r="BA44" s="135">
        <v>1982</v>
      </c>
      <c r="BB44" s="135">
        <v>1.01</v>
      </c>
      <c r="BC44" s="209">
        <v>1.01</v>
      </c>
      <c r="BD44" s="209" t="s">
        <v>350</v>
      </c>
      <c r="BE44" s="209">
        <v>60197</v>
      </c>
    </row>
    <row r="45" spans="1:57">
      <c r="BA45" s="135">
        <v>1983</v>
      </c>
      <c r="BB45" s="135">
        <v>1.0900000000000001</v>
      </c>
      <c r="BC45" s="130">
        <v>1.1399999999999999</v>
      </c>
      <c r="BD45" s="130"/>
      <c r="BE45" s="130">
        <v>91380</v>
      </c>
    </row>
    <row r="46" spans="1:57">
      <c r="BA46" s="135">
        <v>1984</v>
      </c>
      <c r="BB46" s="131">
        <v>1.0900000000000001</v>
      </c>
      <c r="BC46" s="130">
        <v>1.08</v>
      </c>
      <c r="BE46" s="2">
        <v>92626</v>
      </c>
    </row>
    <row r="60" spans="1:46">
      <c r="A60" s="31" t="s">
        <v>1</v>
      </c>
      <c r="B60" s="54">
        <v>0.18721973094170405</v>
      </c>
      <c r="C60" s="54">
        <v>0.17488789237668162</v>
      </c>
      <c r="D60" s="54">
        <v>0.15358744394618834</v>
      </c>
      <c r="E60" s="54">
        <v>0.16704035874439463</v>
      </c>
      <c r="F60" s="54">
        <v>0.16143497757847533</v>
      </c>
      <c r="G60" s="54">
        <v>0.17713004484304934</v>
      </c>
      <c r="H60" s="54">
        <v>0.15695067264573992</v>
      </c>
      <c r="I60" s="54">
        <v>0.16367713004484305</v>
      </c>
      <c r="J60" s="56">
        <v>0.17040358744394618</v>
      </c>
      <c r="K60" s="54">
        <v>0.24704724409448819</v>
      </c>
      <c r="L60" s="54">
        <v>0.21653543307086615</v>
      </c>
      <c r="M60" s="54">
        <v>0.19980314960629922</v>
      </c>
      <c r="N60" s="54">
        <v>0.2125984251968504</v>
      </c>
      <c r="O60" s="54">
        <v>0.20275590551181102</v>
      </c>
      <c r="P60" s="54">
        <v>0.20964566929133857</v>
      </c>
      <c r="Q60" s="54">
        <v>0.19586614173228348</v>
      </c>
      <c r="R60" s="54">
        <v>0.18996062992125984</v>
      </c>
      <c r="S60" s="56">
        <v>0.19291338582677164</v>
      </c>
      <c r="T60" s="54">
        <v>0.26808905380333953</v>
      </c>
      <c r="U60" s="54">
        <v>0.22634508348794063</v>
      </c>
      <c r="V60" s="54">
        <v>0.20222634508348794</v>
      </c>
      <c r="W60" s="54">
        <v>0.20686456400742115</v>
      </c>
      <c r="X60" s="54">
        <v>0.18367346938775511</v>
      </c>
      <c r="Y60" s="54">
        <v>0.20964749536178107</v>
      </c>
      <c r="Z60" s="54">
        <v>0.17254174397031541</v>
      </c>
      <c r="AA60" s="54">
        <v>0.17717996289424862</v>
      </c>
      <c r="AB60" s="56">
        <v>0.20871985157699444</v>
      </c>
      <c r="AC60" s="54">
        <v>0.33747779751332146</v>
      </c>
      <c r="AD60" s="54">
        <v>0.26642984014209592</v>
      </c>
      <c r="AE60" s="54">
        <v>0.22468916518650089</v>
      </c>
      <c r="AF60" s="54">
        <v>0.19626998223801065</v>
      </c>
      <c r="AG60" s="54">
        <v>0.18117229129662521</v>
      </c>
      <c r="AH60" s="54">
        <v>0.18294849023090587</v>
      </c>
      <c r="AI60" s="54">
        <v>0.18028419182948491</v>
      </c>
      <c r="AJ60" s="54">
        <v>0.17584369449378331</v>
      </c>
      <c r="AK60" s="56">
        <v>0.17140319715808169</v>
      </c>
      <c r="AL60" s="54">
        <v>0.40108892921960071</v>
      </c>
      <c r="AM60" s="54">
        <v>0.34029038112522686</v>
      </c>
      <c r="AN60" s="54">
        <v>0.24954627949183303</v>
      </c>
      <c r="AO60" s="54">
        <v>0.21869328493647913</v>
      </c>
      <c r="AP60" s="54">
        <v>0.18058076225045372</v>
      </c>
      <c r="AQ60" s="54">
        <v>0.16787658802177857</v>
      </c>
      <c r="AR60" s="54">
        <v>0.15789473684210525</v>
      </c>
      <c r="AS60" s="54">
        <v>0.1588021778584392</v>
      </c>
      <c r="AT60" s="56">
        <v>0.16152450090744103</v>
      </c>
    </row>
    <row r="61" spans="1:46">
      <c r="A61" s="31" t="s">
        <v>89</v>
      </c>
      <c r="B61" s="54">
        <v>0.28251121076233182</v>
      </c>
      <c r="C61" s="54">
        <v>0.29260089686098656</v>
      </c>
      <c r="D61" s="54">
        <v>0.29484304932735428</v>
      </c>
      <c r="E61" s="54">
        <v>0.26457399103139012</v>
      </c>
      <c r="F61" s="54">
        <v>0.27017937219730942</v>
      </c>
      <c r="G61" s="54">
        <v>0.25672645739910316</v>
      </c>
      <c r="H61" s="54">
        <v>0.25</v>
      </c>
      <c r="I61" s="54">
        <v>0.26681614349775784</v>
      </c>
      <c r="J61" s="56">
        <v>0.25896860986547088</v>
      </c>
      <c r="K61" s="54">
        <v>0.30413385826771655</v>
      </c>
      <c r="L61" s="54">
        <v>0.30610236220472442</v>
      </c>
      <c r="M61" s="54">
        <v>0.29822834645669294</v>
      </c>
      <c r="N61" s="54">
        <v>0.28051181102362205</v>
      </c>
      <c r="O61" s="54">
        <v>0.24901574803149606</v>
      </c>
      <c r="P61" s="54">
        <v>0.26181102362204722</v>
      </c>
      <c r="Q61" s="54">
        <v>0.25590551181102361</v>
      </c>
      <c r="R61" s="54">
        <v>0.25393700787401574</v>
      </c>
      <c r="S61" s="56">
        <v>0.25098425196850394</v>
      </c>
      <c r="T61" s="54">
        <v>0.2792207792207792</v>
      </c>
      <c r="U61" s="54">
        <v>0.30426716141001853</v>
      </c>
      <c r="V61" s="54">
        <v>0.2782931354359926</v>
      </c>
      <c r="W61" s="54">
        <v>0.26159554730983303</v>
      </c>
      <c r="X61" s="54">
        <v>0.25417439703153988</v>
      </c>
      <c r="Y61" s="54">
        <v>0.24211502782931354</v>
      </c>
      <c r="Z61" s="54">
        <v>0.24582560296846012</v>
      </c>
      <c r="AA61" s="54">
        <v>0.24489795918367346</v>
      </c>
      <c r="AB61" s="56">
        <v>0.21799628942486085</v>
      </c>
      <c r="AC61" s="54">
        <v>0.23978685612788633</v>
      </c>
      <c r="AD61" s="54">
        <v>0.29218472468916518</v>
      </c>
      <c r="AE61" s="54">
        <v>0.27708703374777977</v>
      </c>
      <c r="AF61" s="54">
        <v>0.27264653641207814</v>
      </c>
      <c r="AG61" s="54">
        <v>0.2619893428063943</v>
      </c>
      <c r="AH61" s="54">
        <v>0.27886323268206037</v>
      </c>
      <c r="AI61" s="54">
        <v>0.24422735346358793</v>
      </c>
      <c r="AJ61" s="54">
        <v>0.23534635879218471</v>
      </c>
      <c r="AK61" s="56">
        <v>0.23090586145648312</v>
      </c>
      <c r="AL61" s="54">
        <v>0.23321234119782214</v>
      </c>
      <c r="AM61" s="54">
        <v>0.25680580762250454</v>
      </c>
      <c r="AN61" s="54">
        <v>0.28856624319419238</v>
      </c>
      <c r="AO61" s="54">
        <v>0.30580762250453719</v>
      </c>
      <c r="AP61" s="54">
        <v>0.27676950998185118</v>
      </c>
      <c r="AQ61" s="54">
        <v>0.27041742286751363</v>
      </c>
      <c r="AR61" s="54">
        <v>0.22958257713248639</v>
      </c>
      <c r="AS61" s="54">
        <v>0.25045372050816694</v>
      </c>
      <c r="AT61" s="56">
        <v>0.23774954627949182</v>
      </c>
    </row>
    <row r="62" spans="1:46">
      <c r="A62" s="34" t="s">
        <v>90</v>
      </c>
      <c r="B62" s="55">
        <v>0.53026905829596416</v>
      </c>
      <c r="C62" s="55">
        <v>0.53251121076233188</v>
      </c>
      <c r="D62" s="55">
        <v>0.55156950672645744</v>
      </c>
      <c r="E62" s="55">
        <v>0.56838565022421528</v>
      </c>
      <c r="F62" s="55">
        <v>0.56838565022421528</v>
      </c>
      <c r="G62" s="55">
        <v>0.56614349775784756</v>
      </c>
      <c r="H62" s="55">
        <v>0.59304932735426008</v>
      </c>
      <c r="I62" s="55">
        <v>0.56950672645739908</v>
      </c>
      <c r="J62" s="57">
        <v>0.570627802690583</v>
      </c>
      <c r="K62" s="55">
        <v>0.44881889763779526</v>
      </c>
      <c r="L62" s="55">
        <v>0.47736220472440943</v>
      </c>
      <c r="M62" s="55">
        <v>0.50196850393700787</v>
      </c>
      <c r="N62" s="55">
        <v>0.50688976377952755</v>
      </c>
      <c r="O62" s="55">
        <v>0.54822834645669294</v>
      </c>
      <c r="P62" s="55">
        <v>0.52854330708661412</v>
      </c>
      <c r="Q62" s="55">
        <v>0.54822834645669294</v>
      </c>
      <c r="R62" s="55">
        <v>0.55610236220472442</v>
      </c>
      <c r="S62" s="57">
        <v>0.55610236220472442</v>
      </c>
      <c r="T62" s="55">
        <v>0.45269016697588127</v>
      </c>
      <c r="U62" s="55">
        <v>0.46938775510204084</v>
      </c>
      <c r="V62" s="55">
        <v>0.51948051948051943</v>
      </c>
      <c r="W62" s="55">
        <v>0.53153988868274582</v>
      </c>
      <c r="X62" s="55">
        <v>0.56215213358070504</v>
      </c>
      <c r="Y62" s="55">
        <v>0.54823747680890533</v>
      </c>
      <c r="Z62" s="55">
        <v>0.58163265306122447</v>
      </c>
      <c r="AA62" s="55">
        <v>0.57792207792207795</v>
      </c>
      <c r="AB62" s="57">
        <v>0.57328385899814471</v>
      </c>
      <c r="AC62" s="55">
        <v>0.42273534635879217</v>
      </c>
      <c r="AD62" s="55">
        <v>0.4413854351687389</v>
      </c>
      <c r="AE62" s="55">
        <v>0.49822380106571934</v>
      </c>
      <c r="AF62" s="55">
        <v>0.53108348134991124</v>
      </c>
      <c r="AG62" s="55">
        <v>0.55683836589698044</v>
      </c>
      <c r="AH62" s="55">
        <v>0.53818827708703376</v>
      </c>
      <c r="AI62" s="55">
        <v>0.57548845470692722</v>
      </c>
      <c r="AJ62" s="55">
        <v>0.58880994671403197</v>
      </c>
      <c r="AK62" s="57">
        <v>0.59769094138543521</v>
      </c>
      <c r="AL62" s="55">
        <v>0.36569872958257715</v>
      </c>
      <c r="AM62" s="55">
        <v>0.4029038112522686</v>
      </c>
      <c r="AN62" s="55">
        <v>0.46188747731397461</v>
      </c>
      <c r="AO62" s="55">
        <v>0.47549909255898365</v>
      </c>
      <c r="AP62" s="55">
        <v>0.54264972776769504</v>
      </c>
      <c r="AQ62" s="55">
        <v>0.56170598911070779</v>
      </c>
      <c r="AR62" s="55">
        <v>0.61252268602540838</v>
      </c>
      <c r="AS62" s="55">
        <v>0.59074410163339386</v>
      </c>
      <c r="AT62" s="57">
        <v>0.60072595281306718</v>
      </c>
    </row>
    <row r="65" spans="1:46">
      <c r="B65" s="112" t="s">
        <v>109</v>
      </c>
      <c r="C65" s="112"/>
    </row>
    <row r="66" spans="1:46">
      <c r="A66" s="31" t="s">
        <v>1</v>
      </c>
      <c r="B66" s="126">
        <f>B60</f>
        <v>0.18721973094170405</v>
      </c>
      <c r="C66" s="113">
        <f t="shared" ref="C66:AT66" si="35">B60-(Tgi*B60*(B61^Cgi))-(Tga*B60*(B62^Cga))+(Tig*B61*(B60^Cig))+(Tag*B62*(B60^Cag))</f>
        <v>0.17838985109297711</v>
      </c>
      <c r="D66" s="113">
        <f t="shared" si="35"/>
        <v>0.16988417046074791</v>
      </c>
      <c r="E66" s="113">
        <f t="shared" si="35"/>
        <v>0.15515886730846756</v>
      </c>
      <c r="F66" s="113">
        <f t="shared" si="35"/>
        <v>0.16508250779227607</v>
      </c>
      <c r="G66" s="113">
        <f t="shared" si="35"/>
        <v>0.16107016993627515</v>
      </c>
      <c r="H66" s="113">
        <f t="shared" si="35"/>
        <v>0.17220901967481375</v>
      </c>
      <c r="I66" s="113">
        <f t="shared" si="35"/>
        <v>0.15836905686213398</v>
      </c>
      <c r="J66" s="113">
        <f t="shared" si="35"/>
        <v>0.16270106561042602</v>
      </c>
      <c r="K66" s="126">
        <f>K60</f>
        <v>0.24704724409448819</v>
      </c>
      <c r="L66" s="113">
        <f t="shared" si="35"/>
        <v>0.21644008459479827</v>
      </c>
      <c r="M66" s="113">
        <f t="shared" si="35"/>
        <v>0.19706527795733442</v>
      </c>
      <c r="N66" s="113">
        <f t="shared" si="35"/>
        <v>0.1863762995973236</v>
      </c>
      <c r="O66" s="113">
        <f t="shared" si="35"/>
        <v>0.19513856422819997</v>
      </c>
      <c r="P66" s="113">
        <f t="shared" si="35"/>
        <v>0.18965758635380706</v>
      </c>
      <c r="Q66" s="113">
        <f t="shared" si="35"/>
        <v>0.19376682356588021</v>
      </c>
      <c r="R66" s="113">
        <f t="shared" si="35"/>
        <v>0.18486119926787409</v>
      </c>
      <c r="S66" s="113">
        <f t="shared" si="35"/>
        <v>0.18097313866518946</v>
      </c>
      <c r="T66" s="126">
        <f>T60</f>
        <v>0.26808905380333953</v>
      </c>
      <c r="U66" s="113">
        <f t="shared" si="35"/>
        <v>0.23028210787150033</v>
      </c>
      <c r="V66" s="113">
        <f t="shared" si="35"/>
        <v>0.20337694228348102</v>
      </c>
      <c r="W66" s="113">
        <f t="shared" si="35"/>
        <v>0.18843012326865255</v>
      </c>
      <c r="X66" s="113">
        <f t="shared" si="35"/>
        <v>0.191952177652992</v>
      </c>
      <c r="Y66" s="113">
        <f t="shared" si="35"/>
        <v>0.17672800841766584</v>
      </c>
      <c r="Z66" s="113">
        <f t="shared" si="35"/>
        <v>0.19445237858127082</v>
      </c>
      <c r="AA66" s="113">
        <f t="shared" si="35"/>
        <v>0.16935986291855437</v>
      </c>
      <c r="AB66" s="113">
        <f t="shared" si="35"/>
        <v>0.17257585047451068</v>
      </c>
      <c r="AC66" s="126">
        <f>AC60</f>
        <v>0.33747779751332146</v>
      </c>
      <c r="AD66" s="113">
        <f t="shared" si="35"/>
        <v>0.27464612978695652</v>
      </c>
      <c r="AE66" s="113">
        <f t="shared" si="35"/>
        <v>0.22882790264489089</v>
      </c>
      <c r="AF66" s="113">
        <f t="shared" si="35"/>
        <v>0.20303216698358889</v>
      </c>
      <c r="AG66" s="113">
        <f t="shared" si="35"/>
        <v>0.18465086818889853</v>
      </c>
      <c r="AH66" s="113">
        <f t="shared" si="35"/>
        <v>0.17481949130122471</v>
      </c>
      <c r="AI66" s="113">
        <f t="shared" si="35"/>
        <v>0.17560785307982046</v>
      </c>
      <c r="AJ66" s="113">
        <f t="shared" si="35"/>
        <v>0.1747188612219647</v>
      </c>
      <c r="AK66" s="113">
        <f t="shared" si="35"/>
        <v>0.17195100733260246</v>
      </c>
      <c r="AL66" s="126">
        <f>AL60</f>
        <v>0.40108892921960071</v>
      </c>
      <c r="AM66" s="113">
        <f t="shared" si="35"/>
        <v>0.3136922849473246</v>
      </c>
      <c r="AN66" s="113">
        <f t="shared" si="35"/>
        <v>0.27538474399487917</v>
      </c>
      <c r="AO66" s="113">
        <f t="shared" si="35"/>
        <v>0.21842974233930224</v>
      </c>
      <c r="AP66" s="113">
        <f t="shared" si="35"/>
        <v>0.19845606934506793</v>
      </c>
      <c r="AQ66" s="113">
        <f t="shared" si="35"/>
        <v>0.17405895601645455</v>
      </c>
      <c r="AR66" s="113">
        <f t="shared" si="35"/>
        <v>0.16553051140564601</v>
      </c>
      <c r="AS66" s="113">
        <f t="shared" si="35"/>
        <v>0.15957275282655531</v>
      </c>
      <c r="AT66" s="113">
        <f t="shared" si="35"/>
        <v>0.15966418464374238</v>
      </c>
    </row>
    <row r="67" spans="1:46">
      <c r="A67" s="31" t="s">
        <v>89</v>
      </c>
      <c r="B67" s="127">
        <f>B61</f>
        <v>0.28251121076233182</v>
      </c>
      <c r="C67" s="115">
        <f t="shared" ref="C67:AT67" si="36">B61-(Tig*B61*(B60^Cig))-(Tia*B61*(B62^Cia))+(Tgi*B60*(B61^Cgi))+(Tai*B62*(B61^Cai))</f>
        <v>0.27473763236511362</v>
      </c>
      <c r="D67" s="115">
        <f t="shared" si="36"/>
        <v>0.28017827239329257</v>
      </c>
      <c r="E67" s="115">
        <f t="shared" si="36"/>
        <v>0.27897254198984012</v>
      </c>
      <c r="F67" s="115">
        <f t="shared" si="36"/>
        <v>0.25938539697414281</v>
      </c>
      <c r="G67" s="115">
        <f t="shared" si="36"/>
        <v>0.26265048666894031</v>
      </c>
      <c r="H67" s="115">
        <f t="shared" si="36"/>
        <v>0.25507858870907762</v>
      </c>
      <c r="I67" s="115">
        <f t="shared" si="36"/>
        <v>0.24780815723029889</v>
      </c>
      <c r="J67" s="115">
        <f t="shared" si="36"/>
        <v>0.26055312453550628</v>
      </c>
      <c r="K67" s="127">
        <f>K61</f>
        <v>0.30413385826771655</v>
      </c>
      <c r="L67" s="115">
        <f t="shared" si="36"/>
        <v>0.29925782318356253</v>
      </c>
      <c r="M67" s="115">
        <f t="shared" si="36"/>
        <v>0.29577581104907902</v>
      </c>
      <c r="N67" s="115">
        <f t="shared" si="36"/>
        <v>0.28765630725302682</v>
      </c>
      <c r="O67" s="115">
        <f t="shared" si="36"/>
        <v>0.27691151413343051</v>
      </c>
      <c r="P67" s="115">
        <f t="shared" si="36"/>
        <v>0.2528887681211095</v>
      </c>
      <c r="Q67" s="115">
        <f t="shared" si="36"/>
        <v>0.2630643231771399</v>
      </c>
      <c r="R67" s="115">
        <f t="shared" si="36"/>
        <v>0.25693437485516601</v>
      </c>
      <c r="S67" s="115">
        <f t="shared" si="36"/>
        <v>0.25473938366551835</v>
      </c>
      <c r="T67" s="127">
        <f>T61</f>
        <v>0.2792207792207792</v>
      </c>
      <c r="U67" s="115">
        <f t="shared" si="36"/>
        <v>0.28455633894281041</v>
      </c>
      <c r="V67" s="115">
        <f t="shared" si="36"/>
        <v>0.29600249852704669</v>
      </c>
      <c r="W67" s="115">
        <f t="shared" si="36"/>
        <v>0.27383398452132901</v>
      </c>
      <c r="X67" s="115">
        <f t="shared" si="36"/>
        <v>0.26252238253377114</v>
      </c>
      <c r="Y67" s="115">
        <f t="shared" si="36"/>
        <v>0.25409226802189749</v>
      </c>
      <c r="Z67" s="115">
        <f t="shared" si="36"/>
        <v>0.24880478025611155</v>
      </c>
      <c r="AA67" s="115">
        <f t="shared" si="36"/>
        <v>0.24670687734863994</v>
      </c>
      <c r="AB67" s="115">
        <f t="shared" si="36"/>
        <v>0.24661527923375365</v>
      </c>
      <c r="AC67" s="127">
        <f>AC61</f>
        <v>0.23978685612788633</v>
      </c>
      <c r="AD67" s="115">
        <f t="shared" si="36"/>
        <v>0.26620669739805775</v>
      </c>
      <c r="AE67" s="115">
        <f t="shared" si="36"/>
        <v>0.29378952997588953</v>
      </c>
      <c r="AF67" s="115">
        <f t="shared" si="36"/>
        <v>0.27623515749742605</v>
      </c>
      <c r="AG67" s="115">
        <f t="shared" si="36"/>
        <v>0.26897290195519941</v>
      </c>
      <c r="AH67" s="115">
        <f t="shared" si="36"/>
        <v>0.25935191989797768</v>
      </c>
      <c r="AI67" s="115">
        <f t="shared" si="36"/>
        <v>0.27157293435762353</v>
      </c>
      <c r="AJ67" s="115">
        <f t="shared" si="36"/>
        <v>0.24652100784585451</v>
      </c>
      <c r="AK67" s="115">
        <f t="shared" si="36"/>
        <v>0.23956816194842689</v>
      </c>
      <c r="AL67" s="127">
        <f>AL61</f>
        <v>0.23321234119782214</v>
      </c>
      <c r="AM67" s="115">
        <f t="shared" si="36"/>
        <v>0.27177759139312979</v>
      </c>
      <c r="AN67" s="115">
        <f t="shared" si="36"/>
        <v>0.2798320166877461</v>
      </c>
      <c r="AO67" s="115">
        <f t="shared" si="36"/>
        <v>0.28838323602607885</v>
      </c>
      <c r="AP67" s="115">
        <f t="shared" si="36"/>
        <v>0.29590139387622438</v>
      </c>
      <c r="AQ67" s="115">
        <f t="shared" si="36"/>
        <v>0.26977294588317069</v>
      </c>
      <c r="AR67" s="115">
        <f t="shared" si="36"/>
        <v>0.26362658450737098</v>
      </c>
      <c r="AS67" s="115">
        <f t="shared" si="36"/>
        <v>0.23328440459058528</v>
      </c>
      <c r="AT67" s="115">
        <f t="shared" si="36"/>
        <v>0.2483506482669238</v>
      </c>
    </row>
    <row r="68" spans="1:46">
      <c r="A68" s="34" t="s">
        <v>90</v>
      </c>
      <c r="B68" s="128">
        <f>B62</f>
        <v>0.53026905829596416</v>
      </c>
      <c r="C68" s="117">
        <f t="shared" ref="C68:AT68" si="37">B62-(Tai*B62*(B61^Cai))-(Tag*B62*(B60^Cag))+(Tga*B60*(B62^Cga))+(Tia*B61*(B68^Cia))</f>
        <v>0.54687251654190927</v>
      </c>
      <c r="D68" s="117">
        <f t="shared" si="37"/>
        <v>0.55156017746773478</v>
      </c>
      <c r="E68" s="117">
        <f t="shared" si="37"/>
        <v>0.56586753915519261</v>
      </c>
      <c r="F68" s="117">
        <f t="shared" si="37"/>
        <v>0.57528064437014037</v>
      </c>
      <c r="G68" s="117">
        <f t="shared" si="37"/>
        <v>0.57697977748557594</v>
      </c>
      <c r="H68" s="117">
        <f t="shared" si="37"/>
        <v>0.57375862728176241</v>
      </c>
      <c r="I68" s="117">
        <f t="shared" si="37"/>
        <v>0.59202607662807583</v>
      </c>
      <c r="J68" s="117">
        <f t="shared" si="37"/>
        <v>0.57898901085122811</v>
      </c>
      <c r="K68" s="128">
        <f>K62</f>
        <v>0.44881889763779526</v>
      </c>
      <c r="L68" s="117">
        <f t="shared" si="37"/>
        <v>0.48430209222163922</v>
      </c>
      <c r="M68" s="117">
        <f t="shared" si="37"/>
        <v>0.50802394956111419</v>
      </c>
      <c r="N68" s="117">
        <f t="shared" si="37"/>
        <v>0.52668636674700164</v>
      </c>
      <c r="O68" s="117">
        <f t="shared" si="37"/>
        <v>0.53013750006340787</v>
      </c>
      <c r="P68" s="117">
        <f t="shared" si="37"/>
        <v>0.55571333547497448</v>
      </c>
      <c r="Q68" s="117">
        <f t="shared" si="37"/>
        <v>0.54591009428206838</v>
      </c>
      <c r="R68" s="117">
        <f t="shared" si="37"/>
        <v>0.55797677657873468</v>
      </c>
      <c r="S68" s="117">
        <f t="shared" si="37"/>
        <v>0.56446861526828429</v>
      </c>
      <c r="T68" s="128">
        <f>T62</f>
        <v>0.45269016697588127</v>
      </c>
      <c r="U68" s="117">
        <f t="shared" si="37"/>
        <v>0.48516155318568921</v>
      </c>
      <c r="V68" s="117">
        <f t="shared" si="37"/>
        <v>0.50258167096356476</v>
      </c>
      <c r="W68" s="117">
        <f t="shared" si="37"/>
        <v>0.53587373938053284</v>
      </c>
      <c r="X68" s="117">
        <f t="shared" si="37"/>
        <v>0.54596545952850428</v>
      </c>
      <c r="Y68" s="117">
        <f t="shared" si="37"/>
        <v>0.56761012429656021</v>
      </c>
      <c r="Z68" s="117">
        <f t="shared" si="37"/>
        <v>0.55852655552684105</v>
      </c>
      <c r="AA68" s="117">
        <f t="shared" si="37"/>
        <v>0.58179447636172554</v>
      </c>
      <c r="AB68" s="117">
        <f t="shared" si="37"/>
        <v>0.58116316151314529</v>
      </c>
      <c r="AC68" s="128">
        <f>AC62</f>
        <v>0.42273534635879217</v>
      </c>
      <c r="AD68" s="117">
        <f t="shared" si="37"/>
        <v>0.45914717281498574</v>
      </c>
      <c r="AE68" s="117">
        <f t="shared" si="37"/>
        <v>0.47956077673904646</v>
      </c>
      <c r="AF68" s="117">
        <f t="shared" si="37"/>
        <v>0.51864285980323666</v>
      </c>
      <c r="AG68" s="117">
        <f t="shared" si="37"/>
        <v>0.54504958487471622</v>
      </c>
      <c r="AH68" s="117">
        <f t="shared" si="37"/>
        <v>0.56464725237614788</v>
      </c>
      <c r="AI68" s="117">
        <f t="shared" si="37"/>
        <v>0.55564042645644651</v>
      </c>
      <c r="AJ68" s="117">
        <f t="shared" si="37"/>
        <v>0.57692820179920812</v>
      </c>
      <c r="AK68" s="117">
        <f t="shared" si="37"/>
        <v>0.58743862711287098</v>
      </c>
      <c r="AL68" s="128">
        <f>AL62</f>
        <v>0.36569872958257715</v>
      </c>
      <c r="AM68" s="117">
        <f t="shared" si="37"/>
        <v>0.41453012365954556</v>
      </c>
      <c r="AN68" s="117">
        <f t="shared" si="37"/>
        <v>0.44609344697328562</v>
      </c>
      <c r="AO68" s="117">
        <f t="shared" si="37"/>
        <v>0.49128136328003708</v>
      </c>
      <c r="AP68" s="117">
        <f t="shared" si="37"/>
        <v>0.50760311575588923</v>
      </c>
      <c r="AQ68" s="117">
        <f t="shared" si="37"/>
        <v>0.55237473790364555</v>
      </c>
      <c r="AR68" s="117">
        <f t="shared" si="37"/>
        <v>0.56988263147513907</v>
      </c>
      <c r="AS68" s="117">
        <f t="shared" si="37"/>
        <v>0.60351754991252615</v>
      </c>
      <c r="AT68" s="117">
        <f t="shared" si="37"/>
        <v>0.5931643214636092</v>
      </c>
    </row>
    <row r="69" spans="1:46">
      <c r="B69" s="119" t="s">
        <v>110</v>
      </c>
      <c r="C69" s="119"/>
    </row>
    <row r="70" spans="1:46">
      <c r="A70" s="31" t="s">
        <v>1</v>
      </c>
      <c r="B70" s="120"/>
      <c r="C70" s="120">
        <f>C66-C60</f>
        <v>3.5019587162954946E-3</v>
      </c>
      <c r="D70" s="120">
        <f t="shared" ref="D70:AT72" si="38">D66-D60</f>
        <v>1.6296726514559573E-2</v>
      </c>
      <c r="E70" s="120">
        <f t="shared" si="38"/>
        <v>-1.1881491435927066E-2</v>
      </c>
      <c r="F70" s="120">
        <f t="shared" si="38"/>
        <v>3.6475302138007371E-3</v>
      </c>
      <c r="G70" s="120">
        <f t="shared" si="38"/>
        <v>-1.6059874906774185E-2</v>
      </c>
      <c r="H70" s="120">
        <f t="shared" si="38"/>
        <v>1.5258347029073832E-2</v>
      </c>
      <c r="I70" s="120">
        <f t="shared" si="38"/>
        <v>-5.3080731827090666E-3</v>
      </c>
      <c r="J70" s="120">
        <f t="shared" si="38"/>
        <v>-7.7025218335201595E-3</v>
      </c>
      <c r="K70" s="120">
        <f t="shared" si="38"/>
        <v>0</v>
      </c>
      <c r="L70" s="120">
        <f t="shared" si="38"/>
        <v>-9.5348476067874666E-5</v>
      </c>
      <c r="M70" s="120">
        <f t="shared" si="38"/>
        <v>-2.7378716489648014E-3</v>
      </c>
      <c r="N70" s="120">
        <f t="shared" si="38"/>
        <v>-2.6222125599526802E-2</v>
      </c>
      <c r="O70" s="120">
        <f t="shared" si="38"/>
        <v>-7.617341283611051E-3</v>
      </c>
      <c r="P70" s="120">
        <f t="shared" si="38"/>
        <v>-1.9988082937531515E-2</v>
      </c>
      <c r="Q70" s="120">
        <f t="shared" si="38"/>
        <v>-2.099318166403269E-3</v>
      </c>
      <c r="R70" s="120">
        <f t="shared" si="38"/>
        <v>-5.0994306533857503E-3</v>
      </c>
      <c r="S70" s="120">
        <f t="shared" si="38"/>
        <v>-1.1940247161582179E-2</v>
      </c>
      <c r="T70" s="120">
        <f t="shared" si="38"/>
        <v>0</v>
      </c>
      <c r="U70" s="120">
        <f t="shared" si="38"/>
        <v>3.9370243835596952E-3</v>
      </c>
      <c r="V70" s="120">
        <f t="shared" si="38"/>
        <v>1.1505971999930809E-3</v>
      </c>
      <c r="W70" s="120">
        <f t="shared" si="38"/>
        <v>-1.8434440738768598E-2</v>
      </c>
      <c r="X70" s="120">
        <f t="shared" si="38"/>
        <v>8.2787082652368837E-3</v>
      </c>
      <c r="Y70" s="120">
        <f t="shared" si="38"/>
        <v>-3.2919486944115228E-2</v>
      </c>
      <c r="Z70" s="120">
        <f t="shared" si="38"/>
        <v>2.191063461095541E-2</v>
      </c>
      <c r="AA70" s="120">
        <f t="shared" si="38"/>
        <v>-7.8200999756942446E-3</v>
      </c>
      <c r="AB70" s="120">
        <f t="shared" si="38"/>
        <v>-3.6144001102483753E-2</v>
      </c>
      <c r="AC70" s="120">
        <f t="shared" si="38"/>
        <v>0</v>
      </c>
      <c r="AD70" s="120">
        <f t="shared" si="38"/>
        <v>8.2162896448605971E-3</v>
      </c>
      <c r="AE70" s="120">
        <f t="shared" si="38"/>
        <v>4.1387374583899961E-3</v>
      </c>
      <c r="AF70" s="120">
        <f t="shared" si="38"/>
        <v>6.7621847455782425E-3</v>
      </c>
      <c r="AG70" s="120">
        <f t="shared" si="38"/>
        <v>3.4785768922733218E-3</v>
      </c>
      <c r="AH70" s="120">
        <f t="shared" si="38"/>
        <v>-8.1289989296811638E-3</v>
      </c>
      <c r="AI70" s="120">
        <f t="shared" si="38"/>
        <v>-4.6763387496644437E-3</v>
      </c>
      <c r="AJ70" s="120">
        <f t="shared" si="38"/>
        <v>-1.1248332718186149E-3</v>
      </c>
      <c r="AK70" s="120">
        <f t="shared" si="38"/>
        <v>5.4781017452076863E-4</v>
      </c>
      <c r="AL70" s="120">
        <f t="shared" si="38"/>
        <v>0</v>
      </c>
      <c r="AM70" s="120">
        <f t="shared" si="38"/>
        <v>-2.6598096177902264E-2</v>
      </c>
      <c r="AN70" s="120">
        <f t="shared" si="38"/>
        <v>2.5838464503046138E-2</v>
      </c>
      <c r="AO70" s="120">
        <f t="shared" si="38"/>
        <v>-2.6354259717689676E-4</v>
      </c>
      <c r="AP70" s="120">
        <f t="shared" si="38"/>
        <v>1.7875307094614212E-2</v>
      </c>
      <c r="AQ70" s="120">
        <f t="shared" si="38"/>
        <v>6.1823679946759746E-3</v>
      </c>
      <c r="AR70" s="120">
        <f t="shared" si="38"/>
        <v>7.6357745635407537E-3</v>
      </c>
      <c r="AS70" s="120">
        <f t="shared" si="38"/>
        <v>7.7057496811611115E-4</v>
      </c>
      <c r="AT70" s="120">
        <f t="shared" si="38"/>
        <v>-1.860316263698647E-3</v>
      </c>
    </row>
    <row r="71" spans="1:46">
      <c r="A71" s="31" t="s">
        <v>89</v>
      </c>
      <c r="B71" s="122"/>
      <c r="C71" s="122">
        <f>C67-C61</f>
        <v>-1.7863264495872944E-2</v>
      </c>
      <c r="D71" s="122">
        <f t="shared" si="38"/>
        <v>-1.4664776934061707E-2</v>
      </c>
      <c r="E71" s="122">
        <f t="shared" si="38"/>
        <v>1.4398550958449996E-2</v>
      </c>
      <c r="F71" s="122">
        <f t="shared" si="38"/>
        <v>-1.0793975223166608E-2</v>
      </c>
      <c r="G71" s="122">
        <f t="shared" si="38"/>
        <v>5.9240292698371499E-3</v>
      </c>
      <c r="H71" s="122">
        <f t="shared" si="38"/>
        <v>5.0785887090776249E-3</v>
      </c>
      <c r="I71" s="122">
        <f t="shared" si="38"/>
        <v>-1.9007986267458948E-2</v>
      </c>
      <c r="J71" s="122">
        <f t="shared" si="38"/>
        <v>1.5845146700353974E-3</v>
      </c>
      <c r="K71" s="122">
        <f t="shared" si="38"/>
        <v>0</v>
      </c>
      <c r="L71" s="122">
        <f t="shared" si="38"/>
        <v>-6.8445390211618884E-3</v>
      </c>
      <c r="M71" s="122">
        <f t="shared" si="38"/>
        <v>-2.4525354076139205E-3</v>
      </c>
      <c r="N71" s="122">
        <f t="shared" si="38"/>
        <v>7.1444962294047731E-3</v>
      </c>
      <c r="O71" s="122">
        <f t="shared" si="38"/>
        <v>2.7895766101934449E-2</v>
      </c>
      <c r="P71" s="122">
        <f t="shared" si="38"/>
        <v>-8.9222555009377258E-3</v>
      </c>
      <c r="Q71" s="122">
        <f t="shared" si="38"/>
        <v>7.1588113661162911E-3</v>
      </c>
      <c r="R71" s="122">
        <f t="shared" si="38"/>
        <v>2.9973669811502734E-3</v>
      </c>
      <c r="S71" s="122">
        <f t="shared" si="38"/>
        <v>3.7551316970144133E-3</v>
      </c>
      <c r="T71" s="122">
        <f t="shared" si="38"/>
        <v>0</v>
      </c>
      <c r="U71" s="122">
        <f t="shared" si="38"/>
        <v>-1.9710822467208122E-2</v>
      </c>
      <c r="V71" s="122">
        <f t="shared" si="38"/>
        <v>1.7709363091054087E-2</v>
      </c>
      <c r="W71" s="122">
        <f t="shared" si="38"/>
        <v>1.2238437211495978E-2</v>
      </c>
      <c r="X71" s="122">
        <f t="shared" si="38"/>
        <v>8.3479855022312588E-3</v>
      </c>
      <c r="Y71" s="122">
        <f t="shared" si="38"/>
        <v>1.1977240192583949E-2</v>
      </c>
      <c r="Z71" s="122">
        <f t="shared" si="38"/>
        <v>2.97917728765143E-3</v>
      </c>
      <c r="AA71" s="122">
        <f t="shared" si="38"/>
        <v>1.8089181649664776E-3</v>
      </c>
      <c r="AB71" s="122">
        <f t="shared" si="38"/>
        <v>2.8618989808892797E-2</v>
      </c>
      <c r="AC71" s="122">
        <f t="shared" si="38"/>
        <v>0</v>
      </c>
      <c r="AD71" s="122">
        <f t="shared" si="38"/>
        <v>-2.5978027291107431E-2</v>
      </c>
      <c r="AE71" s="122">
        <f t="shared" si="38"/>
        <v>1.6702496228109764E-2</v>
      </c>
      <c r="AF71" s="122">
        <f t="shared" si="38"/>
        <v>3.5886210853479095E-3</v>
      </c>
      <c r="AG71" s="122">
        <f t="shared" si="38"/>
        <v>6.9835591488051074E-3</v>
      </c>
      <c r="AH71" s="122">
        <f t="shared" si="38"/>
        <v>-1.9511312784082691E-2</v>
      </c>
      <c r="AI71" s="122">
        <f t="shared" si="38"/>
        <v>2.7345580894035604E-2</v>
      </c>
      <c r="AJ71" s="122">
        <f t="shared" si="38"/>
        <v>1.11746490536698E-2</v>
      </c>
      <c r="AK71" s="122">
        <f t="shared" si="38"/>
        <v>8.6623004919437752E-3</v>
      </c>
      <c r="AL71" s="122">
        <f t="shared" si="38"/>
        <v>0</v>
      </c>
      <c r="AM71" s="122">
        <f t="shared" si="38"/>
        <v>1.4971783770625247E-2</v>
      </c>
      <c r="AN71" s="122">
        <f t="shared" si="38"/>
        <v>-8.7342265064462854E-3</v>
      </c>
      <c r="AO71" s="122">
        <f t="shared" si="38"/>
        <v>-1.7424386478458342E-2</v>
      </c>
      <c r="AP71" s="122">
        <f t="shared" si="38"/>
        <v>1.9131883894373203E-2</v>
      </c>
      <c r="AQ71" s="122">
        <f t="shared" si="38"/>
        <v>-6.4447698434294542E-4</v>
      </c>
      <c r="AR71" s="122">
        <f t="shared" si="38"/>
        <v>3.4044007374884583E-2</v>
      </c>
      <c r="AS71" s="122">
        <f t="shared" si="38"/>
        <v>-1.7169315917581668E-2</v>
      </c>
      <c r="AT71" s="122">
        <f t="shared" si="38"/>
        <v>1.0601101987431971E-2</v>
      </c>
    </row>
    <row r="72" spans="1:46">
      <c r="A72" s="34" t="s">
        <v>90</v>
      </c>
      <c r="B72" s="124"/>
      <c r="C72" s="124">
        <f>C68-C62</f>
        <v>1.4361305779577394E-2</v>
      </c>
      <c r="D72" s="124">
        <f t="shared" si="38"/>
        <v>-9.3292587226567747E-6</v>
      </c>
      <c r="E72" s="124">
        <f t="shared" si="38"/>
        <v>-2.518111069022666E-3</v>
      </c>
      <c r="F72" s="124">
        <f t="shared" si="38"/>
        <v>6.894994145925093E-3</v>
      </c>
      <c r="G72" s="124">
        <f t="shared" si="38"/>
        <v>1.0836279727728382E-2</v>
      </c>
      <c r="H72" s="124">
        <f t="shared" si="38"/>
        <v>-1.9290700072497668E-2</v>
      </c>
      <c r="I72" s="124">
        <f t="shared" si="38"/>
        <v>2.2519350170676744E-2</v>
      </c>
      <c r="J72" s="124">
        <f t="shared" si="38"/>
        <v>8.3612081606451172E-3</v>
      </c>
      <c r="K72" s="124">
        <f t="shared" si="38"/>
        <v>0</v>
      </c>
      <c r="L72" s="124">
        <f t="shared" si="38"/>
        <v>6.9398874972297908E-3</v>
      </c>
      <c r="M72" s="124">
        <f t="shared" si="38"/>
        <v>6.0554456241063148E-3</v>
      </c>
      <c r="N72" s="124">
        <f t="shared" si="38"/>
        <v>1.9796602967474097E-2</v>
      </c>
      <c r="O72" s="124">
        <f t="shared" si="38"/>
        <v>-1.8090846393285065E-2</v>
      </c>
      <c r="P72" s="124">
        <f t="shared" si="38"/>
        <v>2.7170028388360357E-2</v>
      </c>
      <c r="Q72" s="124">
        <f t="shared" si="38"/>
        <v>-2.3182521746245577E-3</v>
      </c>
      <c r="R72" s="124">
        <f t="shared" si="38"/>
        <v>1.8744143740102581E-3</v>
      </c>
      <c r="S72" s="124">
        <f t="shared" si="38"/>
        <v>8.3662530635598698E-3</v>
      </c>
      <c r="T72" s="124">
        <f t="shared" si="38"/>
        <v>0</v>
      </c>
      <c r="U72" s="124">
        <f t="shared" si="38"/>
        <v>1.5773798083648372E-2</v>
      </c>
      <c r="V72" s="124">
        <f t="shared" si="38"/>
        <v>-1.6898848516954668E-2</v>
      </c>
      <c r="W72" s="124">
        <f t="shared" si="38"/>
        <v>4.3338506977870228E-3</v>
      </c>
      <c r="X72" s="124">
        <f t="shared" si="38"/>
        <v>-1.6186674052200756E-2</v>
      </c>
      <c r="Y72" s="124">
        <f t="shared" si="38"/>
        <v>1.9372647487654882E-2</v>
      </c>
      <c r="Z72" s="124">
        <f t="shared" si="38"/>
        <v>-2.3106097534383419E-2</v>
      </c>
      <c r="AA72" s="124">
        <f t="shared" si="38"/>
        <v>3.8723984396475952E-3</v>
      </c>
      <c r="AB72" s="124">
        <f t="shared" si="38"/>
        <v>7.8793025150005747E-3</v>
      </c>
      <c r="AC72" s="124">
        <f t="shared" si="38"/>
        <v>0</v>
      </c>
      <c r="AD72" s="124">
        <f t="shared" si="38"/>
        <v>1.7761737646246833E-2</v>
      </c>
      <c r="AE72" s="124">
        <f t="shared" si="38"/>
        <v>-1.8663024326672883E-2</v>
      </c>
      <c r="AF72" s="124">
        <f t="shared" si="38"/>
        <v>-1.244062154667458E-2</v>
      </c>
      <c r="AG72" s="124">
        <f t="shared" si="38"/>
        <v>-1.1788781022264216E-2</v>
      </c>
      <c r="AH72" s="124">
        <f t="shared" si="38"/>
        <v>2.6458975289114117E-2</v>
      </c>
      <c r="AI72" s="124">
        <f t="shared" si="38"/>
        <v>-1.9848028250480709E-2</v>
      </c>
      <c r="AJ72" s="124">
        <f t="shared" si="38"/>
        <v>-1.1881744914823855E-2</v>
      </c>
      <c r="AK72" s="124">
        <f t="shared" si="38"/>
        <v>-1.0252314272564234E-2</v>
      </c>
      <c r="AL72" s="124">
        <f t="shared" si="38"/>
        <v>0</v>
      </c>
      <c r="AM72" s="124">
        <f t="shared" si="38"/>
        <v>1.1626312407276962E-2</v>
      </c>
      <c r="AN72" s="124">
        <f t="shared" si="38"/>
        <v>-1.5794030340688991E-2</v>
      </c>
      <c r="AO72" s="124">
        <f t="shared" si="38"/>
        <v>1.5782270721053426E-2</v>
      </c>
      <c r="AP72" s="124">
        <f t="shared" si="38"/>
        <v>-3.5046612011805811E-2</v>
      </c>
      <c r="AQ72" s="124">
        <f t="shared" si="38"/>
        <v>-9.3312512070622411E-3</v>
      </c>
      <c r="AR72" s="124">
        <f t="shared" si="38"/>
        <v>-4.2640054550269313E-2</v>
      </c>
      <c r="AS72" s="124">
        <f t="shared" si="38"/>
        <v>1.2773448279132293E-2</v>
      </c>
      <c r="AT72" s="124">
        <f t="shared" si="38"/>
        <v>-7.5616313494579757E-3</v>
      </c>
    </row>
    <row r="73" spans="1:46">
      <c r="A73" s="75" t="s">
        <v>105</v>
      </c>
      <c r="B73" s="70">
        <v>2000</v>
      </c>
      <c r="C73" s="70">
        <v>2001</v>
      </c>
      <c r="D73" s="70">
        <v>2002</v>
      </c>
      <c r="E73" s="70">
        <v>2003</v>
      </c>
      <c r="F73" s="70">
        <v>2004</v>
      </c>
      <c r="G73" s="70">
        <v>2005</v>
      </c>
      <c r="H73" s="70">
        <v>2006</v>
      </c>
      <c r="I73" s="70">
        <v>2007</v>
      </c>
      <c r="J73" s="71">
        <v>2008</v>
      </c>
      <c r="K73" s="73">
        <v>2000</v>
      </c>
      <c r="L73" s="73">
        <v>2001</v>
      </c>
      <c r="M73" s="73">
        <v>2002</v>
      </c>
      <c r="N73" s="73">
        <v>2003</v>
      </c>
      <c r="O73" s="73">
        <v>2004</v>
      </c>
      <c r="P73" s="73">
        <v>2005</v>
      </c>
      <c r="Q73" s="73">
        <v>2006</v>
      </c>
      <c r="R73" s="73">
        <v>2007</v>
      </c>
      <c r="S73" s="74">
        <v>2008</v>
      </c>
      <c r="T73" s="70">
        <v>2000</v>
      </c>
      <c r="U73" s="70">
        <v>2001</v>
      </c>
      <c r="V73" s="70">
        <v>2002</v>
      </c>
      <c r="W73" s="70">
        <v>2003</v>
      </c>
      <c r="X73" s="70">
        <v>2004</v>
      </c>
      <c r="Y73" s="70">
        <v>2005</v>
      </c>
      <c r="Z73" s="70">
        <v>2006</v>
      </c>
      <c r="AA73" s="70">
        <v>2007</v>
      </c>
      <c r="AB73" s="71">
        <v>2008</v>
      </c>
      <c r="AC73" s="73">
        <v>2000</v>
      </c>
      <c r="AD73" s="73">
        <v>2001</v>
      </c>
      <c r="AE73" s="73">
        <v>2002</v>
      </c>
      <c r="AF73" s="73">
        <v>2003</v>
      </c>
      <c r="AG73" s="73">
        <v>2004</v>
      </c>
      <c r="AH73" s="73">
        <v>2005</v>
      </c>
      <c r="AI73" s="73">
        <v>2006</v>
      </c>
      <c r="AJ73" s="73">
        <v>2007</v>
      </c>
      <c r="AK73" s="73">
        <v>2008</v>
      </c>
      <c r="AL73" s="72">
        <v>2000</v>
      </c>
      <c r="AM73" s="70">
        <v>2001</v>
      </c>
      <c r="AN73" s="70">
        <v>2002</v>
      </c>
      <c r="AO73" s="70">
        <v>2003</v>
      </c>
      <c r="AP73" s="70">
        <v>2004</v>
      </c>
      <c r="AQ73" s="70">
        <v>2005</v>
      </c>
      <c r="AR73" s="70">
        <v>2006</v>
      </c>
      <c r="AS73" s="70">
        <v>2007</v>
      </c>
      <c r="AT73" s="71">
        <v>2008</v>
      </c>
    </row>
    <row r="74" spans="1:46">
      <c r="J74" s="2">
        <f>SQRT(SUMSQ(B70:J72))</f>
        <v>6.0166095531262967E-2</v>
      </c>
      <c r="S74" s="2">
        <f>SQRT(SUMSQ(K70:S72))</f>
        <v>6.3109118156076033E-2</v>
      </c>
      <c r="AB74" s="2">
        <f>SQRT(SUMSQ(T70:AB72))</f>
        <v>8.398928700033359E-2</v>
      </c>
      <c r="AK74" s="2">
        <f>SQRT(SUMSQ(AC70:AK72))</f>
        <v>6.9811731702937432E-2</v>
      </c>
      <c r="AT74" s="2">
        <f>SQRT(SUMSQ(AL70:AT72))</f>
        <v>9.121114785335456E-2</v>
      </c>
    </row>
  </sheetData>
  <dataValidations disablePrompts="1"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O273"/>
  <sheetViews>
    <sheetView tabSelected="1" topLeftCell="M59" zoomScale="115" zoomScaleNormal="115" workbookViewId="0">
      <selection activeCell="Q81" sqref="Q81"/>
    </sheetView>
  </sheetViews>
  <sheetFormatPr defaultRowHeight="12.75"/>
  <cols>
    <col min="1" max="1" width="3.85546875" style="4" customWidth="1"/>
    <col min="2" max="2" width="6.7109375" style="4" customWidth="1"/>
    <col min="3" max="14" width="9.140625" style="4" customWidth="1"/>
    <col min="15" max="15" width="4.28515625" style="4" customWidth="1"/>
    <col min="16" max="17" width="9.140625" style="4"/>
    <col min="18" max="21" width="10" style="4" customWidth="1"/>
    <col min="22" max="47" width="9.140625" style="4"/>
    <col min="48" max="48" width="9.140625" style="7"/>
    <col min="49" max="59" width="9.140625" style="4"/>
    <col min="60" max="60" width="9.140625" style="7"/>
    <col min="61" max="71" width="9.140625" style="4"/>
    <col min="72" max="72" width="9.140625" style="7"/>
    <col min="73" max="16384" width="9.140625" style="4"/>
  </cols>
  <sheetData>
    <row r="1" spans="1:119" hidden="1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AU1" s="4">
        <v>1</v>
      </c>
      <c r="AV1" s="7">
        <v>2</v>
      </c>
      <c r="AW1" s="4">
        <v>3</v>
      </c>
      <c r="AX1" s="4">
        <v>4</v>
      </c>
      <c r="AY1" s="4">
        <v>5</v>
      </c>
      <c r="AZ1" s="4">
        <v>6</v>
      </c>
      <c r="BA1" s="4">
        <v>7</v>
      </c>
      <c r="BB1" s="4">
        <v>8</v>
      </c>
      <c r="BC1" s="4">
        <v>9</v>
      </c>
      <c r="BD1" s="4">
        <v>10</v>
      </c>
      <c r="BE1" s="4">
        <v>11</v>
      </c>
      <c r="BF1" s="4">
        <v>12</v>
      </c>
      <c r="BG1" s="4">
        <v>13</v>
      </c>
      <c r="BH1" s="7">
        <v>14</v>
      </c>
      <c r="BI1" s="4">
        <v>15</v>
      </c>
      <c r="BJ1" s="4">
        <v>16</v>
      </c>
      <c r="BK1" s="4">
        <v>17</v>
      </c>
      <c r="BL1" s="4">
        <v>18</v>
      </c>
      <c r="BM1" s="4">
        <v>19</v>
      </c>
      <c r="BN1" s="4">
        <v>20</v>
      </c>
      <c r="BO1" s="4">
        <v>21</v>
      </c>
      <c r="BP1" s="4">
        <v>22</v>
      </c>
      <c r="BQ1" s="4">
        <v>23</v>
      </c>
      <c r="BR1" s="4">
        <v>24</v>
      </c>
      <c r="BS1" s="4">
        <v>25</v>
      </c>
      <c r="BT1" s="7">
        <v>26</v>
      </c>
      <c r="BU1" s="4">
        <v>27</v>
      </c>
      <c r="BV1" s="4">
        <v>28</v>
      </c>
      <c r="BW1" s="4">
        <v>29</v>
      </c>
      <c r="BX1" s="4">
        <v>30</v>
      </c>
      <c r="BY1" s="4">
        <v>31</v>
      </c>
      <c r="BZ1" s="4">
        <v>32</v>
      </c>
      <c r="CA1" s="4">
        <v>33</v>
      </c>
      <c r="CB1" s="4">
        <v>34</v>
      </c>
      <c r="CC1" s="4">
        <v>35</v>
      </c>
      <c r="CD1" s="4">
        <v>36</v>
      </c>
      <c r="CE1" s="4">
        <v>37</v>
      </c>
      <c r="CF1" s="4">
        <v>38</v>
      </c>
      <c r="CG1" s="4">
        <v>39</v>
      </c>
      <c r="CH1" s="4">
        <v>40</v>
      </c>
      <c r="CI1" s="4">
        <v>41</v>
      </c>
      <c r="CJ1" s="4">
        <v>42</v>
      </c>
      <c r="CK1" s="4">
        <v>43</v>
      </c>
      <c r="CL1" s="4">
        <v>44</v>
      </c>
      <c r="CM1" s="4">
        <v>45</v>
      </c>
      <c r="CN1" s="4">
        <v>46</v>
      </c>
      <c r="CO1" s="4">
        <v>47</v>
      </c>
      <c r="CP1" s="4">
        <v>48</v>
      </c>
      <c r="CQ1" s="4">
        <v>49</v>
      </c>
      <c r="CR1" s="4">
        <v>50</v>
      </c>
      <c r="CS1" s="4">
        <v>51</v>
      </c>
      <c r="CT1" s="4">
        <v>52</v>
      </c>
      <c r="CU1" s="4">
        <v>53</v>
      </c>
      <c r="CV1" s="4">
        <v>54</v>
      </c>
      <c r="CW1" s="4">
        <v>55</v>
      </c>
      <c r="CX1" s="4">
        <v>56</v>
      </c>
      <c r="CY1" s="4">
        <v>57</v>
      </c>
      <c r="CZ1" s="4">
        <v>58</v>
      </c>
      <c r="DA1" s="4">
        <v>59</v>
      </c>
      <c r="DB1" s="4">
        <v>60</v>
      </c>
      <c r="DC1" s="4">
        <v>61</v>
      </c>
      <c r="DD1" s="4">
        <v>62</v>
      </c>
      <c r="DE1" s="4">
        <v>63</v>
      </c>
      <c r="DF1" s="4">
        <v>64</v>
      </c>
      <c r="DG1" s="4">
        <v>65</v>
      </c>
      <c r="DH1" s="4">
        <v>66</v>
      </c>
      <c r="DI1" s="4">
        <v>67</v>
      </c>
      <c r="DJ1" s="4">
        <v>68</v>
      </c>
      <c r="DK1" s="4">
        <v>69</v>
      </c>
      <c r="DL1" s="4">
        <v>70</v>
      </c>
      <c r="DM1" s="4">
        <v>71</v>
      </c>
      <c r="DN1" s="4">
        <v>72</v>
      </c>
      <c r="DO1" s="4">
        <v>73</v>
      </c>
    </row>
    <row r="2" spans="1:119">
      <c r="B2" s="3" t="s">
        <v>4</v>
      </c>
      <c r="C2" s="10" t="s">
        <v>77</v>
      </c>
      <c r="D2" s="10" t="s">
        <v>78</v>
      </c>
      <c r="E2" s="10" t="s">
        <v>79</v>
      </c>
      <c r="F2" s="10" t="s">
        <v>80</v>
      </c>
      <c r="G2" s="10" t="s">
        <v>81</v>
      </c>
      <c r="H2" s="10" t="s">
        <v>82</v>
      </c>
      <c r="I2" s="10" t="s">
        <v>83</v>
      </c>
      <c r="J2" s="10" t="s">
        <v>84</v>
      </c>
      <c r="K2" s="10" t="s">
        <v>85</v>
      </c>
      <c r="L2" s="10" t="s">
        <v>86</v>
      </c>
      <c r="M2" s="10" t="s">
        <v>87</v>
      </c>
      <c r="N2" s="10" t="s">
        <v>88</v>
      </c>
      <c r="AU2" s="4">
        <v>1980</v>
      </c>
      <c r="AV2" s="7">
        <v>1980</v>
      </c>
      <c r="AW2" s="4">
        <v>1980</v>
      </c>
      <c r="AX2" s="4">
        <v>1980</v>
      </c>
      <c r="AY2" s="4">
        <v>1980</v>
      </c>
      <c r="AZ2" s="4">
        <v>1980</v>
      </c>
      <c r="BA2" s="4">
        <v>1980</v>
      </c>
      <c r="BB2" s="4">
        <v>1980</v>
      </c>
      <c r="BC2" s="4">
        <v>1980</v>
      </c>
      <c r="BD2" s="4">
        <v>1980</v>
      </c>
      <c r="BE2" s="4">
        <v>1980</v>
      </c>
      <c r="BF2" s="4">
        <v>1980</v>
      </c>
      <c r="BG2" s="4">
        <v>1980</v>
      </c>
      <c r="BH2" s="7">
        <v>1981</v>
      </c>
      <c r="BI2" s="4">
        <v>1981</v>
      </c>
      <c r="BJ2" s="4">
        <v>1981</v>
      </c>
      <c r="BK2" s="4">
        <v>1981</v>
      </c>
      <c r="BL2" s="4">
        <v>1981</v>
      </c>
      <c r="BM2" s="4">
        <v>1981</v>
      </c>
      <c r="BN2" s="4">
        <v>1981</v>
      </c>
      <c r="BO2" s="4">
        <v>1981</v>
      </c>
      <c r="BP2" s="4">
        <v>1981</v>
      </c>
      <c r="BQ2" s="4">
        <v>1981</v>
      </c>
      <c r="BR2" s="4">
        <v>1981</v>
      </c>
      <c r="BS2" s="4">
        <v>1981</v>
      </c>
      <c r="BT2" s="7">
        <v>1982</v>
      </c>
      <c r="BU2" s="4">
        <v>1982</v>
      </c>
      <c r="BV2" s="4">
        <v>1982</v>
      </c>
      <c r="BW2" s="4">
        <v>1982</v>
      </c>
      <c r="BX2" s="4">
        <v>1982</v>
      </c>
      <c r="BY2" s="4">
        <v>1982</v>
      </c>
      <c r="BZ2" s="4">
        <v>1982</v>
      </c>
      <c r="CA2" s="4">
        <v>1982</v>
      </c>
      <c r="CB2" s="4">
        <v>1982</v>
      </c>
      <c r="CC2" s="4">
        <v>1982</v>
      </c>
      <c r="CD2" s="4">
        <v>1982</v>
      </c>
      <c r="CE2" s="4">
        <v>1982</v>
      </c>
      <c r="CF2" s="4">
        <v>1983</v>
      </c>
      <c r="CG2" s="4">
        <v>1983</v>
      </c>
      <c r="CH2" s="4">
        <v>1983</v>
      </c>
      <c r="CI2" s="4">
        <v>1983</v>
      </c>
      <c r="CJ2" s="4">
        <v>1983</v>
      </c>
      <c r="CK2" s="4">
        <v>1983</v>
      </c>
      <c r="CL2" s="4">
        <v>1983</v>
      </c>
      <c r="CM2" s="4">
        <v>1983</v>
      </c>
      <c r="CN2" s="4">
        <v>1983</v>
      </c>
      <c r="CO2" s="4">
        <v>1983</v>
      </c>
      <c r="CP2" s="4">
        <v>1983</v>
      </c>
      <c r="CQ2" s="4">
        <v>1983</v>
      </c>
      <c r="CR2" s="4">
        <v>1984</v>
      </c>
      <c r="CS2" s="4">
        <v>1984</v>
      </c>
      <c r="CT2" s="4">
        <v>1984</v>
      </c>
      <c r="CU2" s="4">
        <v>1984</v>
      </c>
      <c r="CV2" s="4">
        <v>1984</v>
      </c>
      <c r="CW2" s="4">
        <v>1984</v>
      </c>
      <c r="CX2" s="4">
        <v>1984</v>
      </c>
      <c r="CY2" s="4">
        <v>1984</v>
      </c>
      <c r="CZ2" s="4">
        <v>1984</v>
      </c>
      <c r="DA2" s="4">
        <v>1984</v>
      </c>
      <c r="DB2" s="4">
        <v>1984</v>
      </c>
      <c r="DC2" s="4">
        <v>1984</v>
      </c>
      <c r="DD2" s="4">
        <v>1985</v>
      </c>
      <c r="DE2" s="4">
        <v>1985</v>
      </c>
      <c r="DF2" s="4">
        <v>1985</v>
      </c>
      <c r="DG2" s="4">
        <v>1985</v>
      </c>
      <c r="DH2" s="4">
        <v>1985</v>
      </c>
      <c r="DI2" s="4">
        <v>1985</v>
      </c>
      <c r="DJ2" s="4">
        <v>1985</v>
      </c>
      <c r="DK2" s="4">
        <v>1985</v>
      </c>
      <c r="DL2" s="4">
        <v>1985</v>
      </c>
      <c r="DM2" s="4">
        <v>1985</v>
      </c>
      <c r="DN2" s="4">
        <v>1985</v>
      </c>
      <c r="DO2" s="4">
        <v>1985</v>
      </c>
    </row>
    <row r="3" spans="1:119" ht="15">
      <c r="A3" s="96">
        <v>1</v>
      </c>
      <c r="B3" s="3">
        <v>0</v>
      </c>
      <c r="C3" s="11" t="str">
        <f t="shared" ref="C3:N12" si="0">IF(VLOOKUP($B3,$AU$4:$DO$104,C$1+(12*($S$4-1980)),FALSE)=0," ",VLOOKUP($B3,$AU$4:$DO$104,C$1+(12*($S$4-1980)),FALSE))</f>
        <v xml:space="preserve"> </v>
      </c>
      <c r="D3" s="12" t="str">
        <f t="shared" si="0"/>
        <v xml:space="preserve"> </v>
      </c>
      <c r="E3" s="12" t="str">
        <f t="shared" si="0"/>
        <v xml:space="preserve"> </v>
      </c>
      <c r="F3" s="12">
        <f t="shared" si="0"/>
        <v>80.903334096284425</v>
      </c>
      <c r="G3" s="12" t="str">
        <f t="shared" si="0"/>
        <v xml:space="preserve"> </v>
      </c>
      <c r="H3" s="12" t="str">
        <f t="shared" si="0"/>
        <v xml:space="preserve"> </v>
      </c>
      <c r="I3" s="12" t="str">
        <f t="shared" si="0"/>
        <v xml:space="preserve"> </v>
      </c>
      <c r="J3" s="12" t="str">
        <f t="shared" si="0"/>
        <v xml:space="preserve"> </v>
      </c>
      <c r="K3" s="12" t="str">
        <f t="shared" si="0"/>
        <v xml:space="preserve"> </v>
      </c>
      <c r="L3" s="12" t="str">
        <f t="shared" si="0"/>
        <v xml:space="preserve"> </v>
      </c>
      <c r="M3" s="12" t="str">
        <f t="shared" si="0"/>
        <v xml:space="preserve"> </v>
      </c>
      <c r="N3" s="13">
        <f t="shared" si="0"/>
        <v>13.649195086594949</v>
      </c>
      <c r="O3" s="35">
        <v>1</v>
      </c>
      <c r="Q3" s="20">
        <v>1</v>
      </c>
      <c r="R3" s="21">
        <v>2</v>
      </c>
      <c r="S3" s="20">
        <v>3</v>
      </c>
      <c r="T3" s="21">
        <v>4</v>
      </c>
      <c r="V3" s="96">
        <v>1</v>
      </c>
      <c r="W3" s="96">
        <v>2</v>
      </c>
      <c r="X3" s="96">
        <v>3</v>
      </c>
      <c r="Y3" s="96">
        <v>4</v>
      </c>
      <c r="Z3" s="96">
        <v>5</v>
      </c>
      <c r="AA3" s="96">
        <v>6</v>
      </c>
      <c r="AB3" s="96">
        <v>7</v>
      </c>
      <c r="AC3" s="96">
        <v>8</v>
      </c>
      <c r="AD3" s="96">
        <v>9</v>
      </c>
      <c r="AE3" s="96">
        <v>10</v>
      </c>
      <c r="AF3" s="96">
        <v>11</v>
      </c>
      <c r="AG3" s="96">
        <v>12</v>
      </c>
      <c r="AH3" s="96">
        <v>13</v>
      </c>
      <c r="AI3" s="96">
        <v>14</v>
      </c>
      <c r="AJ3" s="96">
        <v>15</v>
      </c>
      <c r="AK3" s="96">
        <v>16</v>
      </c>
      <c r="AL3" s="96">
        <v>17</v>
      </c>
      <c r="AM3" s="96">
        <v>18</v>
      </c>
      <c r="AN3" s="96">
        <v>19</v>
      </c>
      <c r="AU3" s="4" t="s">
        <v>4</v>
      </c>
      <c r="AV3" s="7" t="s">
        <v>29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8" t="s">
        <v>41</v>
      </c>
      <c r="BI3" s="6" t="s">
        <v>42</v>
      </c>
      <c r="BJ3" s="6" t="s">
        <v>43</v>
      </c>
      <c r="BK3" s="6" t="s">
        <v>44</v>
      </c>
      <c r="BL3" s="6" t="s">
        <v>45</v>
      </c>
      <c r="BM3" s="6" t="s">
        <v>46</v>
      </c>
      <c r="BN3" s="6" t="s">
        <v>47</v>
      </c>
      <c r="BO3" s="6" t="s">
        <v>48</v>
      </c>
      <c r="BP3" s="6" t="s">
        <v>49</v>
      </c>
      <c r="BQ3" s="6" t="s">
        <v>50</v>
      </c>
      <c r="BR3" s="6" t="s">
        <v>51</v>
      </c>
      <c r="BS3" s="6" t="s">
        <v>52</v>
      </c>
      <c r="BT3" s="8" t="s">
        <v>53</v>
      </c>
      <c r="BU3" s="6" t="s">
        <v>54</v>
      </c>
      <c r="BV3" s="6" t="s">
        <v>55</v>
      </c>
      <c r="BW3" s="6" t="s">
        <v>56</v>
      </c>
      <c r="BX3" s="6" t="s">
        <v>57</v>
      </c>
      <c r="BY3" s="6" t="s">
        <v>58</v>
      </c>
      <c r="BZ3" s="6" t="s">
        <v>59</v>
      </c>
      <c r="CA3" s="6" t="s">
        <v>60</v>
      </c>
      <c r="CB3" s="6" t="s">
        <v>61</v>
      </c>
      <c r="CC3" s="6" t="s">
        <v>62</v>
      </c>
      <c r="CD3" s="6" t="s">
        <v>63</v>
      </c>
      <c r="CE3" s="6" t="s">
        <v>64</v>
      </c>
      <c r="CF3" s="6" t="s">
        <v>5</v>
      </c>
      <c r="CG3" s="6" t="s">
        <v>6</v>
      </c>
      <c r="CH3" s="6" t="s">
        <v>7</v>
      </c>
      <c r="CI3" s="6" t="s">
        <v>8</v>
      </c>
      <c r="CJ3" s="6" t="s">
        <v>9</v>
      </c>
      <c r="CK3" s="6" t="s">
        <v>10</v>
      </c>
      <c r="CL3" s="6" t="s">
        <v>11</v>
      </c>
      <c r="CM3" s="6" t="s">
        <v>12</v>
      </c>
      <c r="CN3" s="6" t="s">
        <v>13</v>
      </c>
      <c r="CO3" s="6" t="s">
        <v>14</v>
      </c>
      <c r="CP3" s="6" t="s">
        <v>15</v>
      </c>
      <c r="CQ3" s="6" t="s">
        <v>16</v>
      </c>
      <c r="CR3" s="6" t="s">
        <v>65</v>
      </c>
      <c r="CS3" s="6" t="s">
        <v>66</v>
      </c>
      <c r="CT3" s="6" t="s">
        <v>67</v>
      </c>
      <c r="CU3" s="6" t="s">
        <v>68</v>
      </c>
      <c r="CV3" s="6" t="s">
        <v>69</v>
      </c>
      <c r="CW3" s="6" t="s">
        <v>70</v>
      </c>
      <c r="CX3" s="6" t="s">
        <v>71</v>
      </c>
      <c r="CY3" s="6" t="s">
        <v>72</v>
      </c>
      <c r="CZ3" s="6" t="s">
        <v>73</v>
      </c>
      <c r="DA3" s="6" t="s">
        <v>74</v>
      </c>
      <c r="DB3" s="6" t="s">
        <v>75</v>
      </c>
      <c r="DC3" s="6" t="s">
        <v>76</v>
      </c>
      <c r="DD3" s="6" t="s">
        <v>17</v>
      </c>
      <c r="DE3" s="6" t="s">
        <v>18</v>
      </c>
      <c r="DF3" s="6" t="s">
        <v>19</v>
      </c>
      <c r="DG3" s="6" t="s">
        <v>20</v>
      </c>
      <c r="DH3" s="6" t="s">
        <v>21</v>
      </c>
      <c r="DI3" s="6" t="s">
        <v>22</v>
      </c>
      <c r="DJ3" s="6" t="s">
        <v>23</v>
      </c>
      <c r="DK3" s="6" t="s">
        <v>24</v>
      </c>
      <c r="DL3" s="6" t="s">
        <v>25</v>
      </c>
      <c r="DM3" s="6" t="s">
        <v>26</v>
      </c>
      <c r="DN3" s="6" t="s">
        <v>27</v>
      </c>
      <c r="DO3" s="6" t="s">
        <v>28</v>
      </c>
    </row>
    <row r="4" spans="1:119" ht="15">
      <c r="A4" s="96">
        <v>2</v>
      </c>
      <c r="B4" s="3">
        <v>0.01</v>
      </c>
      <c r="C4" s="14" t="str">
        <f t="shared" si="0"/>
        <v xml:space="preserve"> </v>
      </c>
      <c r="D4" s="15" t="str">
        <f t="shared" si="0"/>
        <v xml:space="preserve"> </v>
      </c>
      <c r="E4" s="15" t="str">
        <f t="shared" si="0"/>
        <v xml:space="preserve"> </v>
      </c>
      <c r="F4" s="15">
        <f t="shared" si="0"/>
        <v>14.161898222323948</v>
      </c>
      <c r="G4" s="15" t="str">
        <f t="shared" si="0"/>
        <v xml:space="preserve"> </v>
      </c>
      <c r="H4" s="15" t="str">
        <f t="shared" si="0"/>
        <v xml:space="preserve"> </v>
      </c>
      <c r="I4" s="15" t="str">
        <f t="shared" si="0"/>
        <v xml:space="preserve"> </v>
      </c>
      <c r="J4" s="15" t="str">
        <f t="shared" si="0"/>
        <v xml:space="preserve"> </v>
      </c>
      <c r="K4" s="15" t="str">
        <f t="shared" si="0"/>
        <v xml:space="preserve"> </v>
      </c>
      <c r="L4" s="15" t="str">
        <f t="shared" si="0"/>
        <v xml:space="preserve"> </v>
      </c>
      <c r="M4" s="15" t="str">
        <f t="shared" si="0"/>
        <v xml:space="preserve"> </v>
      </c>
      <c r="N4" s="16">
        <f t="shared" si="0"/>
        <v>19.876401922636759</v>
      </c>
      <c r="O4" s="35">
        <v>2</v>
      </c>
      <c r="Q4" s="22"/>
      <c r="R4" s="94"/>
      <c r="S4" s="95">
        <f>S110</f>
        <v>1984</v>
      </c>
      <c r="T4" s="94">
        <f>IF(S4=1985,"All cohorts",S4)</f>
        <v>1984</v>
      </c>
      <c r="W4" s="1"/>
      <c r="X4" s="1">
        <v>1980</v>
      </c>
      <c r="Y4" s="1"/>
      <c r="Z4" s="1"/>
      <c r="AA4" s="1">
        <v>1981</v>
      </c>
      <c r="AB4" s="1"/>
      <c r="AC4" s="1"/>
      <c r="AD4" s="1">
        <v>1982</v>
      </c>
      <c r="AE4" s="1"/>
      <c r="AF4" s="1"/>
      <c r="AG4" s="1">
        <v>1983</v>
      </c>
      <c r="AH4" s="1"/>
      <c r="AI4" s="1"/>
      <c r="AJ4" s="1">
        <v>1984</v>
      </c>
      <c r="AK4" s="1"/>
      <c r="AL4" s="1"/>
      <c r="AM4" s="1">
        <v>1985</v>
      </c>
      <c r="AN4" s="1"/>
      <c r="AU4" s="4">
        <v>0</v>
      </c>
      <c r="AY4" s="4">
        <v>1.9339319313120729</v>
      </c>
      <c r="AZ4" s="4">
        <v>28.456426989306216</v>
      </c>
      <c r="BA4" s="4">
        <v>29.43530140281516</v>
      </c>
      <c r="BH4" s="9"/>
      <c r="BI4"/>
      <c r="BJ4"/>
      <c r="BK4" s="6">
        <v>39.120489762967281</v>
      </c>
      <c r="BL4" s="6">
        <v>17.738210032964815</v>
      </c>
      <c r="BM4" s="6">
        <v>23.319803556612026</v>
      </c>
      <c r="BN4"/>
      <c r="BO4"/>
      <c r="BP4"/>
      <c r="BQ4"/>
      <c r="BR4"/>
      <c r="BS4"/>
      <c r="BT4" s="8">
        <v>36.766675328309582</v>
      </c>
      <c r="BU4"/>
      <c r="BV4"/>
      <c r="BW4"/>
      <c r="BX4" s="6">
        <v>87.165444042455377</v>
      </c>
      <c r="BY4" s="6">
        <v>38.141877710927666</v>
      </c>
      <c r="BZ4"/>
      <c r="CA4"/>
      <c r="CB4"/>
      <c r="CC4"/>
      <c r="CD4"/>
      <c r="CE4"/>
      <c r="CF4"/>
      <c r="CG4"/>
      <c r="CH4" s="6">
        <v>92.460517280842296</v>
      </c>
      <c r="CI4"/>
      <c r="CJ4" s="6">
        <v>3.0518043793392844E-3</v>
      </c>
      <c r="CK4" s="6">
        <v>7.7241168841077288</v>
      </c>
      <c r="CL4"/>
      <c r="CM4" s="6">
        <v>14.84092469672694</v>
      </c>
      <c r="CN4"/>
      <c r="CO4"/>
      <c r="CP4" s="6">
        <v>0.27466239414053562</v>
      </c>
      <c r="CQ4"/>
      <c r="CR4"/>
      <c r="CS4"/>
      <c r="CT4"/>
      <c r="CU4" s="6">
        <v>80.903334096284425</v>
      </c>
      <c r="CV4"/>
      <c r="CW4"/>
      <c r="CX4"/>
      <c r="CY4"/>
      <c r="CZ4"/>
      <c r="DA4"/>
      <c r="DB4"/>
      <c r="DC4" s="6">
        <v>13.649195086594949</v>
      </c>
      <c r="DD4"/>
      <c r="DE4"/>
      <c r="DF4"/>
      <c r="DG4" s="6">
        <v>25.225078752159334</v>
      </c>
      <c r="DH4" s="6">
        <v>15.878467635402908</v>
      </c>
      <c r="DI4" s="6">
        <v>2.4347119195203741</v>
      </c>
      <c r="DJ4"/>
      <c r="DK4"/>
      <c r="DL4"/>
      <c r="DM4"/>
      <c r="DN4"/>
      <c r="DO4"/>
    </row>
    <row r="5" spans="1:119" ht="15">
      <c r="A5" s="96">
        <v>3</v>
      </c>
      <c r="B5" s="3">
        <v>0.02</v>
      </c>
      <c r="C5" s="14" t="str">
        <f t="shared" si="0"/>
        <v xml:space="preserve"> </v>
      </c>
      <c r="D5" s="15" t="str">
        <f t="shared" si="0"/>
        <v xml:space="preserve"> </v>
      </c>
      <c r="E5" s="15" t="str">
        <f t="shared" si="0"/>
        <v xml:space="preserve"> </v>
      </c>
      <c r="F5" s="15">
        <f t="shared" si="0"/>
        <v>0.2166781109330892</v>
      </c>
      <c r="G5" s="15" t="str">
        <f t="shared" si="0"/>
        <v xml:space="preserve"> </v>
      </c>
      <c r="H5" s="15" t="str">
        <f t="shared" si="0"/>
        <v xml:space="preserve"> </v>
      </c>
      <c r="I5" s="15" t="str">
        <f t="shared" si="0"/>
        <v xml:space="preserve"> </v>
      </c>
      <c r="J5" s="15" t="str">
        <f t="shared" si="0"/>
        <v xml:space="preserve"> </v>
      </c>
      <c r="K5" s="15" t="str">
        <f t="shared" si="0"/>
        <v xml:space="preserve"> </v>
      </c>
      <c r="L5" s="15" t="str">
        <f t="shared" si="0"/>
        <v xml:space="preserve"> </v>
      </c>
      <c r="M5" s="15" t="str">
        <f t="shared" si="0"/>
        <v xml:space="preserve"> </v>
      </c>
      <c r="N5" s="16">
        <f t="shared" si="0"/>
        <v>14.532692454413672</v>
      </c>
      <c r="O5" s="35">
        <v>3</v>
      </c>
      <c r="Q5" s="22"/>
      <c r="R5" s="95" t="s">
        <v>1</v>
      </c>
      <c r="S5" s="95" t="s">
        <v>89</v>
      </c>
      <c r="T5" s="95" t="s">
        <v>90</v>
      </c>
      <c r="W5" s="1" t="s">
        <v>1</v>
      </c>
      <c r="X5" s="1" t="s">
        <v>89</v>
      </c>
      <c r="Y5" s="1" t="s">
        <v>90</v>
      </c>
      <c r="Z5" s="1" t="s">
        <v>1</v>
      </c>
      <c r="AA5" s="1" t="s">
        <v>89</v>
      </c>
      <c r="AB5" s="1" t="s">
        <v>90</v>
      </c>
      <c r="AC5" s="1" t="s">
        <v>1</v>
      </c>
      <c r="AD5" s="1" t="s">
        <v>89</v>
      </c>
      <c r="AE5" s="1" t="s">
        <v>90</v>
      </c>
      <c r="AF5" s="1" t="s">
        <v>1</v>
      </c>
      <c r="AG5" s="1" t="s">
        <v>89</v>
      </c>
      <c r="AH5" s="1" t="s">
        <v>90</v>
      </c>
      <c r="AI5" s="1" t="s">
        <v>1</v>
      </c>
      <c r="AJ5" s="1" t="s">
        <v>89</v>
      </c>
      <c r="AK5" s="1" t="s">
        <v>90</v>
      </c>
      <c r="AL5" s="1" t="s">
        <v>1</v>
      </c>
      <c r="AM5" s="1" t="s">
        <v>89</v>
      </c>
      <c r="AN5" s="1" t="s">
        <v>90</v>
      </c>
      <c r="AU5" s="4">
        <v>0.01</v>
      </c>
      <c r="AY5" s="4">
        <v>5.1635029890204116</v>
      </c>
      <c r="AZ5" s="4">
        <v>34.901278967299405</v>
      </c>
      <c r="BA5" s="4">
        <v>33.936694691213951</v>
      </c>
      <c r="BH5" s="9"/>
      <c r="BI5"/>
      <c r="BJ5"/>
      <c r="BK5" s="6">
        <v>36.662704908842194</v>
      </c>
      <c r="BL5" s="6">
        <v>31.491489695692149</v>
      </c>
      <c r="BM5" s="6">
        <v>28.717511717085642</v>
      </c>
      <c r="BN5"/>
      <c r="BO5"/>
      <c r="BP5"/>
      <c r="BQ5"/>
      <c r="BR5"/>
      <c r="BS5"/>
      <c r="BT5" s="8">
        <v>35.38947410501909</v>
      </c>
      <c r="BU5"/>
      <c r="BV5"/>
      <c r="BW5"/>
      <c r="BX5" s="6">
        <v>6.7760698794699072</v>
      </c>
      <c r="BY5" s="6">
        <v>39.872873733234727</v>
      </c>
      <c r="BZ5"/>
      <c r="CA5"/>
      <c r="CB5"/>
      <c r="CC5"/>
      <c r="CD5"/>
      <c r="CE5"/>
      <c r="CF5"/>
      <c r="CG5"/>
      <c r="CH5" s="6">
        <v>2.8854810406652933</v>
      </c>
      <c r="CI5"/>
      <c r="CJ5" s="6">
        <v>3.0518043793392843E-2</v>
      </c>
      <c r="CK5" s="6">
        <v>14.282444495307852</v>
      </c>
      <c r="CL5"/>
      <c r="CM5" s="6">
        <v>20.004577706569009</v>
      </c>
      <c r="CN5"/>
      <c r="CO5"/>
      <c r="CP5" s="6">
        <v>0.15411612115663387</v>
      </c>
      <c r="CQ5"/>
      <c r="CR5"/>
      <c r="CS5"/>
      <c r="CT5"/>
      <c r="CU5" s="6">
        <v>14.161898222323948</v>
      </c>
      <c r="CV5"/>
      <c r="CW5"/>
      <c r="CX5"/>
      <c r="CY5"/>
      <c r="CZ5"/>
      <c r="DA5"/>
      <c r="DB5"/>
      <c r="DC5" s="6">
        <v>19.876401922636759</v>
      </c>
      <c r="DD5"/>
      <c r="DE5"/>
      <c r="DF5"/>
      <c r="DG5" s="6">
        <v>30.700132100396303</v>
      </c>
      <c r="DH5" s="6">
        <v>18.431053754699725</v>
      </c>
      <c r="DI5" s="6">
        <v>5.0726552179656546</v>
      </c>
      <c r="DJ5"/>
      <c r="DK5"/>
      <c r="DL5"/>
      <c r="DM5"/>
      <c r="DN5"/>
      <c r="DO5" s="6"/>
    </row>
    <row r="6" spans="1:119" ht="15">
      <c r="A6" s="96">
        <v>4</v>
      </c>
      <c r="B6" s="3">
        <v>0.03</v>
      </c>
      <c r="C6" s="14" t="str">
        <f t="shared" si="0"/>
        <v xml:space="preserve"> </v>
      </c>
      <c r="D6" s="15" t="str">
        <f t="shared" si="0"/>
        <v xml:space="preserve"> </v>
      </c>
      <c r="E6" s="15" t="str">
        <f t="shared" si="0"/>
        <v xml:space="preserve"> </v>
      </c>
      <c r="F6" s="15">
        <f t="shared" si="0"/>
        <v>3.509575036240177E-2</v>
      </c>
      <c r="G6" s="15" t="str">
        <f t="shared" si="0"/>
        <v xml:space="preserve"> </v>
      </c>
      <c r="H6" s="15" t="str">
        <f t="shared" si="0"/>
        <v xml:space="preserve"> </v>
      </c>
      <c r="I6" s="15" t="str">
        <f t="shared" si="0"/>
        <v xml:space="preserve"> </v>
      </c>
      <c r="J6" s="15" t="str">
        <f t="shared" si="0"/>
        <v xml:space="preserve"> </v>
      </c>
      <c r="K6" s="15" t="str">
        <f t="shared" si="0"/>
        <v xml:space="preserve"> </v>
      </c>
      <c r="L6" s="15" t="str">
        <f t="shared" si="0"/>
        <v xml:space="preserve"> </v>
      </c>
      <c r="M6" s="15" t="str">
        <f t="shared" si="0"/>
        <v xml:space="preserve"> </v>
      </c>
      <c r="N6" s="16">
        <f t="shared" si="0"/>
        <v>8.1376363775082012</v>
      </c>
      <c r="O6" s="35">
        <v>4</v>
      </c>
      <c r="Q6" s="22">
        <v>2000</v>
      </c>
      <c r="R6" s="94">
        <f>VLOOKUP($Q6,$V$6:$AN$14,R$3+(3*($S$4-1980)),FALSE)</f>
        <v>0.40108892922</v>
      </c>
      <c r="S6" s="94">
        <f t="shared" ref="S6:T14" si="1">VLOOKUP($Q6,$V$6:$AN$14,S$3+(3*($S$4-1980)),FALSE)</f>
        <v>0.23321234120000001</v>
      </c>
      <c r="T6" s="94">
        <f t="shared" si="1"/>
        <v>0.36569872957999999</v>
      </c>
      <c r="V6" s="4">
        <v>2000</v>
      </c>
      <c r="W6" s="97">
        <v>0.18721973094</v>
      </c>
      <c r="X6" s="98">
        <v>0.28251121076000002</v>
      </c>
      <c r="Y6" s="98">
        <v>0.53026905829999993</v>
      </c>
      <c r="Z6" s="44">
        <v>0.24704724409000001</v>
      </c>
      <c r="AA6" s="44">
        <v>0.30413385827</v>
      </c>
      <c r="AB6" s="44">
        <v>0.44881889763999999</v>
      </c>
      <c r="AC6" s="98">
        <v>0.26808905379999998</v>
      </c>
      <c r="AD6" s="98">
        <v>0.27922077921999999</v>
      </c>
      <c r="AE6" s="98">
        <v>0.45269016698000003</v>
      </c>
      <c r="AF6" s="44">
        <v>0.33747779751000001</v>
      </c>
      <c r="AG6" s="44">
        <v>0.23978685613</v>
      </c>
      <c r="AH6" s="44">
        <v>0.42273534635999999</v>
      </c>
      <c r="AI6" s="98">
        <v>0.40108892922</v>
      </c>
      <c r="AJ6" s="98">
        <v>0.23321234120000001</v>
      </c>
      <c r="AK6" s="98">
        <v>0.36569872957999999</v>
      </c>
      <c r="AL6" s="44">
        <v>0.29324894514767935</v>
      </c>
      <c r="AM6" s="44">
        <v>0.2663981588032221</v>
      </c>
      <c r="AN6" s="47">
        <v>0.44035289604909861</v>
      </c>
      <c r="AU6" s="4">
        <v>0.02</v>
      </c>
      <c r="AY6" s="4">
        <v>7.016457474932718</v>
      </c>
      <c r="AZ6" s="4">
        <v>17.112439564627149</v>
      </c>
      <c r="BA6" s="4">
        <v>12.172815395241384</v>
      </c>
      <c r="BH6" s="9"/>
      <c r="BI6"/>
      <c r="BJ6"/>
      <c r="BK6" s="6">
        <v>8.6067319982956967</v>
      </c>
      <c r="BL6" s="6">
        <v>23.064158051712152</v>
      </c>
      <c r="BM6" s="6">
        <v>13.908012468324625</v>
      </c>
      <c r="BN6"/>
      <c r="BO6"/>
      <c r="BP6"/>
      <c r="BQ6"/>
      <c r="BR6"/>
      <c r="BS6"/>
      <c r="BT6" s="8">
        <v>10.965639928841272</v>
      </c>
      <c r="BU6"/>
      <c r="BV6"/>
      <c r="BW6"/>
      <c r="BX6" s="6">
        <v>3.398029143097004E-2</v>
      </c>
      <c r="BY6" s="6">
        <v>13.554138599612225</v>
      </c>
      <c r="BZ6"/>
      <c r="CA6"/>
      <c r="CB6"/>
      <c r="CC6"/>
      <c r="CD6" s="6"/>
      <c r="CE6"/>
      <c r="CF6"/>
      <c r="CG6"/>
      <c r="CH6" s="6">
        <v>2.8992141603723202E-2</v>
      </c>
      <c r="CI6"/>
      <c r="CJ6" s="6">
        <v>5.0354772259098193E-2</v>
      </c>
      <c r="CK6" s="6">
        <v>10.011444266422522</v>
      </c>
      <c r="CL6"/>
      <c r="CM6" s="6">
        <v>10.803387502861067</v>
      </c>
      <c r="CN6"/>
      <c r="CO6"/>
      <c r="CP6" s="6">
        <v>8.3924620431830313E-2</v>
      </c>
      <c r="CQ6"/>
      <c r="CR6"/>
      <c r="CS6"/>
      <c r="CT6"/>
      <c r="CU6" s="6">
        <v>0.2166781109330892</v>
      </c>
      <c r="CV6"/>
      <c r="CW6"/>
      <c r="CX6"/>
      <c r="CY6"/>
      <c r="CZ6"/>
      <c r="DA6"/>
      <c r="DB6"/>
      <c r="DC6" s="6">
        <v>14.532692454413672</v>
      </c>
      <c r="DD6"/>
      <c r="DE6"/>
      <c r="DF6"/>
      <c r="DG6" s="6">
        <v>14.937506350980593</v>
      </c>
      <c r="DH6" s="6">
        <v>7.661822985468957</v>
      </c>
      <c r="DI6" s="6">
        <v>4.5259628086576571</v>
      </c>
      <c r="DJ6"/>
      <c r="DK6"/>
      <c r="DL6"/>
      <c r="DM6"/>
      <c r="DN6"/>
      <c r="DO6" s="6">
        <v>0.14429427903668327</v>
      </c>
    </row>
    <row r="7" spans="1:119" ht="15">
      <c r="A7" s="96">
        <v>5</v>
      </c>
      <c r="B7" s="3">
        <v>0.04</v>
      </c>
      <c r="C7" s="14" t="str">
        <f t="shared" si="0"/>
        <v xml:space="preserve"> </v>
      </c>
      <c r="D7" s="15" t="str">
        <f t="shared" si="0"/>
        <v xml:space="preserve"> </v>
      </c>
      <c r="E7" s="15" t="str">
        <f t="shared" si="0"/>
        <v xml:space="preserve"> </v>
      </c>
      <c r="F7" s="15">
        <f t="shared" si="0"/>
        <v>8.5450522621499964E-2</v>
      </c>
      <c r="G7" s="15" t="str">
        <f t="shared" si="0"/>
        <v xml:space="preserve"> </v>
      </c>
      <c r="H7" s="15" t="str">
        <f t="shared" si="0"/>
        <v xml:space="preserve"> </v>
      </c>
      <c r="I7" s="15" t="str">
        <f t="shared" si="0"/>
        <v xml:space="preserve"> </v>
      </c>
      <c r="J7" s="15" t="str">
        <f t="shared" si="0"/>
        <v xml:space="preserve"> </v>
      </c>
      <c r="K7" s="15" t="str">
        <f t="shared" si="0"/>
        <v xml:space="preserve"> </v>
      </c>
      <c r="L7" s="15" t="str">
        <f t="shared" si="0"/>
        <v xml:space="preserve"> </v>
      </c>
      <c r="M7" s="15" t="str">
        <f t="shared" si="0"/>
        <v xml:space="preserve"> </v>
      </c>
      <c r="N7" s="16">
        <f t="shared" si="0"/>
        <v>7.3975738155184256</v>
      </c>
      <c r="O7" s="35">
        <v>5</v>
      </c>
      <c r="Q7" s="22">
        <v>2001</v>
      </c>
      <c r="R7" s="94">
        <f t="shared" ref="R7:R14" si="2">VLOOKUP($Q7,$V$6:$AN$14,R$3+(3*($S$4-1980)),FALSE)</f>
        <v>0.34029038112999999</v>
      </c>
      <c r="S7" s="94">
        <f t="shared" si="1"/>
        <v>0.25680580761999999</v>
      </c>
      <c r="T7" s="94">
        <f t="shared" si="1"/>
        <v>0.40290381125000002</v>
      </c>
      <c r="V7" s="103">
        <v>2001</v>
      </c>
      <c r="W7" s="99">
        <v>0.17488789237999999</v>
      </c>
      <c r="X7" s="100">
        <v>0.29260089686000001</v>
      </c>
      <c r="Y7" s="100">
        <v>0.53251121075999996</v>
      </c>
      <c r="Z7" s="26">
        <v>0.21653543307000001</v>
      </c>
      <c r="AA7" s="26">
        <v>0.30610236220000003</v>
      </c>
      <c r="AB7" s="26">
        <v>0.47736220472000002</v>
      </c>
      <c r="AC7" s="100">
        <v>0.22634508349000002</v>
      </c>
      <c r="AD7" s="100">
        <v>0.30426716140999999</v>
      </c>
      <c r="AE7" s="100">
        <v>0.46938775509999997</v>
      </c>
      <c r="AF7" s="26">
        <v>0.26642984013999998</v>
      </c>
      <c r="AG7" s="26">
        <v>0.29218472469000001</v>
      </c>
      <c r="AH7" s="26">
        <v>0.44138543517000001</v>
      </c>
      <c r="AI7" s="100">
        <v>0.34029038112999999</v>
      </c>
      <c r="AJ7" s="100">
        <v>0.25680580761999999</v>
      </c>
      <c r="AK7" s="100">
        <v>0.40290381125000002</v>
      </c>
      <c r="AL7" s="26">
        <v>0.24836977368622939</v>
      </c>
      <c r="AM7" s="26">
        <v>0.28998849252013809</v>
      </c>
      <c r="AN7" s="30">
        <v>0.46164173379363255</v>
      </c>
      <c r="AO7" s="107">
        <v>1980</v>
      </c>
      <c r="AU7" s="4">
        <v>0.03</v>
      </c>
      <c r="AY7" s="4">
        <v>9.7196751375425734</v>
      </c>
      <c r="AZ7" s="4">
        <v>8.0858360921237526</v>
      </c>
      <c r="BA7" s="4">
        <v>4.8181580012861129</v>
      </c>
      <c r="BH7" s="9"/>
      <c r="BI7"/>
      <c r="BJ7"/>
      <c r="BK7" s="6">
        <v>2.6259726862960555</v>
      </c>
      <c r="BL7" s="6">
        <v>12.250801695333349</v>
      </c>
      <c r="BM7" s="6">
        <v>7.4249321642410244</v>
      </c>
      <c r="BN7"/>
      <c r="BO7"/>
      <c r="BP7"/>
      <c r="BQ7"/>
      <c r="BR7"/>
      <c r="BS7"/>
      <c r="BT7" s="8">
        <v>2.1947270583061824</v>
      </c>
      <c r="BU7"/>
      <c r="BV7"/>
      <c r="BW7"/>
      <c r="BX7" s="6">
        <v>8.3951308241220088E-2</v>
      </c>
      <c r="BY7" s="6">
        <v>4.7272581902496551</v>
      </c>
      <c r="BZ7"/>
      <c r="CA7"/>
      <c r="CB7"/>
      <c r="CC7"/>
      <c r="CD7" s="6">
        <v>5.7966379499890065E-2</v>
      </c>
      <c r="CE7"/>
      <c r="CF7"/>
      <c r="CG7"/>
      <c r="CH7" s="6">
        <v>6.8665598535133904E-2</v>
      </c>
      <c r="CI7"/>
      <c r="CJ7" s="6">
        <v>3.8147554741741058E-2</v>
      </c>
      <c r="CK7" s="6">
        <v>7.1122301060502018</v>
      </c>
      <c r="CL7"/>
      <c r="CM7" s="6">
        <v>6.5552758068207826</v>
      </c>
      <c r="CN7"/>
      <c r="CO7"/>
      <c r="CP7" s="6">
        <v>0.11596856641489281</v>
      </c>
      <c r="CQ7"/>
      <c r="CR7"/>
      <c r="CS7"/>
      <c r="CT7"/>
      <c r="CU7" s="6">
        <v>3.509575036240177E-2</v>
      </c>
      <c r="CV7"/>
      <c r="CW7"/>
      <c r="CX7"/>
      <c r="CY7"/>
      <c r="CZ7"/>
      <c r="DA7"/>
      <c r="DB7"/>
      <c r="DC7" s="6">
        <v>8.1376363775082012</v>
      </c>
      <c r="DD7"/>
      <c r="DE7"/>
      <c r="DF7" s="6"/>
      <c r="DG7" s="6">
        <v>7.2777156793008846</v>
      </c>
      <c r="DH7" s="6">
        <v>3.637841682755818</v>
      </c>
      <c r="DI7" s="6">
        <v>3.3451884971039529</v>
      </c>
      <c r="DJ7"/>
      <c r="DK7"/>
      <c r="DL7"/>
      <c r="DM7"/>
      <c r="DN7"/>
      <c r="DO7" s="6">
        <v>0.79666700538563162</v>
      </c>
    </row>
    <row r="8" spans="1:119" ht="15">
      <c r="A8" s="96">
        <v>6</v>
      </c>
      <c r="B8" s="3">
        <v>0.05</v>
      </c>
      <c r="C8" s="14" t="str">
        <f t="shared" si="0"/>
        <v xml:space="preserve"> </v>
      </c>
      <c r="D8" s="15" t="str">
        <f t="shared" si="0"/>
        <v xml:space="preserve"> </v>
      </c>
      <c r="E8" s="15" t="str">
        <f t="shared" si="0"/>
        <v xml:space="preserve"> </v>
      </c>
      <c r="F8" s="15">
        <f t="shared" si="0"/>
        <v>6.1036087586785685E-2</v>
      </c>
      <c r="G8" s="15" t="str">
        <f t="shared" si="0"/>
        <v xml:space="preserve"> </v>
      </c>
      <c r="H8" s="15" t="str">
        <f t="shared" si="0"/>
        <v xml:space="preserve"> </v>
      </c>
      <c r="I8" s="15" t="str">
        <f t="shared" si="0"/>
        <v xml:space="preserve"> </v>
      </c>
      <c r="J8" s="15" t="str">
        <f t="shared" si="0"/>
        <v xml:space="preserve"> </v>
      </c>
      <c r="K8" s="15" t="str">
        <f t="shared" si="0"/>
        <v xml:space="preserve"> </v>
      </c>
      <c r="L8" s="15" t="str">
        <f t="shared" si="0"/>
        <v xml:space="preserve"> </v>
      </c>
      <c r="M8" s="15" t="str">
        <f t="shared" si="0"/>
        <v xml:space="preserve"> </v>
      </c>
      <c r="N8" s="16">
        <f t="shared" si="0"/>
        <v>5.7907988097962919</v>
      </c>
      <c r="O8" s="35">
        <v>6</v>
      </c>
      <c r="Q8" s="22">
        <v>2002</v>
      </c>
      <c r="R8" s="94">
        <f t="shared" si="2"/>
        <v>0.24954627948999999</v>
      </c>
      <c r="S8" s="94">
        <f t="shared" si="1"/>
        <v>0.28856624319000002</v>
      </c>
      <c r="T8" s="94">
        <f t="shared" si="1"/>
        <v>0.46188747731000002</v>
      </c>
      <c r="V8" s="4">
        <v>2002</v>
      </c>
      <c r="W8" s="99">
        <v>0.15358744395000001</v>
      </c>
      <c r="X8" s="100">
        <v>0.29484304933</v>
      </c>
      <c r="Y8" s="100">
        <v>0.55156950672999994</v>
      </c>
      <c r="Z8" s="26">
        <v>0.19980314961000001</v>
      </c>
      <c r="AA8" s="26">
        <v>0.29822834646000002</v>
      </c>
      <c r="AB8" s="26">
        <v>0.50196850394000003</v>
      </c>
      <c r="AC8" s="100">
        <v>0.20222634507999998</v>
      </c>
      <c r="AD8" s="100">
        <v>0.27829313544000001</v>
      </c>
      <c r="AE8" s="100">
        <v>0.51948051947999996</v>
      </c>
      <c r="AF8" s="26">
        <v>0.22468916519000001</v>
      </c>
      <c r="AG8" s="26">
        <v>0.27708703374999999</v>
      </c>
      <c r="AH8" s="26">
        <v>0.49822380107000003</v>
      </c>
      <c r="AI8" s="100">
        <v>0.24954627948999999</v>
      </c>
      <c r="AJ8" s="100">
        <v>0.28856624319000002</v>
      </c>
      <c r="AK8" s="100">
        <v>0.46188747731000002</v>
      </c>
      <c r="AL8" s="26">
        <v>0.20828538550057538</v>
      </c>
      <c r="AM8" s="26">
        <v>0.28691983122362869</v>
      </c>
      <c r="AN8" s="30">
        <v>0.50479478327579597</v>
      </c>
      <c r="AO8" s="107">
        <v>1981</v>
      </c>
      <c r="AU8" s="4">
        <v>0.04</v>
      </c>
      <c r="AY8" s="4">
        <v>9.2123752590087413</v>
      </c>
      <c r="AZ8" s="4">
        <v>4.5133017362516972</v>
      </c>
      <c r="BA8" s="4">
        <v>2.3030938147521853</v>
      </c>
      <c r="BH8" s="9"/>
      <c r="BI8"/>
      <c r="BJ8"/>
      <c r="BK8" s="6">
        <v>1.2535599757809521</v>
      </c>
      <c r="BL8" s="6">
        <v>4.9447222658264751</v>
      </c>
      <c r="BM8" s="6">
        <v>2.3008095440988496</v>
      </c>
      <c r="BN8"/>
      <c r="BO8"/>
      <c r="BP8"/>
      <c r="BQ8"/>
      <c r="BR8"/>
      <c r="BS8"/>
      <c r="BT8" s="8">
        <v>0.61964060844710067</v>
      </c>
      <c r="BU8"/>
      <c r="BV8"/>
      <c r="BW8"/>
      <c r="BX8" s="6">
        <v>1.1993044034460013E-2</v>
      </c>
      <c r="BY8" s="6">
        <v>0.81752583501569087</v>
      </c>
      <c r="BZ8"/>
      <c r="CA8"/>
      <c r="CB8"/>
      <c r="CC8"/>
      <c r="CD8" s="6">
        <v>9.9942033620500109E-2</v>
      </c>
      <c r="CE8"/>
      <c r="CF8"/>
      <c r="CG8"/>
      <c r="CH8" s="6">
        <v>1.5259021896696421E-2</v>
      </c>
      <c r="CI8"/>
      <c r="CJ8" s="6">
        <v>0.14038300144960708</v>
      </c>
      <c r="CK8" s="6">
        <v>5.0522621499961851</v>
      </c>
      <c r="CL8"/>
      <c r="CM8" s="6">
        <v>7.0038910505836576</v>
      </c>
      <c r="CN8"/>
      <c r="CO8"/>
      <c r="CP8" s="6">
        <v>8.8502327000839251E-2</v>
      </c>
      <c r="CQ8"/>
      <c r="CR8"/>
      <c r="CS8"/>
      <c r="CT8"/>
      <c r="CU8" s="6">
        <v>8.5450522621499964E-2</v>
      </c>
      <c r="CV8"/>
      <c r="CW8"/>
      <c r="CX8"/>
      <c r="CY8"/>
      <c r="CZ8"/>
      <c r="DA8"/>
      <c r="DB8"/>
      <c r="DC8" s="6">
        <v>7.3975738155184256</v>
      </c>
      <c r="DD8"/>
      <c r="DE8"/>
      <c r="DF8" s="6">
        <v>1.2193882735494361E-2</v>
      </c>
      <c r="DG8" s="6">
        <v>3.074890763133828</v>
      </c>
      <c r="DH8" s="6">
        <v>1.4652982420485725</v>
      </c>
      <c r="DI8" s="6">
        <v>1.5486231074077839</v>
      </c>
      <c r="DJ8"/>
      <c r="DK8"/>
      <c r="DL8"/>
      <c r="DM8"/>
      <c r="DN8"/>
      <c r="DO8" s="6">
        <v>2.6806218880195103</v>
      </c>
    </row>
    <row r="9" spans="1:119" ht="15">
      <c r="A9" s="96">
        <v>7</v>
      </c>
      <c r="B9" s="3">
        <v>0.06</v>
      </c>
      <c r="C9" s="14" t="str">
        <f t="shared" si="0"/>
        <v xml:space="preserve"> </v>
      </c>
      <c r="D9" s="15" t="str">
        <f t="shared" si="0"/>
        <v xml:space="preserve"> </v>
      </c>
      <c r="E9" s="15" t="str">
        <f t="shared" si="0"/>
        <v xml:space="preserve"> </v>
      </c>
      <c r="F9" s="15">
        <f t="shared" si="0"/>
        <v>9.1554131380178535E-3</v>
      </c>
      <c r="G9" s="15" t="str">
        <f t="shared" si="0"/>
        <v xml:space="preserve"> </v>
      </c>
      <c r="H9" s="15" t="str">
        <f t="shared" si="0"/>
        <v xml:space="preserve"> </v>
      </c>
      <c r="I9" s="15" t="str">
        <f t="shared" si="0"/>
        <v xml:space="preserve"> </v>
      </c>
      <c r="J9" s="15" t="str">
        <f t="shared" si="0"/>
        <v xml:space="preserve"> </v>
      </c>
      <c r="K9" s="15" t="str">
        <f t="shared" si="0"/>
        <v xml:space="preserve"> </v>
      </c>
      <c r="L9" s="15" t="str">
        <f t="shared" si="0"/>
        <v xml:space="preserve"> </v>
      </c>
      <c r="M9" s="15" t="str">
        <f t="shared" si="0"/>
        <v xml:space="preserve"> </v>
      </c>
      <c r="N9" s="16">
        <f t="shared" si="0"/>
        <v>4.2252231631952393</v>
      </c>
      <c r="O9" s="35">
        <v>7</v>
      </c>
      <c r="Q9" s="22">
        <v>2003</v>
      </c>
      <c r="R9" s="94">
        <f t="shared" si="2"/>
        <v>0.21869328494000001</v>
      </c>
      <c r="S9" s="94">
        <f t="shared" si="1"/>
        <v>0.30580762249999999</v>
      </c>
      <c r="T9" s="94">
        <f t="shared" si="1"/>
        <v>0.47549909256</v>
      </c>
      <c r="V9" s="4">
        <v>2003</v>
      </c>
      <c r="W9" s="99">
        <v>0.16704035873999998</v>
      </c>
      <c r="X9" s="100">
        <v>0.26457399103000001</v>
      </c>
      <c r="Y9" s="100">
        <v>0.56838565021999998</v>
      </c>
      <c r="Z9" s="26">
        <v>0.2125984252</v>
      </c>
      <c r="AA9" s="26">
        <v>0.28051181102</v>
      </c>
      <c r="AB9" s="26">
        <v>0.50688976377999995</v>
      </c>
      <c r="AC9" s="100">
        <v>0.20686456401</v>
      </c>
      <c r="AD9" s="100">
        <v>0.26159554731000001</v>
      </c>
      <c r="AE9" s="100">
        <v>0.53153988868000002</v>
      </c>
      <c r="AF9" s="26">
        <v>0.19626998224</v>
      </c>
      <c r="AG9" s="26">
        <v>0.27264653640999997</v>
      </c>
      <c r="AH9" s="26">
        <v>0.53108348135000005</v>
      </c>
      <c r="AI9" s="100">
        <v>0.21869328494000001</v>
      </c>
      <c r="AJ9" s="100">
        <v>0.30580762249999999</v>
      </c>
      <c r="AK9" s="100">
        <v>0.47549909256</v>
      </c>
      <c r="AL9" s="26">
        <v>0.20138089758342925</v>
      </c>
      <c r="AM9" s="26">
        <v>0.27752205600306867</v>
      </c>
      <c r="AN9" s="30">
        <v>0.52109704641350207</v>
      </c>
      <c r="AO9" s="107">
        <v>1982</v>
      </c>
      <c r="AU9" s="4">
        <v>0.05</v>
      </c>
      <c r="AY9" s="4">
        <v>9.4576892847786223</v>
      </c>
      <c r="AZ9" s="4">
        <v>2.4388501202753234</v>
      </c>
      <c r="BA9" s="4">
        <v>0.57160549693952889</v>
      </c>
      <c r="BH9" s="9"/>
      <c r="BI9"/>
      <c r="BJ9"/>
      <c r="BK9" s="6">
        <v>0.50456349651290566</v>
      </c>
      <c r="BL9" s="6">
        <v>3.0722310676563587</v>
      </c>
      <c r="BM9" s="6">
        <v>1.6415132419886529</v>
      </c>
      <c r="BN9"/>
      <c r="BO9"/>
      <c r="BP9"/>
      <c r="BQ9"/>
      <c r="BR9"/>
      <c r="BS9"/>
      <c r="BT9" s="8">
        <v>0.57366727298167064</v>
      </c>
      <c r="BU9"/>
      <c r="BV9"/>
      <c r="BW9"/>
      <c r="BX9" s="6">
        <v>2.598492874133003E-2</v>
      </c>
      <c r="BY9" s="6">
        <v>0.27184233144776032</v>
      </c>
      <c r="BZ9"/>
      <c r="CA9"/>
      <c r="CB9"/>
      <c r="CC9"/>
      <c r="CD9" s="6">
        <v>6.3962901517120072E-2</v>
      </c>
      <c r="CE9"/>
      <c r="CF9"/>
      <c r="CG9"/>
      <c r="CH9" s="6">
        <v>3.6621652552071414E-2</v>
      </c>
      <c r="CI9"/>
      <c r="CJ9" s="6">
        <v>0.37842374303807125</v>
      </c>
      <c r="CK9" s="6">
        <v>5.0476844434271761</v>
      </c>
      <c r="CL9"/>
      <c r="CM9" s="6">
        <v>7.3823147936217293</v>
      </c>
      <c r="CN9"/>
      <c r="CO9"/>
      <c r="CP9" s="6">
        <v>0.11291676203555352</v>
      </c>
      <c r="CQ9"/>
      <c r="CR9"/>
      <c r="CS9"/>
      <c r="CT9"/>
      <c r="CU9" s="6">
        <v>6.1036087586785685E-2</v>
      </c>
      <c r="CV9"/>
      <c r="CW9"/>
      <c r="CX9"/>
      <c r="CY9"/>
      <c r="CZ9"/>
      <c r="DA9"/>
      <c r="DB9"/>
      <c r="DC9" s="6">
        <v>5.7907988097962919</v>
      </c>
      <c r="DD9"/>
      <c r="DE9"/>
      <c r="DF9" s="6">
        <v>0.14632659282593233</v>
      </c>
      <c r="DG9" s="6">
        <v>1.111675642719236</v>
      </c>
      <c r="DH9" s="6">
        <v>0.48775530941977446</v>
      </c>
      <c r="DI9" s="6">
        <v>1.2295498424956814</v>
      </c>
      <c r="DJ9"/>
      <c r="DK9"/>
      <c r="DL9"/>
      <c r="DM9"/>
      <c r="DN9" s="6"/>
      <c r="DO9" s="6">
        <v>3.6825525861192969</v>
      </c>
    </row>
    <row r="10" spans="1:119" ht="15">
      <c r="A10" s="96">
        <v>8</v>
      </c>
      <c r="B10" s="3">
        <v>7.0000000000000007E-2</v>
      </c>
      <c r="C10" s="14" t="str">
        <f t="shared" si="0"/>
        <v xml:space="preserve"> </v>
      </c>
      <c r="D10" s="15" t="str">
        <f t="shared" si="0"/>
        <v xml:space="preserve"> </v>
      </c>
      <c r="E10" s="15" t="str">
        <f t="shared" si="0"/>
        <v xml:space="preserve"> </v>
      </c>
      <c r="F10" s="15">
        <f t="shared" si="0"/>
        <v>8.8502327000839251E-2</v>
      </c>
      <c r="G10" s="15" t="str">
        <f t="shared" si="0"/>
        <v xml:space="preserve"> </v>
      </c>
      <c r="H10" s="15" t="str">
        <f t="shared" si="0"/>
        <v xml:space="preserve"> </v>
      </c>
      <c r="I10" s="15" t="str">
        <f t="shared" si="0"/>
        <v xml:space="preserve"> </v>
      </c>
      <c r="J10" s="15" t="str">
        <f t="shared" si="0"/>
        <v xml:space="preserve"> </v>
      </c>
      <c r="K10" s="15" t="str">
        <f t="shared" si="0"/>
        <v xml:space="preserve"> </v>
      </c>
      <c r="L10" s="15" t="str">
        <f t="shared" si="0"/>
        <v xml:space="preserve"> </v>
      </c>
      <c r="M10" s="15" t="str">
        <f t="shared" si="0"/>
        <v xml:space="preserve"> </v>
      </c>
      <c r="N10" s="16">
        <f t="shared" si="0"/>
        <v>5.6183718623636221</v>
      </c>
      <c r="O10" s="35">
        <v>8</v>
      </c>
      <c r="Q10" s="22">
        <v>2004</v>
      </c>
      <c r="R10" s="94">
        <f t="shared" si="2"/>
        <v>0.18058076225</v>
      </c>
      <c r="S10" s="94">
        <f t="shared" si="1"/>
        <v>0.27676950997999999</v>
      </c>
      <c r="T10" s="94">
        <f t="shared" si="1"/>
        <v>0.54264972776999998</v>
      </c>
      <c r="V10" s="4">
        <v>2004</v>
      </c>
      <c r="W10" s="99">
        <v>0.16143497758</v>
      </c>
      <c r="X10" s="100">
        <v>0.27017937219999999</v>
      </c>
      <c r="Y10" s="100">
        <v>0.56838565021999998</v>
      </c>
      <c r="Z10" s="26">
        <v>0.20275590551</v>
      </c>
      <c r="AA10" s="26">
        <v>0.24901574802999998</v>
      </c>
      <c r="AB10" s="26">
        <v>0.54822834645999996</v>
      </c>
      <c r="AC10" s="100">
        <v>0.18367346939000001</v>
      </c>
      <c r="AD10" s="100">
        <v>0.25417439703</v>
      </c>
      <c r="AE10" s="100">
        <v>0.56215213358000005</v>
      </c>
      <c r="AF10" s="26">
        <v>0.18117229129999998</v>
      </c>
      <c r="AG10" s="26">
        <v>0.26198934280999997</v>
      </c>
      <c r="AH10" s="26">
        <v>0.55683836590000002</v>
      </c>
      <c r="AI10" s="100">
        <v>0.18058076225</v>
      </c>
      <c r="AJ10" s="100">
        <v>0.27676950997999999</v>
      </c>
      <c r="AK10" s="100">
        <v>0.54264972776999998</v>
      </c>
      <c r="AL10" s="26">
        <v>0.18239355581127734</v>
      </c>
      <c r="AM10" s="26">
        <v>0.26237054085155354</v>
      </c>
      <c r="AN10" s="30">
        <v>0.55523590333716921</v>
      </c>
      <c r="AO10" s="107">
        <v>1983</v>
      </c>
      <c r="AU10" s="4">
        <v>0.06</v>
      </c>
      <c r="AY10" s="4">
        <v>5.9494605473122633</v>
      </c>
      <c r="AZ10" s="4">
        <v>1.4837926024721939</v>
      </c>
      <c r="BA10" s="4">
        <v>0.39297877914592616</v>
      </c>
      <c r="BH10" s="9"/>
      <c r="BI10"/>
      <c r="BJ10"/>
      <c r="BK10" s="6">
        <v>0.1278227524499361</v>
      </c>
      <c r="BL10" s="6">
        <v>1.8545511627385465</v>
      </c>
      <c r="BM10" s="6">
        <v>1.0562195860336825</v>
      </c>
      <c r="BN10"/>
      <c r="BO10"/>
      <c r="BP10"/>
      <c r="BQ10"/>
      <c r="BR10"/>
      <c r="BS10"/>
      <c r="BT10" s="8">
        <v>0.13192348437906015</v>
      </c>
      <c r="BU10"/>
      <c r="BV10"/>
      <c r="BW10"/>
      <c r="BX10" s="6">
        <v>6.3962901517120072E-2</v>
      </c>
      <c r="BY10" s="6">
        <v>1.9988406724100023E-2</v>
      </c>
      <c r="BZ10"/>
      <c r="CA10"/>
      <c r="CB10"/>
      <c r="CC10"/>
      <c r="CD10" s="6">
        <v>7.7954786223990089E-2</v>
      </c>
      <c r="CE10"/>
      <c r="CF10"/>
      <c r="CG10"/>
      <c r="CH10" s="6">
        <v>5.3406576638437474E-2</v>
      </c>
      <c r="CI10"/>
      <c r="CJ10" s="6">
        <v>0.23498893720912489</v>
      </c>
      <c r="CK10" s="6">
        <v>4.968337529564355</v>
      </c>
      <c r="CL10"/>
      <c r="CM10" s="6">
        <v>5.9464408331425957</v>
      </c>
      <c r="CN10"/>
      <c r="CO10"/>
      <c r="CP10" s="6">
        <v>0.21972991531242847</v>
      </c>
      <c r="CQ10"/>
      <c r="CR10"/>
      <c r="CS10"/>
      <c r="CT10"/>
      <c r="CU10" s="6">
        <v>9.1554131380178535E-3</v>
      </c>
      <c r="CV10"/>
      <c r="CW10"/>
      <c r="CX10"/>
      <c r="CY10"/>
      <c r="CZ10"/>
      <c r="DA10"/>
      <c r="DB10"/>
      <c r="DC10" s="6">
        <v>4.2252231631952393</v>
      </c>
      <c r="DD10"/>
      <c r="DE10"/>
      <c r="DF10" s="6">
        <v>0.12600345493344173</v>
      </c>
      <c r="DG10" s="6">
        <v>0.43694746468854795</v>
      </c>
      <c r="DH10" s="6">
        <v>8.738949293770959E-2</v>
      </c>
      <c r="DI10" s="6">
        <v>1.3128747078548928</v>
      </c>
      <c r="DJ10"/>
      <c r="DK10"/>
      <c r="DL10"/>
      <c r="DM10"/>
      <c r="DN10" s="6">
        <v>5.6904786098973689E-2</v>
      </c>
      <c r="DO10" s="6">
        <v>2.6318463570775328</v>
      </c>
    </row>
    <row r="11" spans="1:119" ht="15">
      <c r="A11" s="96">
        <v>9</v>
      </c>
      <c r="B11" s="3">
        <v>0.08</v>
      </c>
      <c r="C11" s="14" t="str">
        <f t="shared" si="0"/>
        <v xml:space="preserve"> </v>
      </c>
      <c r="D11" s="15" t="str">
        <f t="shared" si="0"/>
        <v xml:space="preserve"> </v>
      </c>
      <c r="E11" s="15" t="str">
        <f t="shared" si="0"/>
        <v xml:space="preserve"> </v>
      </c>
      <c r="F11" s="15">
        <f t="shared" si="0"/>
        <v>8.3924620431830313E-2</v>
      </c>
      <c r="G11" s="15" t="str">
        <f t="shared" si="0"/>
        <v xml:space="preserve"> </v>
      </c>
      <c r="H11" s="15" t="str">
        <f t="shared" si="0"/>
        <v xml:space="preserve"> </v>
      </c>
      <c r="I11" s="15" t="str">
        <f t="shared" si="0"/>
        <v xml:space="preserve"> </v>
      </c>
      <c r="J11" s="15" t="str">
        <f t="shared" si="0"/>
        <v xml:space="preserve"> </v>
      </c>
      <c r="K11" s="15" t="str">
        <f t="shared" si="0"/>
        <v xml:space="preserve"> </v>
      </c>
      <c r="L11" s="15" t="str">
        <f t="shared" si="0"/>
        <v xml:space="preserve"> </v>
      </c>
      <c r="M11" s="15" t="str">
        <f t="shared" si="0"/>
        <v xml:space="preserve"> </v>
      </c>
      <c r="N11" s="16">
        <f t="shared" si="0"/>
        <v>5.1270313572899981</v>
      </c>
      <c r="O11" s="35">
        <v>9</v>
      </c>
      <c r="Q11" s="22">
        <v>2005</v>
      </c>
      <c r="R11" s="94">
        <f t="shared" si="2"/>
        <v>0.16787658801999999</v>
      </c>
      <c r="S11" s="94">
        <f t="shared" si="1"/>
        <v>0.27041742287000003</v>
      </c>
      <c r="T11" s="94">
        <f t="shared" si="1"/>
        <v>0.56170598911000003</v>
      </c>
      <c r="V11" s="4">
        <v>2005</v>
      </c>
      <c r="W11" s="99">
        <v>0.17713004484</v>
      </c>
      <c r="X11" s="100">
        <v>0.2567264574</v>
      </c>
      <c r="Y11" s="100">
        <v>0.56614349775999995</v>
      </c>
      <c r="Z11" s="26">
        <v>0.20964566929</v>
      </c>
      <c r="AA11" s="26">
        <v>0.26181102362000003</v>
      </c>
      <c r="AB11" s="26">
        <v>0.52854330709000008</v>
      </c>
      <c r="AC11" s="100">
        <v>0.20964749535999999</v>
      </c>
      <c r="AD11" s="100">
        <v>0.24211502783</v>
      </c>
      <c r="AE11" s="100">
        <v>0.54823747681000001</v>
      </c>
      <c r="AF11" s="26">
        <v>0.18294849023000001</v>
      </c>
      <c r="AG11" s="26">
        <v>0.27886323268000002</v>
      </c>
      <c r="AH11" s="26">
        <v>0.53818827708999994</v>
      </c>
      <c r="AI11" s="100">
        <v>0.16787658801999999</v>
      </c>
      <c r="AJ11" s="100">
        <v>0.27041742287000003</v>
      </c>
      <c r="AK11" s="100">
        <v>0.56170598911000003</v>
      </c>
      <c r="AL11" s="26">
        <v>0.1894898350594553</v>
      </c>
      <c r="AM11" s="26">
        <v>0.26237054085155354</v>
      </c>
      <c r="AN11" s="30">
        <v>0.5481396240889912</v>
      </c>
      <c r="AO11" s="107">
        <v>1984</v>
      </c>
      <c r="AU11" s="4">
        <v>7.0000000000000007E-2</v>
      </c>
      <c r="AY11" s="4">
        <v>3.5272822540310096</v>
      </c>
      <c r="AZ11" s="4">
        <v>1.0360349632028962</v>
      </c>
      <c r="BA11" s="4">
        <v>0.22864219877581157</v>
      </c>
      <c r="BH11" s="9"/>
      <c r="BI11"/>
      <c r="BJ11"/>
      <c r="BK11" s="6">
        <v>0.18164285874464603</v>
      </c>
      <c r="BL11" s="6">
        <v>0.55838360280761556</v>
      </c>
      <c r="BM11" s="6">
        <v>1.0136120018837038</v>
      </c>
      <c r="BN11"/>
      <c r="BO11"/>
      <c r="BP11"/>
      <c r="BQ11"/>
      <c r="BR11"/>
      <c r="BS11"/>
      <c r="BT11" s="8">
        <v>7.395710487917008E-2</v>
      </c>
      <c r="BU11"/>
      <c r="BV11"/>
      <c r="BW11"/>
      <c r="BX11" s="6">
        <v>7.5955945551580084E-2</v>
      </c>
      <c r="BY11" s="6">
        <v>6.1964060844710067E-2</v>
      </c>
      <c r="BZ11"/>
      <c r="CA11"/>
      <c r="CB11"/>
      <c r="CC11"/>
      <c r="CD11" s="6">
        <v>0.1858921825341302</v>
      </c>
      <c r="CE11"/>
      <c r="CF11"/>
      <c r="CG11"/>
      <c r="CH11" s="6">
        <v>3.8147554741741058E-2</v>
      </c>
      <c r="CI11"/>
      <c r="CJ11" s="6">
        <v>0.10070954451819639</v>
      </c>
      <c r="CK11" s="6">
        <v>4.0634775310902569</v>
      </c>
      <c r="CL11"/>
      <c r="CM11" s="6">
        <v>5.9205004959182119</v>
      </c>
      <c r="CN11"/>
      <c r="CO11"/>
      <c r="CP11" s="6">
        <v>0.10376134889753567</v>
      </c>
      <c r="CQ11"/>
      <c r="CR11"/>
      <c r="CS11"/>
      <c r="CT11"/>
      <c r="CU11" s="6">
        <v>8.8502327000839251E-2</v>
      </c>
      <c r="CV11"/>
      <c r="CW11"/>
      <c r="CX11"/>
      <c r="CY11"/>
      <c r="CZ11"/>
      <c r="DA11"/>
      <c r="DB11"/>
      <c r="DC11" s="6">
        <v>5.6183718623636221</v>
      </c>
      <c r="DD11"/>
      <c r="DE11"/>
      <c r="DF11" s="6">
        <v>0.18290824103241543</v>
      </c>
      <c r="DG11" s="6">
        <v>0.12803576872269079</v>
      </c>
      <c r="DH11" s="6">
        <v>0.18290824103241543</v>
      </c>
      <c r="DI11" s="6">
        <v>0.19510212376790978</v>
      </c>
      <c r="DJ11"/>
      <c r="DK11" s="6"/>
      <c r="DL11"/>
      <c r="DM11"/>
      <c r="DN11" s="6">
        <v>10.275378518443249</v>
      </c>
      <c r="DO11" s="6">
        <v>2.5322629814043291</v>
      </c>
    </row>
    <row r="12" spans="1:119" ht="15">
      <c r="A12" s="96">
        <v>10</v>
      </c>
      <c r="B12" s="3">
        <v>0.09</v>
      </c>
      <c r="C12" s="14" t="str">
        <f t="shared" si="0"/>
        <v xml:space="preserve"> </v>
      </c>
      <c r="D12" s="15" t="str">
        <f t="shared" si="0"/>
        <v xml:space="preserve"> </v>
      </c>
      <c r="E12" s="15" t="str">
        <f t="shared" si="0"/>
        <v xml:space="preserve"> </v>
      </c>
      <c r="F12" s="15">
        <f t="shared" si="0"/>
        <v>5.3406576638437474E-2</v>
      </c>
      <c r="G12" s="15" t="str">
        <f t="shared" si="0"/>
        <v xml:space="preserve"> </v>
      </c>
      <c r="H12" s="15" t="str">
        <f t="shared" si="0"/>
        <v xml:space="preserve"> </v>
      </c>
      <c r="I12" s="15" t="str">
        <f t="shared" si="0"/>
        <v xml:space="preserve"> </v>
      </c>
      <c r="J12" s="15" t="str">
        <f t="shared" si="0"/>
        <v xml:space="preserve"> </v>
      </c>
      <c r="K12" s="15" t="str">
        <f t="shared" si="0"/>
        <v xml:space="preserve"> </v>
      </c>
      <c r="L12" s="15" t="str">
        <f t="shared" si="0"/>
        <v xml:space="preserve"> </v>
      </c>
      <c r="M12" s="15" t="str">
        <f t="shared" si="0"/>
        <v xml:space="preserve"> </v>
      </c>
      <c r="N12" s="16">
        <f t="shared" si="0"/>
        <v>4.0817883573662925</v>
      </c>
      <c r="O12" s="35">
        <v>10</v>
      </c>
      <c r="Q12" s="22">
        <v>2006</v>
      </c>
      <c r="R12" s="94">
        <f t="shared" si="2"/>
        <v>0.15789473683999999</v>
      </c>
      <c r="S12" s="94">
        <f t="shared" si="1"/>
        <v>0.22958257712999999</v>
      </c>
      <c r="T12" s="94">
        <f t="shared" si="1"/>
        <v>0.61252268602999993</v>
      </c>
      <c r="V12" s="4">
        <v>2006</v>
      </c>
      <c r="W12" s="99">
        <v>0.15695067265000001</v>
      </c>
      <c r="X12" s="100">
        <v>0.25</v>
      </c>
      <c r="Y12" s="100">
        <v>0.59304932735000004</v>
      </c>
      <c r="Z12" s="26">
        <v>0.19586614173</v>
      </c>
      <c r="AA12" s="26">
        <v>0.25590551180999999</v>
      </c>
      <c r="AB12" s="26">
        <v>0.54822834645999996</v>
      </c>
      <c r="AC12" s="100">
        <v>0.17254174396999999</v>
      </c>
      <c r="AD12" s="100">
        <v>0.24582560297</v>
      </c>
      <c r="AE12" s="100">
        <v>0.58163265306</v>
      </c>
      <c r="AF12" s="26">
        <v>0.18028419183</v>
      </c>
      <c r="AG12" s="26">
        <v>0.24422735345999999</v>
      </c>
      <c r="AH12" s="26">
        <v>0.57548845470999999</v>
      </c>
      <c r="AI12" s="100">
        <v>0.15789473683999999</v>
      </c>
      <c r="AJ12" s="100">
        <v>0.22958257712999999</v>
      </c>
      <c r="AK12" s="100">
        <v>0.61252268602999993</v>
      </c>
      <c r="AL12" s="26">
        <v>0.1729957805907173</v>
      </c>
      <c r="AM12" s="26">
        <v>0.24472573839662448</v>
      </c>
      <c r="AN12" s="30">
        <v>0.58227848101265822</v>
      </c>
      <c r="AO12" s="107">
        <v>1985</v>
      </c>
      <c r="AU12" s="4">
        <v>0.08</v>
      </c>
      <c r="AY12" s="4">
        <v>4.1107961988234454</v>
      </c>
      <c r="AZ12" s="4">
        <v>0.90504203682092077</v>
      </c>
      <c r="BA12" s="4">
        <v>0.35487174601662419</v>
      </c>
      <c r="BH12" s="9"/>
      <c r="BI12" s="6"/>
      <c r="BJ12"/>
      <c r="BK12" s="6">
        <v>0.55165608952077683</v>
      </c>
      <c r="BL12" s="6">
        <v>2.9152557576301214E-2</v>
      </c>
      <c r="BM12" s="6">
        <v>0.40813580606821698</v>
      </c>
      <c r="BN12"/>
      <c r="BO12"/>
      <c r="BP12"/>
      <c r="BQ12"/>
      <c r="BR12"/>
      <c r="BS12"/>
      <c r="BT12" s="8">
        <v>5.3968698155070063E-2</v>
      </c>
      <c r="BU12"/>
      <c r="BV12"/>
      <c r="BW12"/>
      <c r="BX12" s="6">
        <v>3.7977972775790042E-2</v>
      </c>
      <c r="BY12" s="6">
        <v>4.797217613784005E-2</v>
      </c>
      <c r="BZ12"/>
      <c r="CA12"/>
      <c r="CB12"/>
      <c r="CC12"/>
      <c r="CD12" s="6">
        <v>0.11193507765496012</v>
      </c>
      <c r="CE12"/>
      <c r="CF12"/>
      <c r="CG12"/>
      <c r="CH12" s="6">
        <v>3.8147554741741058E-2</v>
      </c>
      <c r="CI12"/>
      <c r="CJ12" s="6">
        <v>3.2043945983062483E-2</v>
      </c>
      <c r="CK12" s="6">
        <v>2.7679865720607308</v>
      </c>
      <c r="CL12"/>
      <c r="CM12" s="6">
        <v>6.7307545586327917</v>
      </c>
      <c r="CN12"/>
      <c r="CO12"/>
      <c r="CP12" s="6">
        <v>0.13885709925993744</v>
      </c>
      <c r="CQ12"/>
      <c r="CR12"/>
      <c r="CS12"/>
      <c r="CT12"/>
      <c r="CU12" s="6">
        <v>8.3924620431830313E-2</v>
      </c>
      <c r="CV12"/>
      <c r="CW12"/>
      <c r="CX12"/>
      <c r="CY12"/>
      <c r="CZ12"/>
      <c r="DA12"/>
      <c r="DB12"/>
      <c r="DC12" s="6">
        <v>5.1270313572899981</v>
      </c>
      <c r="DD12"/>
      <c r="DE12"/>
      <c r="DF12" s="6">
        <v>9.3486434305456764E-2</v>
      </c>
      <c r="DG12" s="6">
        <v>8.9421806726958653E-2</v>
      </c>
      <c r="DH12" s="6">
        <v>0.11584188598719643</v>
      </c>
      <c r="DI12" s="6">
        <v>3.8613961995732145E-2</v>
      </c>
      <c r="DJ12"/>
      <c r="DK12" s="6">
        <v>0.15039122040443045</v>
      </c>
      <c r="DL12"/>
      <c r="DM12" s="6"/>
      <c r="DN12" s="6">
        <v>30.226602987501273</v>
      </c>
      <c r="DO12" s="6">
        <v>5.615282999695153</v>
      </c>
    </row>
    <row r="13" spans="1:119" ht="15">
      <c r="A13" s="96">
        <v>11</v>
      </c>
      <c r="B13" s="3">
        <v>0.1</v>
      </c>
      <c r="C13" s="14">
        <f t="shared" ref="C13:N22" si="3">IF(VLOOKUP($B13,$AU$4:$DO$104,C$1+(12*($S$4-1980)),FALSE)=0," ",VLOOKUP($B13,$AU$4:$DO$104,C$1+(12*($S$4-1980)),FALSE))</f>
        <v>5.3406576638437474E-2</v>
      </c>
      <c r="D13" s="15" t="str">
        <f t="shared" si="3"/>
        <v xml:space="preserve"> </v>
      </c>
      <c r="E13" s="15">
        <f t="shared" si="3"/>
        <v>1.5259021896696421E-2</v>
      </c>
      <c r="F13" s="15">
        <f t="shared" si="3"/>
        <v>4.2725261310749982E-2</v>
      </c>
      <c r="G13" s="15" t="str">
        <f t="shared" si="3"/>
        <v xml:space="preserve"> </v>
      </c>
      <c r="H13" s="15" t="str">
        <f t="shared" si="3"/>
        <v xml:space="preserve"> </v>
      </c>
      <c r="I13" s="15" t="str">
        <f t="shared" si="3"/>
        <v xml:space="preserve"> </v>
      </c>
      <c r="J13" s="15" t="str">
        <f t="shared" si="3"/>
        <v xml:space="preserve"> </v>
      </c>
      <c r="K13" s="15" t="str">
        <f t="shared" si="3"/>
        <v xml:space="preserve"> </v>
      </c>
      <c r="L13" s="15" t="str">
        <f t="shared" si="3"/>
        <v xml:space="preserve"> </v>
      </c>
      <c r="M13" s="15" t="str">
        <f t="shared" si="3"/>
        <v xml:space="preserve"> </v>
      </c>
      <c r="N13" s="16">
        <f t="shared" si="3"/>
        <v>3.0228122377355611</v>
      </c>
      <c r="O13" s="35">
        <v>11</v>
      </c>
      <c r="Q13" s="22">
        <v>2007</v>
      </c>
      <c r="R13" s="94">
        <f t="shared" si="2"/>
        <v>0.15880217786</v>
      </c>
      <c r="S13" s="94">
        <f t="shared" si="1"/>
        <v>0.25045372051000003</v>
      </c>
      <c r="T13" s="94">
        <f t="shared" si="1"/>
        <v>0.59074410163000002</v>
      </c>
      <c r="V13" s="4">
        <v>2007</v>
      </c>
      <c r="W13" s="99">
        <v>0.16367713003999998</v>
      </c>
      <c r="X13" s="100">
        <v>0.26681614349999999</v>
      </c>
      <c r="Y13" s="100">
        <v>0.56950672646</v>
      </c>
      <c r="Z13" s="26">
        <v>0.18996062991999998</v>
      </c>
      <c r="AA13" s="26">
        <v>0.25393700787000001</v>
      </c>
      <c r="AB13" s="26">
        <v>0.55610236219999998</v>
      </c>
      <c r="AC13" s="100">
        <v>0.17717996288999999</v>
      </c>
      <c r="AD13" s="100">
        <v>0.24489795917999999</v>
      </c>
      <c r="AE13" s="100">
        <v>0.57792207791999994</v>
      </c>
      <c r="AF13" s="26">
        <v>0.17584369449000001</v>
      </c>
      <c r="AG13" s="26">
        <v>0.23534635878999999</v>
      </c>
      <c r="AH13" s="26">
        <v>0.58880994671000009</v>
      </c>
      <c r="AI13" s="100">
        <v>0.15880217786</v>
      </c>
      <c r="AJ13" s="100">
        <v>0.25045372051000003</v>
      </c>
      <c r="AK13" s="100">
        <v>0.59074410163000002</v>
      </c>
      <c r="AL13" s="26">
        <v>0.17318757192174913</v>
      </c>
      <c r="AM13" s="26">
        <v>0.24952052167242042</v>
      </c>
      <c r="AN13" s="30">
        <v>0.5772919064058305</v>
      </c>
      <c r="AU13" s="4">
        <v>0.09</v>
      </c>
      <c r="AY13" s="4">
        <v>4.6657298687689046</v>
      </c>
      <c r="AZ13" s="4">
        <v>0.43823088098697216</v>
      </c>
      <c r="BA13" s="4">
        <v>0.17386333865244005</v>
      </c>
      <c r="BH13" s="9"/>
      <c r="BI13" s="6">
        <v>0.11436772587625861</v>
      </c>
      <c r="BJ13"/>
      <c r="BK13" s="6">
        <v>0.50007848765501317</v>
      </c>
      <c r="BL13" s="6">
        <v>8.7457672728903646E-2</v>
      </c>
      <c r="BM13" s="6">
        <v>0.19509788531832351</v>
      </c>
      <c r="BN13"/>
      <c r="BO13"/>
      <c r="BP13"/>
      <c r="BQ13"/>
      <c r="BR13"/>
      <c r="BS13"/>
      <c r="BT13" s="8">
        <v>6.5961742189530076E-2</v>
      </c>
      <c r="BU13"/>
      <c r="BV13"/>
      <c r="BW13"/>
      <c r="BX13" s="6">
        <v>4.797217613784005E-2</v>
      </c>
      <c r="BY13" s="6">
        <v>1.3991884706870015E-2</v>
      </c>
      <c r="BZ13"/>
      <c r="CA13" s="6"/>
      <c r="CB13"/>
      <c r="CC13"/>
      <c r="CD13" s="6">
        <v>0.92146554998101105</v>
      </c>
      <c r="CE13"/>
      <c r="CF13"/>
      <c r="CG13"/>
      <c r="CH13" s="6">
        <v>4.882887006942855E-2</v>
      </c>
      <c r="CI13"/>
      <c r="CJ13" s="6">
        <v>0.13275349050125887</v>
      </c>
      <c r="CK13" s="6">
        <v>2.7130540932326239</v>
      </c>
      <c r="CL13"/>
      <c r="CM13" s="6">
        <v>5.006485084306096</v>
      </c>
      <c r="CN13"/>
      <c r="CO13"/>
      <c r="CP13" s="6">
        <v>0.16327153429465172</v>
      </c>
      <c r="CQ13"/>
      <c r="CR13" s="6"/>
      <c r="CS13"/>
      <c r="CT13" s="6"/>
      <c r="CU13" s="6">
        <v>5.3406576638437474E-2</v>
      </c>
      <c r="CV13"/>
      <c r="CW13"/>
      <c r="CX13"/>
      <c r="CY13"/>
      <c r="CZ13"/>
      <c r="DA13"/>
      <c r="DB13"/>
      <c r="DC13" s="6">
        <v>4.0817883573662925</v>
      </c>
      <c r="DD13"/>
      <c r="DE13"/>
      <c r="DF13" s="6">
        <v>0.12600345493344173</v>
      </c>
      <c r="DG13" s="6">
        <v>5.0807844731226508E-2</v>
      </c>
      <c r="DH13" s="6">
        <v>7.722792399146429E-2</v>
      </c>
      <c r="DI13" s="6">
        <v>0.30281475459810997</v>
      </c>
      <c r="DJ13"/>
      <c r="DK13" s="6">
        <v>0.33126714764759679</v>
      </c>
      <c r="DL13"/>
      <c r="DM13" s="6">
        <v>8.1292551569962408E-3</v>
      </c>
      <c r="DN13" s="6">
        <v>7.0155472004877559</v>
      </c>
      <c r="DO13" s="6">
        <v>6.1924601158418868</v>
      </c>
    </row>
    <row r="14" spans="1:119" ht="15">
      <c r="A14" s="96">
        <v>12</v>
      </c>
      <c r="B14" s="3">
        <v>0.11</v>
      </c>
      <c r="C14" s="14">
        <f t="shared" si="3"/>
        <v>3.0518043793392843E-2</v>
      </c>
      <c r="D14" s="15" t="str">
        <f t="shared" si="3"/>
        <v xml:space="preserve"> </v>
      </c>
      <c r="E14" s="15">
        <f t="shared" si="3"/>
        <v>0.33722438391699094</v>
      </c>
      <c r="F14" s="15">
        <f t="shared" si="3"/>
        <v>4.882887006942855E-2</v>
      </c>
      <c r="G14" s="15" t="str">
        <f t="shared" si="3"/>
        <v xml:space="preserve"> </v>
      </c>
      <c r="H14" s="15" t="str">
        <f t="shared" si="3"/>
        <v xml:space="preserve"> </v>
      </c>
      <c r="I14" s="15" t="str">
        <f t="shared" si="3"/>
        <v xml:space="preserve"> </v>
      </c>
      <c r="J14" s="15" t="str">
        <f t="shared" si="3"/>
        <v xml:space="preserve"> </v>
      </c>
      <c r="K14" s="15" t="str">
        <f t="shared" si="3"/>
        <v xml:space="preserve"> </v>
      </c>
      <c r="L14" s="15" t="str">
        <f t="shared" si="3"/>
        <v xml:space="preserve"> </v>
      </c>
      <c r="M14" s="15" t="str">
        <f t="shared" si="3"/>
        <v xml:space="preserve"> </v>
      </c>
      <c r="N14" s="16">
        <f t="shared" si="3"/>
        <v>1.9623102159151598</v>
      </c>
      <c r="O14" s="35">
        <v>12</v>
      </c>
      <c r="Q14" s="22">
        <v>2008</v>
      </c>
      <c r="R14" s="94">
        <f t="shared" si="2"/>
        <v>0.16152450090999998</v>
      </c>
      <c r="S14" s="94">
        <f t="shared" si="1"/>
        <v>0.23774954628</v>
      </c>
      <c r="T14" s="94">
        <f t="shared" si="1"/>
        <v>0.60072595280999996</v>
      </c>
      <c r="V14" s="4">
        <v>2008</v>
      </c>
      <c r="W14" s="101">
        <v>0.17040358743999998</v>
      </c>
      <c r="X14" s="102">
        <v>0.25896860986999998</v>
      </c>
      <c r="Y14" s="102">
        <v>0.57062780269000002</v>
      </c>
      <c r="Z14" s="27">
        <v>0.19291338583000001</v>
      </c>
      <c r="AA14" s="27">
        <v>0.25098425197000002</v>
      </c>
      <c r="AB14" s="27">
        <v>0.55610236219999998</v>
      </c>
      <c r="AC14" s="102">
        <v>0.20871985158</v>
      </c>
      <c r="AD14" s="102">
        <v>0.21799628941999999</v>
      </c>
      <c r="AE14" s="102">
        <v>0.57328385900000001</v>
      </c>
      <c r="AF14" s="27">
        <v>0.17140319715999999</v>
      </c>
      <c r="AG14" s="27">
        <v>0.23090586146</v>
      </c>
      <c r="AH14" s="27">
        <v>0.59769094139000001</v>
      </c>
      <c r="AI14" s="102">
        <v>0.16152450090999998</v>
      </c>
      <c r="AJ14" s="102">
        <v>0.23774954628</v>
      </c>
      <c r="AK14" s="102">
        <v>0.60072595280999996</v>
      </c>
      <c r="AL14" s="27">
        <v>0.18105101649405447</v>
      </c>
      <c r="AM14" s="27">
        <v>0.23839662447257384</v>
      </c>
      <c r="AN14" s="33">
        <v>0.58055235903337166</v>
      </c>
      <c r="AU14" s="4">
        <v>0.1</v>
      </c>
      <c r="AY14" s="4">
        <v>5.5159930454664545</v>
      </c>
      <c r="AZ14" s="4">
        <v>0.20720699264057924</v>
      </c>
      <c r="BA14" s="4">
        <v>0.39297877914592616</v>
      </c>
      <c r="BH14" s="9"/>
      <c r="BI14" s="6">
        <v>3.8122575292086201E-2</v>
      </c>
      <c r="BJ14"/>
      <c r="BK14" s="6">
        <v>0.24891799161303343</v>
      </c>
      <c r="BL14" s="6">
        <v>0.14576278788150607</v>
      </c>
      <c r="BM14" s="6">
        <v>0.15921781445518354</v>
      </c>
      <c r="BN14"/>
      <c r="BO14"/>
      <c r="BP14"/>
      <c r="BQ14"/>
      <c r="BR14"/>
      <c r="BS14"/>
      <c r="BT14" s="8">
        <v>0.27384117212017028</v>
      </c>
      <c r="BU14"/>
      <c r="BV14"/>
      <c r="BW14"/>
      <c r="BX14" s="6">
        <v>4.797217613784005E-2</v>
      </c>
      <c r="BY14" s="6">
        <v>1.1993044034460013E-2</v>
      </c>
      <c r="BZ14"/>
      <c r="CA14" s="6">
        <v>1.5990725379280018E-2</v>
      </c>
      <c r="CB14"/>
      <c r="CC14"/>
      <c r="CD14" s="6">
        <v>1.2792580303424015</v>
      </c>
      <c r="CE14"/>
      <c r="CF14"/>
      <c r="CG14"/>
      <c r="CH14" s="6">
        <v>3.3569848172732127E-2</v>
      </c>
      <c r="CI14"/>
      <c r="CJ14" s="6">
        <v>8.69764248111696E-2</v>
      </c>
      <c r="CK14" s="6">
        <v>2.3987182421606774</v>
      </c>
      <c r="CL14"/>
      <c r="CM14" s="6">
        <v>3.3829251544975967</v>
      </c>
      <c r="CN14"/>
      <c r="CO14"/>
      <c r="CP14" s="6">
        <v>0.40588998245212482</v>
      </c>
      <c r="CQ14"/>
      <c r="CR14" s="6">
        <v>5.3406576638437474E-2</v>
      </c>
      <c r="CS14"/>
      <c r="CT14" s="6">
        <v>1.5259021896696421E-2</v>
      </c>
      <c r="CU14" s="6">
        <v>4.2725261310749982E-2</v>
      </c>
      <c r="CV14"/>
      <c r="CW14"/>
      <c r="CX14"/>
      <c r="CY14"/>
      <c r="CZ14"/>
      <c r="DA14"/>
      <c r="DB14"/>
      <c r="DC14" s="6">
        <v>3.0228122377355611</v>
      </c>
      <c r="DD14"/>
      <c r="DE14"/>
      <c r="DF14" s="6">
        <v>0.12803576872269079</v>
      </c>
      <c r="DG14" s="6">
        <v>0.11177725840869832</v>
      </c>
      <c r="DH14" s="6">
        <v>5.6904786098973689E-2</v>
      </c>
      <c r="DI14" s="6">
        <v>0.42068895437455545</v>
      </c>
      <c r="DJ14"/>
      <c r="DK14" s="6">
        <v>1.0364800325170207</v>
      </c>
      <c r="DL14"/>
      <c r="DM14" s="6">
        <v>5.0807844731226508E-2</v>
      </c>
      <c r="DN14" s="6">
        <v>0.5914033126714765</v>
      </c>
      <c r="DO14" s="6">
        <v>10.29366934254649</v>
      </c>
    </row>
    <row r="15" spans="1:119" ht="15">
      <c r="A15" s="96">
        <v>13</v>
      </c>
      <c r="B15" s="3">
        <v>0.12</v>
      </c>
      <c r="C15" s="14">
        <f t="shared" si="3"/>
        <v>3.9673456931410694E-2</v>
      </c>
      <c r="D15" s="15" t="str">
        <f t="shared" si="3"/>
        <v xml:space="preserve"> </v>
      </c>
      <c r="E15" s="15">
        <f t="shared" si="3"/>
        <v>0.20294499122606241</v>
      </c>
      <c r="F15" s="15">
        <f t="shared" si="3"/>
        <v>5.7984283207446405E-2</v>
      </c>
      <c r="G15" s="15" t="str">
        <f t="shared" si="3"/>
        <v xml:space="preserve"> </v>
      </c>
      <c r="H15" s="15" t="str">
        <f t="shared" si="3"/>
        <v xml:space="preserve"> </v>
      </c>
      <c r="I15" s="15" t="str">
        <f t="shared" si="3"/>
        <v xml:space="preserve"> </v>
      </c>
      <c r="J15" s="15" t="str">
        <f t="shared" si="3"/>
        <v xml:space="preserve"> </v>
      </c>
      <c r="K15" s="15" t="str">
        <f t="shared" si="3"/>
        <v xml:space="preserve"> </v>
      </c>
      <c r="L15" s="15" t="str">
        <f t="shared" si="3"/>
        <v xml:space="preserve"> </v>
      </c>
      <c r="M15" s="15" t="str">
        <f t="shared" si="3"/>
        <v xml:space="preserve"> </v>
      </c>
      <c r="N15" s="16">
        <f t="shared" si="3"/>
        <v>1.2771801327534904</v>
      </c>
      <c r="O15" s="35">
        <v>13</v>
      </c>
      <c r="AU15" s="4">
        <v>0.11</v>
      </c>
      <c r="AY15" s="4">
        <v>5.9685140638769143</v>
      </c>
      <c r="AZ15" s="4">
        <v>8.5740824540929336E-2</v>
      </c>
      <c r="BA15" s="4">
        <v>1.0765236859027796</v>
      </c>
      <c r="BH15" s="9"/>
      <c r="BI15" s="6">
        <v>5.6062610723656182E-2</v>
      </c>
      <c r="BJ15"/>
      <c r="BK15" s="6">
        <v>0.15024779673939856</v>
      </c>
      <c r="BL15" s="6">
        <v>0.15024779673939856</v>
      </c>
      <c r="BM15" s="6">
        <v>0.43280335478662574</v>
      </c>
      <c r="BN15"/>
      <c r="BO15"/>
      <c r="BP15"/>
      <c r="BQ15"/>
      <c r="BR15"/>
      <c r="BS15"/>
      <c r="BT15" s="8">
        <v>3.9976813448200046E-2</v>
      </c>
      <c r="BU15"/>
      <c r="BV15"/>
      <c r="BW15"/>
      <c r="BX15" s="6">
        <v>7.5955945551580084E-2</v>
      </c>
      <c r="BY15" s="6">
        <v>2.1987247396510024E-2</v>
      </c>
      <c r="BZ15"/>
      <c r="CA15" s="6">
        <v>6.796058286194008E-2</v>
      </c>
      <c r="CB15"/>
      <c r="CC15"/>
      <c r="CD15" s="6">
        <v>1.8549241439964821</v>
      </c>
      <c r="CE15"/>
      <c r="CF15"/>
      <c r="CG15"/>
      <c r="CH15" s="6">
        <v>5.3406576638437474E-2</v>
      </c>
      <c r="CI15"/>
      <c r="CJ15" s="6">
        <v>7.6295109483482115E-2</v>
      </c>
      <c r="CK15" s="6">
        <v>1.9699397268635082</v>
      </c>
      <c r="CL15"/>
      <c r="CM15" s="6">
        <v>2.3285267414358741</v>
      </c>
      <c r="CN15"/>
      <c r="CO15"/>
      <c r="CP15" s="6">
        <v>0.49591821164263372</v>
      </c>
      <c r="CQ15"/>
      <c r="CR15" s="6">
        <v>3.0518043793392843E-2</v>
      </c>
      <c r="CS15"/>
      <c r="CT15" s="6">
        <v>0.33722438391699094</v>
      </c>
      <c r="CU15" s="6">
        <v>4.882887006942855E-2</v>
      </c>
      <c r="CV15"/>
      <c r="CW15"/>
      <c r="CX15"/>
      <c r="CY15"/>
      <c r="CZ15"/>
      <c r="DA15"/>
      <c r="DB15"/>
      <c r="DC15" s="6">
        <v>1.9623102159151598</v>
      </c>
      <c r="DD15"/>
      <c r="DE15"/>
      <c r="DF15" s="6">
        <v>0.49385225078752165</v>
      </c>
      <c r="DG15" s="6">
        <v>0.30891169596585716</v>
      </c>
      <c r="DH15" s="6">
        <v>0.17071435829692105</v>
      </c>
      <c r="DI15" s="6">
        <v>0.45523828879178951</v>
      </c>
      <c r="DJ15"/>
      <c r="DK15" s="6">
        <v>3.3878670866781833</v>
      </c>
      <c r="DL15"/>
      <c r="DM15" s="6">
        <v>2.2355451681739663E-2</v>
      </c>
      <c r="DN15" s="6">
        <v>0.30281475459810997</v>
      </c>
      <c r="DO15" s="6">
        <v>16.414998475764659</v>
      </c>
    </row>
    <row r="16" spans="1:119" ht="15">
      <c r="A16" s="96">
        <v>14</v>
      </c>
      <c r="B16" s="3">
        <v>0.13</v>
      </c>
      <c r="C16" s="14">
        <f t="shared" si="3"/>
        <v>2.2888532845044631E-2</v>
      </c>
      <c r="D16" s="15" t="str">
        <f t="shared" si="3"/>
        <v xml:space="preserve"> </v>
      </c>
      <c r="E16" s="15">
        <f t="shared" si="3"/>
        <v>7.3243305104142828E-2</v>
      </c>
      <c r="F16" s="15">
        <f t="shared" si="3"/>
        <v>3.9673456931410694E-2</v>
      </c>
      <c r="G16" s="15" t="str">
        <f t="shared" si="3"/>
        <v xml:space="preserve"> </v>
      </c>
      <c r="H16" s="15" t="str">
        <f t="shared" si="3"/>
        <v xml:space="preserve"> </v>
      </c>
      <c r="I16" s="15" t="str">
        <f t="shared" si="3"/>
        <v xml:space="preserve"> </v>
      </c>
      <c r="J16" s="15" t="str">
        <f t="shared" si="3"/>
        <v xml:space="preserve"> </v>
      </c>
      <c r="K16" s="15" t="str">
        <f t="shared" si="3"/>
        <v xml:space="preserve"> </v>
      </c>
      <c r="L16" s="15" t="str">
        <f t="shared" si="3"/>
        <v xml:space="preserve"> </v>
      </c>
      <c r="M16" s="15" t="str">
        <f t="shared" si="3"/>
        <v xml:space="preserve"> </v>
      </c>
      <c r="N16" s="16">
        <f t="shared" si="3"/>
        <v>1.1947814145113298</v>
      </c>
      <c r="O16" s="35">
        <v>14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U16" s="4">
        <v>0.12</v>
      </c>
      <c r="AY16" s="4">
        <v>5.6398409031366858</v>
      </c>
      <c r="AZ16" s="4">
        <v>0.15957320122895183</v>
      </c>
      <c r="BA16" s="4">
        <v>0.95982089694429229</v>
      </c>
      <c r="BH16" s="9"/>
      <c r="BI16" s="6">
        <v>4.7092593007871192E-2</v>
      </c>
      <c r="BJ16"/>
      <c r="BK16" s="6">
        <v>0.17940035431569978</v>
      </c>
      <c r="BL16" s="6">
        <v>8.52151682999574E-2</v>
      </c>
      <c r="BM16" s="6">
        <v>0.22200793846567848</v>
      </c>
      <c r="BN16"/>
      <c r="BO16"/>
      <c r="BP16"/>
      <c r="BQ16" s="6"/>
      <c r="BR16"/>
      <c r="BS16"/>
      <c r="BT16" s="8">
        <v>0.14391652841352015</v>
      </c>
      <c r="BU16"/>
      <c r="BV16"/>
      <c r="BW16"/>
      <c r="BX16" s="6">
        <v>0.10793739631014013</v>
      </c>
      <c r="BY16" s="6">
        <v>2.798376941374003E-2</v>
      </c>
      <c r="BZ16"/>
      <c r="CA16" s="6">
        <v>9.9942033620500109E-2</v>
      </c>
      <c r="CB16"/>
      <c r="CC16"/>
      <c r="CD16" s="6">
        <v>1.4451618061524316</v>
      </c>
      <c r="CE16"/>
      <c r="CF16"/>
      <c r="CG16"/>
      <c r="CH16" s="6">
        <v>3.8147554741741058E-2</v>
      </c>
      <c r="CI16"/>
      <c r="CJ16" s="6">
        <v>0.19989318684672314</v>
      </c>
      <c r="CK16" s="6">
        <v>1.7135881589990081</v>
      </c>
      <c r="CL16"/>
      <c r="CM16" s="6">
        <v>1.5548943312733654</v>
      </c>
      <c r="CN16"/>
      <c r="CO16"/>
      <c r="CP16" s="6">
        <v>0.22125581750209811</v>
      </c>
      <c r="CQ16"/>
      <c r="CR16" s="6">
        <v>3.9673456931410694E-2</v>
      </c>
      <c r="CS16"/>
      <c r="CT16" s="6">
        <v>0.20294499122606241</v>
      </c>
      <c r="CU16" s="6">
        <v>5.7984283207446405E-2</v>
      </c>
      <c r="CV16"/>
      <c r="CW16"/>
      <c r="CX16"/>
      <c r="CY16"/>
      <c r="CZ16"/>
      <c r="DA16"/>
      <c r="DB16"/>
      <c r="DC16" s="6">
        <v>1.2771801327534904</v>
      </c>
      <c r="DD16"/>
      <c r="DE16"/>
      <c r="DF16" s="6">
        <v>0.3475256579615893</v>
      </c>
      <c r="DG16" s="6">
        <v>0.1381973376689361</v>
      </c>
      <c r="DH16" s="6">
        <v>4.4710903363479326E-2</v>
      </c>
      <c r="DI16" s="6">
        <v>0.5426277817294991</v>
      </c>
      <c r="DJ16"/>
      <c r="DK16" s="6">
        <v>8.1739660603597208</v>
      </c>
      <c r="DL16"/>
      <c r="DM16" s="6">
        <v>1.6258510313992482E-2</v>
      </c>
      <c r="DN16" s="6">
        <v>0.92063814652982423</v>
      </c>
      <c r="DO16" s="6">
        <v>13.724215018798903</v>
      </c>
    </row>
    <row r="17" spans="1:119" ht="15">
      <c r="A17" s="96">
        <v>15</v>
      </c>
      <c r="B17" s="3">
        <v>0.14000000000000001</v>
      </c>
      <c r="C17" s="14">
        <f t="shared" si="3"/>
        <v>3.0518043793392843E-2</v>
      </c>
      <c r="D17" s="15" t="str">
        <f t="shared" si="3"/>
        <v xml:space="preserve"> </v>
      </c>
      <c r="E17" s="15">
        <f t="shared" si="3"/>
        <v>0.12359807736324102</v>
      </c>
      <c r="F17" s="15">
        <f t="shared" si="3"/>
        <v>1.8310826276035707E-2</v>
      </c>
      <c r="G17" s="15" t="str">
        <f t="shared" si="3"/>
        <v xml:space="preserve"> </v>
      </c>
      <c r="H17" s="15" t="str">
        <f t="shared" si="3"/>
        <v xml:space="preserve"> </v>
      </c>
      <c r="I17" s="15" t="str">
        <f t="shared" si="3"/>
        <v xml:space="preserve"> </v>
      </c>
      <c r="J17" s="15" t="str">
        <f t="shared" si="3"/>
        <v xml:space="preserve"> </v>
      </c>
      <c r="K17" s="15" t="str">
        <f t="shared" si="3"/>
        <v xml:space="preserve"> </v>
      </c>
      <c r="L17" s="15" t="str">
        <f t="shared" si="3"/>
        <v xml:space="preserve"> </v>
      </c>
      <c r="M17" s="15" t="str">
        <f t="shared" si="3"/>
        <v xml:space="preserve"> </v>
      </c>
      <c r="N17" s="16">
        <f t="shared" si="3"/>
        <v>0.81483176928358891</v>
      </c>
      <c r="O17" s="35">
        <v>15</v>
      </c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U17" s="4">
        <v>0.13</v>
      </c>
      <c r="AY17" s="4">
        <v>5.3540381546669211</v>
      </c>
      <c r="AZ17" s="4">
        <v>0.14766475337604498</v>
      </c>
      <c r="BA17" s="4">
        <v>0.7192702503155739</v>
      </c>
      <c r="BH17" s="9"/>
      <c r="BI17" s="6">
        <v>6.7275132868387419E-2</v>
      </c>
      <c r="BJ17"/>
      <c r="BK17" s="6">
        <v>8.7457672728903646E-2</v>
      </c>
      <c r="BL17" s="6">
        <v>0.20182539860516224</v>
      </c>
      <c r="BM17" s="6">
        <v>0.20182539860516224</v>
      </c>
      <c r="BN17"/>
      <c r="BO17"/>
      <c r="BP17"/>
      <c r="BQ17" s="6">
        <v>0.42831834592873319</v>
      </c>
      <c r="BR17" s="6"/>
      <c r="BS17" s="6"/>
      <c r="BT17" s="8">
        <v>0.22586899598233026</v>
      </c>
      <c r="BU17"/>
      <c r="BV17"/>
      <c r="BW17"/>
      <c r="BX17" s="6">
        <v>7.9953626896400093E-2</v>
      </c>
      <c r="BY17" s="6">
        <v>3.5979132103380038E-2</v>
      </c>
      <c r="BZ17"/>
      <c r="CA17" s="6">
        <v>0.33380639229247039</v>
      </c>
      <c r="CB17"/>
      <c r="CC17"/>
      <c r="CD17" s="6">
        <v>2.0608047332547121</v>
      </c>
      <c r="CE17"/>
      <c r="CF17"/>
      <c r="CG17"/>
      <c r="CH17" s="6">
        <v>3.6621652552071414E-2</v>
      </c>
      <c r="CI17"/>
      <c r="CJ17" s="6">
        <v>0.30212863355458913</v>
      </c>
      <c r="CK17" s="6">
        <v>2.7634088654917219</v>
      </c>
      <c r="CL17"/>
      <c r="CM17" s="6">
        <v>0.27771419851987489</v>
      </c>
      <c r="CN17"/>
      <c r="CO17"/>
      <c r="CP17" s="6">
        <v>0.10376134889753567</v>
      </c>
      <c r="CQ17"/>
      <c r="CR17" s="6">
        <v>2.2888532845044631E-2</v>
      </c>
      <c r="CS17"/>
      <c r="CT17" s="6">
        <v>7.3243305104142828E-2</v>
      </c>
      <c r="CU17" s="6">
        <v>3.9673456931410694E-2</v>
      </c>
      <c r="CV17"/>
      <c r="CW17"/>
      <c r="CX17"/>
      <c r="CY17"/>
      <c r="CZ17"/>
      <c r="DA17"/>
      <c r="DB17"/>
      <c r="DC17" s="6">
        <v>1.1947814145113298</v>
      </c>
      <c r="DD17"/>
      <c r="DE17"/>
      <c r="DF17" s="6">
        <v>0.64017884361345401</v>
      </c>
      <c r="DG17" s="6">
        <v>4.6743217152728382E-2</v>
      </c>
      <c r="DH17" s="6">
        <v>6.0969413677471808E-2</v>
      </c>
      <c r="DI17" s="6">
        <v>0.52840158520475566</v>
      </c>
      <c r="DJ17"/>
      <c r="DK17" s="6">
        <v>12.084137790874912</v>
      </c>
      <c r="DL17"/>
      <c r="DM17" s="6">
        <v>2.2355451681739663E-2</v>
      </c>
      <c r="DN17" s="6">
        <v>1.4083934559495987</v>
      </c>
      <c r="DO17" s="6">
        <v>10.598516410933849</v>
      </c>
    </row>
    <row r="18" spans="1:119" ht="15">
      <c r="A18" s="96">
        <v>16</v>
      </c>
      <c r="B18" s="3">
        <v>0.15</v>
      </c>
      <c r="C18" s="14">
        <f t="shared" si="3"/>
        <v>1.3733119707026779E-2</v>
      </c>
      <c r="D18" s="15">
        <f t="shared" si="3"/>
        <v>0.10681315327687495</v>
      </c>
      <c r="E18" s="15">
        <f t="shared" si="3"/>
        <v>0.13427939269092851</v>
      </c>
      <c r="F18" s="15">
        <f t="shared" si="3"/>
        <v>3.9673456931410694E-2</v>
      </c>
      <c r="G18" s="15" t="str">
        <f t="shared" si="3"/>
        <v xml:space="preserve"> </v>
      </c>
      <c r="H18" s="15" t="str">
        <f t="shared" si="3"/>
        <v xml:space="preserve"> </v>
      </c>
      <c r="I18" s="15" t="str">
        <f t="shared" si="3"/>
        <v xml:space="preserve"> </v>
      </c>
      <c r="J18" s="15" t="str">
        <f t="shared" si="3"/>
        <v xml:space="preserve"> </v>
      </c>
      <c r="K18" s="15" t="str">
        <f t="shared" si="3"/>
        <v xml:space="preserve"> </v>
      </c>
      <c r="L18" s="15" t="str">
        <f t="shared" si="3"/>
        <v xml:space="preserve"> </v>
      </c>
      <c r="M18" s="15" t="str">
        <f t="shared" si="3"/>
        <v xml:space="preserve"> </v>
      </c>
      <c r="N18" s="16">
        <f t="shared" si="3"/>
        <v>0.45929655909056227</v>
      </c>
      <c r="O18" s="35">
        <v>16</v>
      </c>
      <c r="AU18" s="4">
        <v>0.14000000000000001</v>
      </c>
      <c r="AY18" s="4">
        <v>3.5558625288779862</v>
      </c>
      <c r="AZ18" s="4">
        <v>2.8580274846976447E-2</v>
      </c>
      <c r="BA18" s="4">
        <v>0.16671826994069594</v>
      </c>
      <c r="BH18" s="9"/>
      <c r="BI18" s="6">
        <v>8.0730159442064894E-2</v>
      </c>
      <c r="BJ18"/>
      <c r="BK18" s="6">
        <v>0.14576278788150607</v>
      </c>
      <c r="BL18" s="6">
        <v>5.1577601865763684E-2</v>
      </c>
      <c r="BM18" s="6">
        <v>8.52151682999574E-2</v>
      </c>
      <c r="BN18"/>
      <c r="BO18"/>
      <c r="BP18"/>
      <c r="BQ18" s="6">
        <v>3.0856860942300361</v>
      </c>
      <c r="BR18" s="6">
        <v>4.26075841499787E-2</v>
      </c>
      <c r="BS18" s="6">
        <v>0.10539770816047361</v>
      </c>
      <c r="BT18" s="8">
        <v>0.19588638589618021</v>
      </c>
      <c r="BU18"/>
      <c r="BV18"/>
      <c r="BW18"/>
      <c r="BX18" s="6">
        <v>8.3951308241220088E-2</v>
      </c>
      <c r="BY18" s="6">
        <v>3.1981450758560036E-2</v>
      </c>
      <c r="BZ18"/>
      <c r="CA18" s="6">
        <v>0.10993623698255012</v>
      </c>
      <c r="CB18"/>
      <c r="CC18"/>
      <c r="CD18" s="6">
        <v>1.7649763137380319</v>
      </c>
      <c r="CE18"/>
      <c r="CF18" s="6"/>
      <c r="CG18"/>
      <c r="CH18" s="6">
        <v>0.10528725108720531</v>
      </c>
      <c r="CI18"/>
      <c r="CJ18" s="6">
        <v>0.25635156786449986</v>
      </c>
      <c r="CK18" s="6">
        <v>1.6281376363775082</v>
      </c>
      <c r="CL18"/>
      <c r="CM18" s="6">
        <v>2.8992141603723202E-2</v>
      </c>
      <c r="CN18"/>
      <c r="CO18"/>
      <c r="CP18" s="6">
        <v>0.22430762188143741</v>
      </c>
      <c r="CQ18"/>
      <c r="CR18" s="6">
        <v>3.0518043793392843E-2</v>
      </c>
      <c r="CS18" s="6"/>
      <c r="CT18" s="6">
        <v>0.12359807736324102</v>
      </c>
      <c r="CU18" s="6">
        <v>1.8310826276035707E-2</v>
      </c>
      <c r="CV18"/>
      <c r="CW18"/>
      <c r="CX18"/>
      <c r="CY18"/>
      <c r="CZ18"/>
      <c r="DA18"/>
      <c r="DB18"/>
      <c r="DC18" s="6">
        <v>0.81483176928358891</v>
      </c>
      <c r="DD18"/>
      <c r="DE18"/>
      <c r="DF18" s="6">
        <v>0.81699014327812225</v>
      </c>
      <c r="DG18" s="6">
        <v>9.3486434305456764E-2</v>
      </c>
      <c r="DH18" s="6">
        <v>6.9098668834468052E-2</v>
      </c>
      <c r="DI18" s="6">
        <v>0.67879280560918609</v>
      </c>
      <c r="DJ18"/>
      <c r="DK18" s="6">
        <v>11.031399248043899</v>
      </c>
      <c r="DL18"/>
      <c r="DM18" s="6">
        <v>2.8452393049486845E-2</v>
      </c>
      <c r="DN18" s="6">
        <v>0.45523828879178951</v>
      </c>
      <c r="DO18" s="6">
        <v>8.3568743013921356</v>
      </c>
    </row>
    <row r="19" spans="1:119" ht="15">
      <c r="A19" s="96">
        <v>17</v>
      </c>
      <c r="B19" s="3">
        <v>0.16</v>
      </c>
      <c r="C19" s="14">
        <f t="shared" si="3"/>
        <v>2.4414435034714275E-2</v>
      </c>
      <c r="D19" s="15">
        <f t="shared" si="3"/>
        <v>0.28076600289921416</v>
      </c>
      <c r="E19" s="15">
        <f t="shared" si="3"/>
        <v>0.12664988174258029</v>
      </c>
      <c r="F19" s="15">
        <f t="shared" si="3"/>
        <v>3.6621652552071414E-2</v>
      </c>
      <c r="G19" s="15" t="str">
        <f t="shared" si="3"/>
        <v xml:space="preserve"> </v>
      </c>
      <c r="H19" s="15" t="str">
        <f t="shared" si="3"/>
        <v xml:space="preserve"> </v>
      </c>
      <c r="I19" s="15" t="str">
        <f t="shared" si="3"/>
        <v xml:space="preserve"> </v>
      </c>
      <c r="J19" s="15" t="str">
        <f t="shared" si="3"/>
        <v xml:space="preserve"> </v>
      </c>
      <c r="K19" s="15" t="str">
        <f t="shared" si="3"/>
        <v xml:space="preserve"> </v>
      </c>
      <c r="L19" s="15" t="str">
        <f t="shared" si="3"/>
        <v xml:space="preserve"> </v>
      </c>
      <c r="M19" s="15" t="str">
        <f t="shared" si="3"/>
        <v xml:space="preserve"> </v>
      </c>
      <c r="N19" s="16">
        <f t="shared" si="3"/>
        <v>4.5777065690089262E-2</v>
      </c>
      <c r="O19" s="35">
        <v>17</v>
      </c>
      <c r="AU19" s="4">
        <v>0.15</v>
      </c>
      <c r="AY19" s="4">
        <v>1.8481911067711436</v>
      </c>
      <c r="BA19" s="4">
        <v>0.21435206135232335</v>
      </c>
      <c r="BE19" s="4">
        <v>0.42632243313406532</v>
      </c>
      <c r="BH19" s="9"/>
      <c r="BI19" s="6">
        <v>0.14352028345255982</v>
      </c>
      <c r="BJ19"/>
      <c r="BK19" s="6">
        <v>0.80505908999170273</v>
      </c>
      <c r="BL19" s="6">
        <v>0.28928307133406589</v>
      </c>
      <c r="BM19" s="6">
        <v>0.66826631982598161</v>
      </c>
      <c r="BN19"/>
      <c r="BO19"/>
      <c r="BP19"/>
      <c r="BQ19" s="6">
        <v>4.1419056802637186</v>
      </c>
      <c r="BR19" s="6">
        <v>12.647724979256834</v>
      </c>
      <c r="BS19" s="6">
        <v>0.11661023030520486</v>
      </c>
      <c r="BT19" s="8">
        <v>4.5973335465430053E-2</v>
      </c>
      <c r="BU19"/>
      <c r="BV19"/>
      <c r="BW19"/>
      <c r="BX19" s="6">
        <v>1.3991884706870015E-2</v>
      </c>
      <c r="BY19" s="6">
        <v>2.9982610086150035E-2</v>
      </c>
      <c r="BZ19"/>
      <c r="CA19" s="6">
        <v>7.7954786223990089E-2</v>
      </c>
      <c r="CB19"/>
      <c r="CC19"/>
      <c r="CD19" s="6">
        <v>2.9283015850806531</v>
      </c>
      <c r="CE19"/>
      <c r="CF19" s="6">
        <v>1.5259021896696422E-3</v>
      </c>
      <c r="CG19"/>
      <c r="CH19" s="6">
        <v>0.10376134889753567</v>
      </c>
      <c r="CI19"/>
      <c r="CJ19" s="6">
        <v>6.8665598535133904E-2</v>
      </c>
      <c r="CK19" s="6">
        <v>1.0742351415274281</v>
      </c>
      <c r="CL19"/>
      <c r="CM19" s="6">
        <v>1.3733119707026779E-2</v>
      </c>
      <c r="CN19"/>
      <c r="CO19"/>
      <c r="CP19" s="6">
        <v>0.11291676203555352</v>
      </c>
      <c r="CQ19" s="6"/>
      <c r="CR19" s="6">
        <v>1.3733119707026779E-2</v>
      </c>
      <c r="CS19" s="6">
        <v>0.10681315327687495</v>
      </c>
      <c r="CT19" s="6">
        <v>0.13427939269092851</v>
      </c>
      <c r="CU19" s="6">
        <v>3.9673456931410694E-2</v>
      </c>
      <c r="CV19"/>
      <c r="CW19"/>
      <c r="CX19"/>
      <c r="CY19"/>
      <c r="CZ19"/>
      <c r="DA19"/>
      <c r="DB19"/>
      <c r="DC19" s="6">
        <v>0.45929655909056227</v>
      </c>
      <c r="DD19"/>
      <c r="DE19"/>
      <c r="DF19" s="6">
        <v>0.35971954069708367</v>
      </c>
      <c r="DG19" s="6">
        <v>6.7066355045218989E-2</v>
      </c>
      <c r="DH19" s="6">
        <v>0.20729600650340413</v>
      </c>
      <c r="DI19" s="6">
        <v>1.8067269586424146</v>
      </c>
      <c r="DJ19"/>
      <c r="DK19" s="6">
        <v>7.9219591504928371</v>
      </c>
      <c r="DL19"/>
      <c r="DM19" s="6">
        <v>6.5034041255969927E-2</v>
      </c>
      <c r="DN19" s="6">
        <v>0.46336754394878571</v>
      </c>
      <c r="DO19" s="6">
        <v>5.4303424448734887</v>
      </c>
    </row>
    <row r="20" spans="1:119" ht="15">
      <c r="A20" s="96">
        <v>18</v>
      </c>
      <c r="B20" s="3">
        <v>0.17</v>
      </c>
      <c r="C20" s="14">
        <f t="shared" si="3"/>
        <v>4.2725261310749982E-2</v>
      </c>
      <c r="D20" s="15">
        <f t="shared" si="3"/>
        <v>0.1083390554665446</v>
      </c>
      <c r="E20" s="15">
        <f t="shared" si="3"/>
        <v>9.1554131380178524E-2</v>
      </c>
      <c r="F20" s="15">
        <f t="shared" si="3"/>
        <v>4.4251163500419625E-2</v>
      </c>
      <c r="G20" s="15" t="str">
        <f t="shared" si="3"/>
        <v xml:space="preserve"> </v>
      </c>
      <c r="H20" s="15" t="str">
        <f t="shared" si="3"/>
        <v xml:space="preserve"> </v>
      </c>
      <c r="I20" s="15" t="str">
        <f t="shared" si="3"/>
        <v xml:space="preserve"> </v>
      </c>
      <c r="J20" s="15">
        <f t="shared" si="3"/>
        <v>7.6295109483482115E-2</v>
      </c>
      <c r="K20" s="15" t="str">
        <f t="shared" si="3"/>
        <v xml:space="preserve"> </v>
      </c>
      <c r="L20" s="15" t="str">
        <f t="shared" si="3"/>
        <v xml:space="preserve"> </v>
      </c>
      <c r="M20" s="15" t="str">
        <f t="shared" si="3"/>
        <v xml:space="preserve"> </v>
      </c>
      <c r="N20" s="16">
        <f t="shared" si="3"/>
        <v>2.1362630655374991E-2</v>
      </c>
      <c r="O20" s="35">
        <v>18</v>
      </c>
      <c r="AU20" s="4">
        <v>0.16</v>
      </c>
      <c r="AY20" s="4">
        <v>1.8481911067711436</v>
      </c>
      <c r="BA20" s="4">
        <v>0.24769571534046253</v>
      </c>
      <c r="BE20" s="4">
        <v>7.6738037964131758</v>
      </c>
      <c r="BF20" s="4">
        <v>4.2870412270464668E-2</v>
      </c>
      <c r="BH20" s="9"/>
      <c r="BI20" s="6">
        <v>4.7092593007871192E-2</v>
      </c>
      <c r="BJ20"/>
      <c r="BK20" s="6">
        <v>1.2042248783441347</v>
      </c>
      <c r="BL20" s="6">
        <v>0.36777072634718455</v>
      </c>
      <c r="BM20" s="6">
        <v>0.9597918955889938</v>
      </c>
      <c r="BN20"/>
      <c r="BO20"/>
      <c r="BP20"/>
      <c r="BQ20" s="6">
        <v>2.9354382974906374</v>
      </c>
      <c r="BR20" s="6">
        <v>46.724822281524006</v>
      </c>
      <c r="BS20" s="6">
        <v>7.1760141726279911E-2</v>
      </c>
      <c r="BT20" s="8">
        <v>0.29582841951668032</v>
      </c>
      <c r="BU20"/>
      <c r="BV20"/>
      <c r="BW20"/>
      <c r="BX20" s="6">
        <v>4.5973335465430053E-2</v>
      </c>
      <c r="BY20" s="6">
        <v>1.9988406724100023E-2</v>
      </c>
      <c r="BZ20"/>
      <c r="CA20" s="6">
        <v>5.7966379499890065E-2</v>
      </c>
      <c r="CB20"/>
      <c r="CC20"/>
      <c r="CD20" s="6">
        <v>83.635491414979313</v>
      </c>
      <c r="CE20"/>
      <c r="CF20" s="6">
        <v>0.21057450217441062</v>
      </c>
      <c r="CG20"/>
      <c r="CH20" s="6">
        <v>2.7466239414053559E-2</v>
      </c>
      <c r="CI20"/>
      <c r="CJ20" s="6">
        <v>0.23956664377813383</v>
      </c>
      <c r="CK20" s="6">
        <v>0.54474708171206221</v>
      </c>
      <c r="CL20"/>
      <c r="CM20" s="6">
        <v>1.6784924086366063E-2</v>
      </c>
      <c r="CN20"/>
      <c r="CO20"/>
      <c r="CP20" s="6">
        <v>6.8665598535133904E-2</v>
      </c>
      <c r="CQ20" s="6">
        <v>0.51880674448767838</v>
      </c>
      <c r="CR20" s="6">
        <v>2.4414435034714275E-2</v>
      </c>
      <c r="CS20" s="6">
        <v>0.28076600289921416</v>
      </c>
      <c r="CT20" s="6">
        <v>0.12664988174258029</v>
      </c>
      <c r="CU20" s="6">
        <v>3.6621652552071414E-2</v>
      </c>
      <c r="CV20"/>
      <c r="CW20"/>
      <c r="CX20"/>
      <c r="CY20" s="6"/>
      <c r="CZ20"/>
      <c r="DA20"/>
      <c r="DB20"/>
      <c r="DC20" s="6">
        <v>4.5777065690089262E-2</v>
      </c>
      <c r="DD20"/>
      <c r="DE20"/>
      <c r="DF20" s="6">
        <v>0.2845239304948684</v>
      </c>
      <c r="DG20" s="6">
        <v>0.31907326491210247</v>
      </c>
      <c r="DH20" s="6">
        <v>0.607661822985469</v>
      </c>
      <c r="DI20" s="6">
        <v>3.0322121735595977</v>
      </c>
      <c r="DJ20"/>
      <c r="DK20" s="6">
        <v>3.4224164210954173</v>
      </c>
      <c r="DL20"/>
      <c r="DM20" s="6">
        <v>4.6743217152728382E-2</v>
      </c>
      <c r="DN20" s="6">
        <v>0.30891169596585716</v>
      </c>
      <c r="DO20" s="6">
        <v>3.5789045828675952</v>
      </c>
    </row>
    <row r="21" spans="1:119" ht="15">
      <c r="A21" s="96">
        <v>19</v>
      </c>
      <c r="B21" s="3">
        <v>0.18</v>
      </c>
      <c r="C21" s="14">
        <f t="shared" si="3"/>
        <v>2.8992141603723202E-2</v>
      </c>
      <c r="D21" s="15">
        <f t="shared" si="3"/>
        <v>3.509575036240177E-2</v>
      </c>
      <c r="E21" s="15">
        <f t="shared" si="3"/>
        <v>5.6458381017776761E-2</v>
      </c>
      <c r="F21" s="15">
        <f t="shared" si="3"/>
        <v>5.0354772259098193E-2</v>
      </c>
      <c r="G21" s="15" t="str">
        <f t="shared" si="3"/>
        <v xml:space="preserve"> </v>
      </c>
      <c r="H21" s="15" t="str">
        <f t="shared" si="3"/>
        <v xml:space="preserve"> </v>
      </c>
      <c r="I21" s="15" t="str">
        <f t="shared" si="3"/>
        <v xml:space="preserve"> </v>
      </c>
      <c r="J21" s="15">
        <f t="shared" si="3"/>
        <v>0.3295948729686427</v>
      </c>
      <c r="K21" s="15" t="str">
        <f t="shared" si="3"/>
        <v xml:space="preserve"> </v>
      </c>
      <c r="L21" s="15" t="str">
        <f t="shared" si="3"/>
        <v xml:space="preserve"> </v>
      </c>
      <c r="M21" s="15" t="str">
        <f t="shared" si="3"/>
        <v xml:space="preserve"> </v>
      </c>
      <c r="N21" s="16">
        <f t="shared" si="3"/>
        <v>6.7139696345464253E-2</v>
      </c>
      <c r="O21" s="35">
        <v>19</v>
      </c>
      <c r="AU21" s="4">
        <v>0.17</v>
      </c>
      <c r="AY21" s="4">
        <v>2.4531402576988115</v>
      </c>
      <c r="BA21" s="4">
        <v>0.19053516564650963</v>
      </c>
      <c r="BE21" s="4">
        <v>19.779931883678284</v>
      </c>
      <c r="BF21" s="4">
        <v>7.8595755829185224E-2</v>
      </c>
      <c r="BH21" s="9"/>
      <c r="BI21" s="6">
        <v>5.382010629470993E-2</v>
      </c>
      <c r="BJ21"/>
      <c r="BK21" s="6">
        <v>0.42831834592873319</v>
      </c>
      <c r="BL21" s="6">
        <v>0.48662346108133564</v>
      </c>
      <c r="BM21" s="6">
        <v>1.0382795506021125</v>
      </c>
      <c r="BN21"/>
      <c r="BO21"/>
      <c r="BP21"/>
      <c r="BQ21" s="6">
        <v>28.105308007983318</v>
      </c>
      <c r="BR21" s="6">
        <v>16.782903146233714</v>
      </c>
      <c r="BS21" s="6">
        <v>8.52151682999574E-2</v>
      </c>
      <c r="BT21" s="8">
        <v>0.16790261648244018</v>
      </c>
      <c r="BU21"/>
      <c r="BV21"/>
      <c r="BW21"/>
      <c r="BX21" s="6">
        <v>2.9982610086150035E-2</v>
      </c>
      <c r="BY21" s="6">
        <v>2.3986088068920025E-2</v>
      </c>
      <c r="BZ21"/>
      <c r="CA21" s="6">
        <v>5.996522017230007E-2</v>
      </c>
      <c r="CB21"/>
      <c r="CC21"/>
      <c r="CD21" s="6">
        <v>1.0693797597393513</v>
      </c>
      <c r="CE21"/>
      <c r="CF21" s="6">
        <v>0.69428549629968717</v>
      </c>
      <c r="CG21"/>
      <c r="CH21" s="6">
        <v>3.3569848172732127E-2</v>
      </c>
      <c r="CI21"/>
      <c r="CJ21" s="6">
        <v>5.1880674448767837E-2</v>
      </c>
      <c r="CK21" s="6">
        <v>0.16479743648432135</v>
      </c>
      <c r="CL21"/>
      <c r="CM21" s="6">
        <v>1.3733119707026779E-2</v>
      </c>
      <c r="CN21"/>
      <c r="CO21"/>
      <c r="CP21" s="6">
        <v>9.7657740138857099E-2</v>
      </c>
      <c r="CQ21" s="6">
        <v>10.820172426947433</v>
      </c>
      <c r="CR21" s="6">
        <v>4.2725261310749982E-2</v>
      </c>
      <c r="CS21" s="6">
        <v>0.1083390554665446</v>
      </c>
      <c r="CT21" s="6">
        <v>9.1554131380178524E-2</v>
      </c>
      <c r="CU21" s="6">
        <v>4.4251163500419625E-2</v>
      </c>
      <c r="CV21"/>
      <c r="CW21"/>
      <c r="CX21"/>
      <c r="CY21" s="6">
        <v>7.6295109483482115E-2</v>
      </c>
      <c r="CZ21"/>
      <c r="DA21"/>
      <c r="DB21"/>
      <c r="DC21" s="6">
        <v>2.1362630655374991E-2</v>
      </c>
      <c r="DD21"/>
      <c r="DE21"/>
      <c r="DF21" s="6">
        <v>0.24387765470988723</v>
      </c>
      <c r="DG21" s="6">
        <v>0.38004267858957425</v>
      </c>
      <c r="DH21" s="6">
        <v>0.38410730616807237</v>
      </c>
      <c r="DI21" s="6">
        <v>3.2008942180672699</v>
      </c>
      <c r="DJ21"/>
      <c r="DK21" s="6">
        <v>0.9165735189513261</v>
      </c>
      <c r="DL21"/>
      <c r="DM21" s="6">
        <v>9.5518748094705827E-2</v>
      </c>
      <c r="DN21" s="6">
        <v>0.40036581648206487</v>
      </c>
      <c r="DO21" s="6">
        <v>3.267960573112489</v>
      </c>
    </row>
    <row r="22" spans="1:119" ht="15">
      <c r="A22" s="96">
        <v>20</v>
      </c>
      <c r="B22" s="3">
        <v>0.19</v>
      </c>
      <c r="C22" s="14">
        <f t="shared" si="3"/>
        <v>5.1880674448767837E-2</v>
      </c>
      <c r="D22" s="15">
        <f t="shared" si="3"/>
        <v>3.509575036240177E-2</v>
      </c>
      <c r="E22" s="15">
        <f t="shared" si="3"/>
        <v>8.2398718242160676E-2</v>
      </c>
      <c r="F22" s="15">
        <f t="shared" si="3"/>
        <v>6.2561989776455329E-2</v>
      </c>
      <c r="G22" s="15" t="str">
        <f t="shared" si="3"/>
        <v xml:space="preserve"> </v>
      </c>
      <c r="H22" s="15" t="str">
        <f t="shared" si="3"/>
        <v xml:space="preserve"> </v>
      </c>
      <c r="I22" s="15" t="str">
        <f t="shared" si="3"/>
        <v xml:space="preserve"> </v>
      </c>
      <c r="J22" s="15">
        <f t="shared" si="3"/>
        <v>0.47150377660791942</v>
      </c>
      <c r="K22" s="15" t="str">
        <f t="shared" si="3"/>
        <v xml:space="preserve"> </v>
      </c>
      <c r="L22" s="15" t="str">
        <f t="shared" si="3"/>
        <v xml:space="preserve"> </v>
      </c>
      <c r="M22" s="15" t="str">
        <f t="shared" si="3"/>
        <v xml:space="preserve"> </v>
      </c>
      <c r="N22" s="16">
        <f t="shared" si="3"/>
        <v>9.1554131380178535E-3</v>
      </c>
      <c r="O22" s="35">
        <v>20</v>
      </c>
      <c r="AU22" s="4">
        <v>0.18</v>
      </c>
      <c r="AY22" s="4">
        <v>2.5031557386810204</v>
      </c>
      <c r="BA22" s="4">
        <v>0.14051968466430087</v>
      </c>
      <c r="BE22" s="4">
        <v>23.471550718079406</v>
      </c>
      <c r="BF22" s="4">
        <v>0.19291685521709101</v>
      </c>
      <c r="BH22" s="9"/>
      <c r="BI22" s="6">
        <v>0.12109523916309735</v>
      </c>
      <c r="BJ22"/>
      <c r="BK22" s="6">
        <v>0.12109523916309735</v>
      </c>
      <c r="BL22" s="6">
        <v>0.36328571748929206</v>
      </c>
      <c r="BM22" s="6">
        <v>0.59874868252864799</v>
      </c>
      <c r="BN22"/>
      <c r="BO22"/>
      <c r="BP22"/>
      <c r="BQ22" s="6">
        <v>50.974368174377148</v>
      </c>
      <c r="BR22" s="6">
        <v>7.7882178817303167</v>
      </c>
      <c r="BS22" s="6">
        <v>6.0547619581548674E-2</v>
      </c>
      <c r="BT22" s="8">
        <v>8.3951308241220088E-2</v>
      </c>
      <c r="BU22"/>
      <c r="BV22"/>
      <c r="BW22"/>
      <c r="BX22" s="6">
        <v>4.5973335465430053E-2</v>
      </c>
      <c r="BY22" s="6">
        <v>4.1975654120610044E-2</v>
      </c>
      <c r="BZ22"/>
      <c r="CA22" s="6">
        <v>2.9982610086150035E-2</v>
      </c>
      <c r="CB22"/>
      <c r="CC22"/>
      <c r="CD22" s="6">
        <v>0.21987247396510023</v>
      </c>
      <c r="CE22"/>
      <c r="CF22" s="6">
        <v>2.0141908903639276</v>
      </c>
      <c r="CG22"/>
      <c r="CH22" s="6">
        <v>4.1199359121080338E-2</v>
      </c>
      <c r="CI22"/>
      <c r="CJ22" s="6">
        <v>1.6784924086366063E-2</v>
      </c>
      <c r="CK22" s="6">
        <v>0.27924010070954453</v>
      </c>
      <c r="CL22"/>
      <c r="CM22" s="6">
        <v>2.1362630655374991E-2</v>
      </c>
      <c r="CN22"/>
      <c r="CO22"/>
      <c r="CP22" s="6">
        <v>0.16784924086366063</v>
      </c>
      <c r="CQ22" s="6">
        <v>22.804608224612803</v>
      </c>
      <c r="CR22" s="6">
        <v>2.8992141603723202E-2</v>
      </c>
      <c r="CS22" s="6">
        <v>3.509575036240177E-2</v>
      </c>
      <c r="CT22" s="6">
        <v>5.6458381017776761E-2</v>
      </c>
      <c r="CU22" s="6">
        <v>5.0354772259098193E-2</v>
      </c>
      <c r="CV22"/>
      <c r="CW22"/>
      <c r="CX22"/>
      <c r="CY22" s="6">
        <v>0.3295948729686427</v>
      </c>
      <c r="CZ22"/>
      <c r="DA22"/>
      <c r="DB22"/>
      <c r="DC22" s="6">
        <v>6.7139696345464253E-2</v>
      </c>
      <c r="DD22"/>
      <c r="DE22"/>
      <c r="DF22" s="6">
        <v>0.31297632354435528</v>
      </c>
      <c r="DG22" s="6">
        <v>0.11990651356569455</v>
      </c>
      <c r="DH22" s="6">
        <v>0.24997459607763439</v>
      </c>
      <c r="DI22" s="6">
        <v>4.0707245198658679</v>
      </c>
      <c r="DJ22"/>
      <c r="DK22" s="6">
        <v>0.92673508789757142</v>
      </c>
      <c r="DL22"/>
      <c r="DM22" s="6">
        <v>0.11584188598719643</v>
      </c>
      <c r="DN22" s="6">
        <v>0.27842698912712127</v>
      </c>
      <c r="DO22" s="6">
        <v>2.4672289401483591</v>
      </c>
    </row>
    <row r="23" spans="1:119" ht="15">
      <c r="A23" s="96">
        <v>21</v>
      </c>
      <c r="B23" s="3">
        <v>0.2</v>
      </c>
      <c r="C23" s="14">
        <f t="shared" ref="C23:N32" si="4">IF(VLOOKUP($B23,$AU$4:$DO$104,C$1+(12*($S$4-1980)),FALSE)=0," ",VLOOKUP($B23,$AU$4:$DO$104,C$1+(12*($S$4-1980)),FALSE))</f>
        <v>2.4414435034714275E-2</v>
      </c>
      <c r="D23" s="15">
        <f t="shared" si="4"/>
        <v>6.4087891966124966E-2</v>
      </c>
      <c r="E23" s="15">
        <f t="shared" si="4"/>
        <v>5.7984283207446405E-2</v>
      </c>
      <c r="F23" s="15">
        <f t="shared" si="4"/>
        <v>7.3243305104142828E-2</v>
      </c>
      <c r="G23" s="15" t="str">
        <f t="shared" si="4"/>
        <v xml:space="preserve"> </v>
      </c>
      <c r="H23" s="15" t="str">
        <f t="shared" si="4"/>
        <v xml:space="preserve"> </v>
      </c>
      <c r="I23" s="15" t="str">
        <f t="shared" si="4"/>
        <v xml:space="preserve"> </v>
      </c>
      <c r="J23" s="15">
        <f t="shared" si="4"/>
        <v>0.22888532845044632</v>
      </c>
      <c r="K23" s="15" t="str">
        <f t="shared" si="4"/>
        <v xml:space="preserve"> </v>
      </c>
      <c r="L23" s="15" t="str">
        <f t="shared" si="4"/>
        <v xml:space="preserve"> </v>
      </c>
      <c r="M23" s="15" t="str">
        <f t="shared" si="4"/>
        <v xml:space="preserve"> </v>
      </c>
      <c r="N23" s="16">
        <f t="shared" si="4"/>
        <v>4.7302967879758906E-2</v>
      </c>
      <c r="O23" s="35">
        <v>21</v>
      </c>
      <c r="AU23" s="4">
        <v>0.19</v>
      </c>
      <c r="AY23" s="4">
        <v>0.59780408221592396</v>
      </c>
      <c r="BA23" s="4">
        <v>0.10241265153499893</v>
      </c>
      <c r="BE23" s="4">
        <v>12.794436373163123</v>
      </c>
      <c r="BF23" s="4">
        <v>1.3789982613666136</v>
      </c>
      <c r="BH23" s="9"/>
      <c r="BI23" s="6">
        <v>2.2425044289462473E-2</v>
      </c>
      <c r="BJ23"/>
      <c r="BK23" s="6">
        <v>0.17491534545780729</v>
      </c>
      <c r="BL23" s="6">
        <v>0.14352028345255982</v>
      </c>
      <c r="BM23" s="6">
        <v>0.44401587693135697</v>
      </c>
      <c r="BN23"/>
      <c r="BO23"/>
      <c r="BP23"/>
      <c r="BQ23" s="6">
        <v>3.7382548830533939</v>
      </c>
      <c r="BR23" s="6">
        <v>6.6535106406835158</v>
      </c>
      <c r="BS23" s="6">
        <v>0.15024779673939856</v>
      </c>
      <c r="BT23" s="8">
        <v>0.22187131463751025</v>
      </c>
      <c r="BU23"/>
      <c r="BV23"/>
      <c r="BW23"/>
      <c r="BX23" s="6">
        <v>3.9976813448200046E-2</v>
      </c>
      <c r="BY23" s="6">
        <v>3.5979132103380038E-2</v>
      </c>
      <c r="BZ23"/>
      <c r="CA23" s="6">
        <v>2.9982610086150035E-2</v>
      </c>
      <c r="CB23"/>
      <c r="CC23"/>
      <c r="CD23" s="6">
        <v>0.19788522656859023</v>
      </c>
      <c r="CE23"/>
      <c r="CF23" s="6">
        <v>4.3167772945754175</v>
      </c>
      <c r="CG23"/>
      <c r="CH23" s="6">
        <v>7.1717402914473177E-2</v>
      </c>
      <c r="CI23"/>
      <c r="CJ23" s="6">
        <v>6.8665598535133904E-2</v>
      </c>
      <c r="CK23" s="6">
        <v>0.70496681162737473</v>
      </c>
      <c r="CL23"/>
      <c r="CM23" s="6">
        <v>1.6784924086366063E-2</v>
      </c>
      <c r="CN23"/>
      <c r="CO23"/>
      <c r="CP23" s="6">
        <v>0.12207217517357137</v>
      </c>
      <c r="CQ23" s="6">
        <v>12.141603723201342</v>
      </c>
      <c r="CR23" s="6">
        <v>5.1880674448767837E-2</v>
      </c>
      <c r="CS23" s="6">
        <v>3.509575036240177E-2</v>
      </c>
      <c r="CT23" s="6">
        <v>8.2398718242160676E-2</v>
      </c>
      <c r="CU23" s="6">
        <v>6.2561989776455329E-2</v>
      </c>
      <c r="CV23"/>
      <c r="CW23"/>
      <c r="CX23"/>
      <c r="CY23" s="6">
        <v>0.47150377660791942</v>
      </c>
      <c r="CZ23"/>
      <c r="DA23"/>
      <c r="DB23"/>
      <c r="DC23" s="6">
        <v>9.1554131380178535E-3</v>
      </c>
      <c r="DD23"/>
      <c r="DE23"/>
      <c r="DF23" s="6">
        <v>0.30891169596585716</v>
      </c>
      <c r="DG23" s="6">
        <v>0.26420079260237783</v>
      </c>
      <c r="DH23" s="6">
        <v>0.55482166446499348</v>
      </c>
      <c r="DI23" s="6">
        <v>3.5463875622396102</v>
      </c>
      <c r="DJ23"/>
      <c r="DK23" s="6">
        <v>0.72350370897266547</v>
      </c>
      <c r="DL23"/>
      <c r="DM23" s="6">
        <v>3.6581648206483082E-2</v>
      </c>
      <c r="DN23" s="6">
        <v>0.4450767198455442</v>
      </c>
      <c r="DO23" s="6">
        <v>0.92063814652982423</v>
      </c>
    </row>
    <row r="24" spans="1:119" ht="15">
      <c r="A24" s="96">
        <v>22</v>
      </c>
      <c r="B24" s="3">
        <v>0.21</v>
      </c>
      <c r="C24" s="14">
        <f t="shared" si="4"/>
        <v>1.6784924086366063E-2</v>
      </c>
      <c r="D24" s="15">
        <f t="shared" si="4"/>
        <v>5.6458381017776761E-2</v>
      </c>
      <c r="E24" s="15">
        <f t="shared" si="4"/>
        <v>9.3080033569848175E-2</v>
      </c>
      <c r="F24" s="15">
        <f t="shared" si="4"/>
        <v>4.7302967879758906E-2</v>
      </c>
      <c r="G24" s="15" t="str">
        <f t="shared" si="4"/>
        <v xml:space="preserve"> </v>
      </c>
      <c r="H24" s="15" t="str">
        <f t="shared" si="4"/>
        <v xml:space="preserve"> </v>
      </c>
      <c r="I24" s="15" t="str">
        <f t="shared" si="4"/>
        <v xml:space="preserve"> </v>
      </c>
      <c r="J24" s="15">
        <f t="shared" si="4"/>
        <v>0.31738765545128556</v>
      </c>
      <c r="K24" s="15" t="str">
        <f t="shared" si="4"/>
        <v xml:space="preserve"> </v>
      </c>
      <c r="L24" s="15" t="str">
        <f t="shared" si="4"/>
        <v xml:space="preserve"> </v>
      </c>
      <c r="M24" s="15" t="str">
        <f t="shared" si="4"/>
        <v xml:space="preserve"> </v>
      </c>
      <c r="N24" s="16">
        <f t="shared" si="4"/>
        <v>2.7466239414053559E-2</v>
      </c>
      <c r="O24" s="35">
        <v>22</v>
      </c>
      <c r="AU24" s="4">
        <v>0.2</v>
      </c>
      <c r="AY24" s="4">
        <v>0.35725343558720557</v>
      </c>
      <c r="BA24" s="4">
        <v>0.10955772024674304</v>
      </c>
      <c r="BE24" s="4">
        <v>13.913830471336366</v>
      </c>
      <c r="BF24" s="4">
        <v>40.919808512158525</v>
      </c>
      <c r="BG24" s="4">
        <v>2.8580274846976447E-2</v>
      </c>
      <c r="BH24" s="9"/>
      <c r="BI24" s="6">
        <v>2.2425044289462473E-2</v>
      </c>
      <c r="BJ24"/>
      <c r="BK24" s="6">
        <v>8.9700177157849892E-2</v>
      </c>
      <c r="BL24" s="6">
        <v>6.9517637297333665E-2</v>
      </c>
      <c r="BM24" s="6">
        <v>0.20631040746305473</v>
      </c>
      <c r="BN24"/>
      <c r="BO24"/>
      <c r="BP24"/>
      <c r="BQ24" s="6">
        <v>0.52474603637342188</v>
      </c>
      <c r="BR24" s="6">
        <v>3.9961428923822124</v>
      </c>
      <c r="BS24" s="6">
        <v>2.9152557576301214E-2</v>
      </c>
      <c r="BT24" s="8">
        <v>0.3537947990165704</v>
      </c>
      <c r="BU24"/>
      <c r="BV24"/>
      <c r="BW24"/>
      <c r="BX24" s="6">
        <v>3.1981450758560036E-2</v>
      </c>
      <c r="BY24" s="6">
        <v>2.3986088068920025E-2</v>
      </c>
      <c r="BZ24"/>
      <c r="CA24" s="6">
        <v>0.30782146355114032</v>
      </c>
      <c r="CB24"/>
      <c r="CC24"/>
      <c r="CD24" s="6">
        <v>0.11993044034460014</v>
      </c>
      <c r="CE24"/>
      <c r="CF24" s="6">
        <v>9.4148165102616925</v>
      </c>
      <c r="CG24"/>
      <c r="CH24" s="6">
        <v>2.2888532845044631E-2</v>
      </c>
      <c r="CI24"/>
      <c r="CJ24" s="6">
        <v>5.7984283207446405E-2</v>
      </c>
      <c r="CK24" s="6">
        <v>0.72327763790341038</v>
      </c>
      <c r="CL24"/>
      <c r="CM24" s="6">
        <v>1.8310826276035707E-2</v>
      </c>
      <c r="CN24"/>
      <c r="CO24"/>
      <c r="CP24" s="6">
        <v>8.8502327000839251E-2</v>
      </c>
      <c r="CQ24" s="6">
        <v>10.159456778820477</v>
      </c>
      <c r="CR24" s="6">
        <v>2.4414435034714275E-2</v>
      </c>
      <c r="CS24" s="6">
        <v>6.4087891966124966E-2</v>
      </c>
      <c r="CT24" s="6">
        <v>5.7984283207446405E-2</v>
      </c>
      <c r="CU24" s="6">
        <v>7.3243305104142828E-2</v>
      </c>
      <c r="CV24"/>
      <c r="CW24"/>
      <c r="CX24"/>
      <c r="CY24" s="6">
        <v>0.22888532845044632</v>
      </c>
      <c r="CZ24"/>
      <c r="DA24"/>
      <c r="DB24"/>
      <c r="DC24" s="6">
        <v>4.7302967879758906E-2</v>
      </c>
      <c r="DD24"/>
      <c r="DE24"/>
      <c r="DF24" s="6">
        <v>0.24184534092063817</v>
      </c>
      <c r="DG24" s="6">
        <v>0.3881719337465705</v>
      </c>
      <c r="DH24" s="6">
        <v>0.47556142668428009</v>
      </c>
      <c r="DI24" s="6">
        <v>2.9692104460928768</v>
      </c>
      <c r="DJ24"/>
      <c r="DK24" s="6">
        <v>0.65846966771669546</v>
      </c>
      <c r="DL24"/>
      <c r="DM24" s="6">
        <v>0.77837618128239006</v>
      </c>
      <c r="DN24" s="6">
        <v>0.4857229956305254</v>
      </c>
      <c r="DO24" s="6">
        <v>0.52027233004775941</v>
      </c>
    </row>
    <row r="25" spans="1:119" ht="15">
      <c r="A25" s="96">
        <v>23</v>
      </c>
      <c r="B25" s="3">
        <v>0.22</v>
      </c>
      <c r="C25" s="14">
        <f t="shared" si="4"/>
        <v>5.1880674448767837E-2</v>
      </c>
      <c r="D25" s="15">
        <f t="shared" si="4"/>
        <v>1.5259021896696421E-2</v>
      </c>
      <c r="E25" s="15">
        <f t="shared" si="4"/>
        <v>0.11596856641489281</v>
      </c>
      <c r="F25" s="15">
        <f t="shared" si="4"/>
        <v>3.9673456931410694E-2</v>
      </c>
      <c r="G25" s="15" t="str">
        <f t="shared" si="4"/>
        <v xml:space="preserve"> </v>
      </c>
      <c r="H25" s="15" t="str">
        <f t="shared" si="4"/>
        <v xml:space="preserve"> </v>
      </c>
      <c r="I25" s="15" t="str">
        <f t="shared" si="4"/>
        <v xml:space="preserve"> </v>
      </c>
      <c r="J25" s="15">
        <f t="shared" si="4"/>
        <v>0.41809719996948197</v>
      </c>
      <c r="K25" s="15" t="str">
        <f t="shared" si="4"/>
        <v xml:space="preserve"> </v>
      </c>
      <c r="L25" s="15">
        <f t="shared" si="4"/>
        <v>0.11902037079423208</v>
      </c>
      <c r="M25" s="15" t="str">
        <f t="shared" si="4"/>
        <v xml:space="preserve"> </v>
      </c>
      <c r="N25" s="16">
        <f t="shared" si="4"/>
        <v>4.4251163500419625E-2</v>
      </c>
      <c r="O25" s="35">
        <v>23</v>
      </c>
      <c r="AJ25" s="129" t="s">
        <v>252</v>
      </c>
      <c r="AK25" s="129" t="s">
        <v>253</v>
      </c>
      <c r="AL25" s="129" t="s">
        <v>256</v>
      </c>
      <c r="AM25" s="129" t="s">
        <v>257</v>
      </c>
      <c r="AN25" s="129" t="s">
        <v>255</v>
      </c>
      <c r="AO25" s="129" t="s">
        <v>254</v>
      </c>
      <c r="AU25" s="4">
        <v>0.21</v>
      </c>
      <c r="AY25" s="4">
        <v>0.5025364993926692</v>
      </c>
      <c r="BA25" s="4">
        <v>0.18100840736418417</v>
      </c>
      <c r="BE25" s="4">
        <v>7.6190249362898044</v>
      </c>
      <c r="BF25" s="4">
        <v>36.589896872841592</v>
      </c>
      <c r="BG25" s="4">
        <v>0.84311810798580522</v>
      </c>
      <c r="BH25" s="9"/>
      <c r="BI25" s="6">
        <v>4.0365079721032447E-2</v>
      </c>
      <c r="BJ25"/>
      <c r="BK25" s="6">
        <v>6.2790124010494927E-2</v>
      </c>
      <c r="BL25" s="6">
        <v>9.8670194873634876E-2</v>
      </c>
      <c r="BM25" s="6">
        <v>0.35207319534456083</v>
      </c>
      <c r="BN25"/>
      <c r="BO25"/>
      <c r="BP25"/>
      <c r="BQ25" s="6">
        <v>0.47092593007871192</v>
      </c>
      <c r="BR25" s="6">
        <v>0.60099118695759424</v>
      </c>
      <c r="BS25" s="6">
        <v>0.10764021258941986</v>
      </c>
      <c r="BT25" s="8">
        <v>0.74356873013652081</v>
      </c>
      <c r="BU25"/>
      <c r="BV25"/>
      <c r="BW25"/>
      <c r="BX25" s="6">
        <v>1.9988406724100023E-2</v>
      </c>
      <c r="BY25" s="6">
        <v>3.7977972775790042E-2</v>
      </c>
      <c r="BZ25" s="6"/>
      <c r="CA25" s="6">
        <v>0.3537947990165704</v>
      </c>
      <c r="CB25"/>
      <c r="CC25"/>
      <c r="CD25" s="6">
        <v>0.14791420975834016</v>
      </c>
      <c r="CE25"/>
      <c r="CF25" s="6">
        <v>16.505683985656521</v>
      </c>
      <c r="CG25"/>
      <c r="CH25" s="6">
        <v>3.2043945983062483E-2</v>
      </c>
      <c r="CI25"/>
      <c r="CJ25" s="6">
        <v>0.13580529488059814</v>
      </c>
      <c r="CK25" s="6">
        <v>0.63324940871290147</v>
      </c>
      <c r="CL25"/>
      <c r="CM25" s="6">
        <v>2.1362630655374991E-2</v>
      </c>
      <c r="CN25"/>
      <c r="CO25"/>
      <c r="CP25" s="6">
        <v>9.1554131380178524E-2</v>
      </c>
      <c r="CQ25" s="6">
        <v>5.220111390859846</v>
      </c>
      <c r="CR25" s="6">
        <v>1.6784924086366063E-2</v>
      </c>
      <c r="CS25" s="6">
        <v>5.6458381017776761E-2</v>
      </c>
      <c r="CT25" s="6">
        <v>9.3080033569848175E-2</v>
      </c>
      <c r="CU25" s="6">
        <v>4.7302967879758906E-2</v>
      </c>
      <c r="CV25"/>
      <c r="CW25"/>
      <c r="CX25"/>
      <c r="CY25" s="6">
        <v>0.31738765545128556</v>
      </c>
      <c r="CZ25"/>
      <c r="DA25" s="6"/>
      <c r="DB25"/>
      <c r="DC25" s="6">
        <v>2.7466239414053559E-2</v>
      </c>
      <c r="DD25"/>
      <c r="DE25"/>
      <c r="DF25" s="6">
        <v>0.31704095112285341</v>
      </c>
      <c r="DG25" s="6">
        <v>0.29875012701961184</v>
      </c>
      <c r="DH25" s="6">
        <v>0.1585204755614267</v>
      </c>
      <c r="DI25" s="6">
        <v>1.9164719032618638</v>
      </c>
      <c r="DJ25"/>
      <c r="DK25" s="6">
        <v>0.38410730616807237</v>
      </c>
      <c r="DL25"/>
      <c r="DM25" s="6">
        <v>10.500965349049894</v>
      </c>
      <c r="DN25" s="6">
        <v>0.74179453307590693</v>
      </c>
      <c r="DO25" s="6">
        <v>0.15039122040443045</v>
      </c>
    </row>
    <row r="26" spans="1:119" ht="15">
      <c r="A26" s="96">
        <v>24</v>
      </c>
      <c r="B26" s="3">
        <v>0.23</v>
      </c>
      <c r="C26" s="14">
        <f t="shared" si="4"/>
        <v>0.17547875181200884</v>
      </c>
      <c r="D26" s="15">
        <f t="shared" si="4"/>
        <v>0.33417257953765162</v>
      </c>
      <c r="E26" s="15">
        <f t="shared" si="4"/>
        <v>8.2398718242160676E-2</v>
      </c>
      <c r="F26" s="15">
        <f t="shared" si="4"/>
        <v>3.509575036240177E-2</v>
      </c>
      <c r="G26" s="15" t="str">
        <f t="shared" si="4"/>
        <v xml:space="preserve"> </v>
      </c>
      <c r="H26" s="15" t="str">
        <f t="shared" si="4"/>
        <v xml:space="preserve"> </v>
      </c>
      <c r="I26" s="15" t="str">
        <f t="shared" si="4"/>
        <v xml:space="preserve"> </v>
      </c>
      <c r="J26" s="15">
        <f t="shared" si="4"/>
        <v>0.29602502479591059</v>
      </c>
      <c r="K26" s="15" t="str">
        <f t="shared" si="4"/>
        <v xml:space="preserve"> </v>
      </c>
      <c r="L26" s="15">
        <f t="shared" si="4"/>
        <v>64.991226062409396</v>
      </c>
      <c r="M26" s="15" t="str">
        <f t="shared" si="4"/>
        <v xml:space="preserve"> </v>
      </c>
      <c r="N26" s="16">
        <f t="shared" si="4"/>
        <v>3.2043945983062483E-2</v>
      </c>
      <c r="O26" s="35">
        <v>24</v>
      </c>
      <c r="AJ26" s="129" t="s">
        <v>246</v>
      </c>
      <c r="AK26" s="129" t="s">
        <v>247</v>
      </c>
      <c r="AL26" s="129" t="s">
        <v>250</v>
      </c>
      <c r="AM26" s="129" t="s">
        <v>251</v>
      </c>
      <c r="AN26" s="129" t="s">
        <v>249</v>
      </c>
      <c r="AO26" s="129" t="s">
        <v>248</v>
      </c>
      <c r="AU26" s="4">
        <v>0.22</v>
      </c>
      <c r="AY26" s="4">
        <v>0.50968156810441334</v>
      </c>
      <c r="BA26" s="4">
        <v>0.29532950675208997</v>
      </c>
      <c r="BE26" s="4">
        <v>6.5901350417986526</v>
      </c>
      <c r="BF26" s="4">
        <v>9.0790006430561849</v>
      </c>
      <c r="BG26" s="4">
        <v>17.998428084883418</v>
      </c>
      <c r="BH26" s="9"/>
      <c r="BI26" s="6">
        <v>2.0182539860516224E-2</v>
      </c>
      <c r="BJ26"/>
      <c r="BK26" s="6">
        <v>0.11212522144731236</v>
      </c>
      <c r="BL26" s="6">
        <v>8.297266387101114E-2</v>
      </c>
      <c r="BM26" s="6">
        <v>0.72432893054963787</v>
      </c>
      <c r="BN26"/>
      <c r="BO26"/>
      <c r="BP26"/>
      <c r="BQ26" s="6">
        <v>0.11661023030520486</v>
      </c>
      <c r="BR26" s="6">
        <v>0.27582804476038841</v>
      </c>
      <c r="BS26" s="6">
        <v>0.31619312448142084</v>
      </c>
      <c r="BT26" s="8">
        <v>1.0453936716704311</v>
      </c>
      <c r="BU26" s="6"/>
      <c r="BV26"/>
      <c r="BW26"/>
      <c r="BX26" s="6">
        <v>5.996522017230007E-2</v>
      </c>
      <c r="BY26" s="6">
        <v>2.3986088068920025E-2</v>
      </c>
      <c r="BZ26" s="6">
        <v>1.3991884706870015E-2</v>
      </c>
      <c r="CA26" s="6">
        <v>0.16190609446521018</v>
      </c>
      <c r="CB26"/>
      <c r="CC26"/>
      <c r="CD26" s="6">
        <v>0.15990725379280019</v>
      </c>
      <c r="CE26"/>
      <c r="CF26" s="6">
        <v>15.69085221637293</v>
      </c>
      <c r="CG26"/>
      <c r="CH26" s="6">
        <v>6.1036087586785685E-2</v>
      </c>
      <c r="CI26"/>
      <c r="CJ26" s="6">
        <v>8.2398718242160676E-2</v>
      </c>
      <c r="CK26" s="6">
        <v>1.0315098802166782</v>
      </c>
      <c r="CL26"/>
      <c r="CM26" s="6">
        <v>4.1199359121080338E-2</v>
      </c>
      <c r="CN26"/>
      <c r="CO26"/>
      <c r="CP26" s="6">
        <v>0.14496070801861602</v>
      </c>
      <c r="CQ26" s="6">
        <v>4.4632639047837035</v>
      </c>
      <c r="CR26" s="6">
        <v>5.1880674448767837E-2</v>
      </c>
      <c r="CS26" s="6">
        <v>1.5259021896696421E-2</v>
      </c>
      <c r="CT26" s="6">
        <v>0.11596856641489281</v>
      </c>
      <c r="CU26" s="6">
        <v>3.9673456931410694E-2</v>
      </c>
      <c r="CV26"/>
      <c r="CW26"/>
      <c r="CX26"/>
      <c r="CY26" s="6">
        <v>0.41809719996948197</v>
      </c>
      <c r="CZ26"/>
      <c r="DA26" s="6">
        <v>0.11902037079423208</v>
      </c>
      <c r="DB26"/>
      <c r="DC26" s="6">
        <v>4.4251163500419625E-2</v>
      </c>
      <c r="DD26"/>
      <c r="DE26"/>
      <c r="DF26" s="6">
        <v>0.11177725840869832</v>
      </c>
      <c r="DG26" s="6">
        <v>0.4450767198455442</v>
      </c>
      <c r="DH26" s="6">
        <v>0.11380957219794738</v>
      </c>
      <c r="DI26" s="6">
        <v>2.6582664363377706</v>
      </c>
      <c r="DJ26"/>
      <c r="DK26" s="6">
        <v>0.18697286861091353</v>
      </c>
      <c r="DL26"/>
      <c r="DM26" s="6">
        <v>21.845340920638147</v>
      </c>
      <c r="DN26" s="6">
        <v>1.4693628696270706</v>
      </c>
      <c r="DO26"/>
    </row>
    <row r="27" spans="1:119" ht="15">
      <c r="A27" s="96">
        <v>25</v>
      </c>
      <c r="B27" s="3">
        <v>0.24</v>
      </c>
      <c r="C27" s="14">
        <f t="shared" si="4"/>
        <v>0.25177386129549095</v>
      </c>
      <c r="D27" s="15">
        <f t="shared" si="4"/>
        <v>0.88349736781872279</v>
      </c>
      <c r="E27" s="15">
        <f t="shared" si="4"/>
        <v>9.6131837949187462E-2</v>
      </c>
      <c r="F27" s="15">
        <f t="shared" si="4"/>
        <v>5.7984283207446405E-2</v>
      </c>
      <c r="G27" s="15" t="str">
        <f t="shared" si="4"/>
        <v xml:space="preserve"> </v>
      </c>
      <c r="H27" s="15" t="str">
        <f t="shared" si="4"/>
        <v xml:space="preserve"> </v>
      </c>
      <c r="I27" s="15" t="str">
        <f t="shared" si="4"/>
        <v xml:space="preserve"> </v>
      </c>
      <c r="J27" s="15">
        <f t="shared" si="4"/>
        <v>0.26092927443350883</v>
      </c>
      <c r="K27" s="15" t="str">
        <f t="shared" si="4"/>
        <v xml:space="preserve"> </v>
      </c>
      <c r="L27" s="15">
        <f t="shared" si="4"/>
        <v>30.330357824063476</v>
      </c>
      <c r="M27" s="15" t="str">
        <f t="shared" si="4"/>
        <v xml:space="preserve"> </v>
      </c>
      <c r="N27" s="16">
        <f t="shared" si="4"/>
        <v>2.2888532845044631E-2</v>
      </c>
      <c r="O27" s="35">
        <v>25</v>
      </c>
      <c r="AJ27" s="129" t="s">
        <v>240</v>
      </c>
      <c r="AK27" s="129" t="s">
        <v>241</v>
      </c>
      <c r="AL27" s="129" t="s">
        <v>244</v>
      </c>
      <c r="AM27" s="129" t="s">
        <v>245</v>
      </c>
      <c r="AN27" s="129" t="s">
        <v>243</v>
      </c>
      <c r="AO27" s="129" t="s">
        <v>242</v>
      </c>
      <c r="AU27" s="4">
        <v>0.23</v>
      </c>
      <c r="AY27" s="4">
        <v>0.1452830638054636</v>
      </c>
      <c r="BA27" s="4">
        <v>0.24531402576988118</v>
      </c>
      <c r="BE27" s="4">
        <v>3.9416962393121682</v>
      </c>
      <c r="BF27" s="4">
        <v>1.7338700073832378</v>
      </c>
      <c r="BG27" s="4">
        <v>46.609664896277422</v>
      </c>
      <c r="BH27" s="9"/>
      <c r="BI27" s="6">
        <v>1.5697531002623732E-2</v>
      </c>
      <c r="BJ27"/>
      <c r="BK27" s="6">
        <v>0.41710582378400196</v>
      </c>
      <c r="BL27" s="6">
        <v>0.17491534545780729</v>
      </c>
      <c r="BM27" s="6">
        <v>0.84542416971273515</v>
      </c>
      <c r="BN27"/>
      <c r="BO27"/>
      <c r="BP27"/>
      <c r="BQ27" s="6">
        <v>0.16818783217096855</v>
      </c>
      <c r="BR27" s="6">
        <v>0.28704056690511964</v>
      </c>
      <c r="BS27" s="6">
        <v>3.8122575292086201E-2</v>
      </c>
      <c r="BT27" s="8">
        <v>0.65761858122289074</v>
      </c>
      <c r="BU27" s="6">
        <v>2.598492874133003E-2</v>
      </c>
      <c r="BV27"/>
      <c r="BW27"/>
      <c r="BX27" s="6">
        <v>4.1975654120610044E-2</v>
      </c>
      <c r="BY27" s="6">
        <v>2.9982610086150035E-2</v>
      </c>
      <c r="BZ27" s="6">
        <v>9.59443522756801E-2</v>
      </c>
      <c r="CA27" s="6">
        <v>6.9959423534350085E-2</v>
      </c>
      <c r="CB27"/>
      <c r="CC27"/>
      <c r="CD27" s="6">
        <v>0.20987827060305023</v>
      </c>
      <c r="CE27"/>
      <c r="CF27" s="6">
        <v>12.904554818036164</v>
      </c>
      <c r="CG27"/>
      <c r="CH27" s="6">
        <v>6.2561989776455329E-2</v>
      </c>
      <c r="CI27"/>
      <c r="CJ27" s="6">
        <v>6.2561989776455329E-2</v>
      </c>
      <c r="CK27" s="6">
        <v>1.5701533531700618</v>
      </c>
      <c r="CL27"/>
      <c r="CM27" s="6">
        <v>1.8310826276035707E-2</v>
      </c>
      <c r="CN27" s="6"/>
      <c r="CO27"/>
      <c r="CP27" s="6">
        <v>0.12817578393224993</v>
      </c>
      <c r="CQ27" s="6">
        <v>2.9648279545281149</v>
      </c>
      <c r="CR27" s="6">
        <v>0.17547875181200884</v>
      </c>
      <c r="CS27" s="6">
        <v>0.33417257953765162</v>
      </c>
      <c r="CT27" s="6">
        <v>8.2398718242160676E-2</v>
      </c>
      <c r="CU27" s="6">
        <v>3.509575036240177E-2</v>
      </c>
      <c r="CV27"/>
      <c r="CW27"/>
      <c r="CX27"/>
      <c r="CY27" s="6">
        <v>0.29602502479591059</v>
      </c>
      <c r="CZ27"/>
      <c r="DA27" s="6">
        <v>64.991226062409396</v>
      </c>
      <c r="DB27"/>
      <c r="DC27" s="6">
        <v>3.2043945983062483E-2</v>
      </c>
      <c r="DD27"/>
      <c r="DE27"/>
      <c r="DF27" s="6">
        <v>0.26826542018087596</v>
      </c>
      <c r="DG27" s="6">
        <v>0.49181993699827259</v>
      </c>
      <c r="DH27" s="6">
        <v>0.1585204755614267</v>
      </c>
      <c r="DI27" s="6">
        <v>2.1867696372319889</v>
      </c>
      <c r="DJ27"/>
      <c r="DK27" s="6">
        <v>0.45117366121329139</v>
      </c>
      <c r="DL27"/>
      <c r="DM27" s="6">
        <v>35.719947159841482</v>
      </c>
      <c r="DN27" s="6">
        <v>0.69505131592317859</v>
      </c>
      <c r="DO27"/>
    </row>
    <row r="28" spans="1:119" ht="15">
      <c r="A28" s="96">
        <v>26</v>
      </c>
      <c r="B28" s="3">
        <v>0.25</v>
      </c>
      <c r="C28" s="14">
        <f t="shared" si="4"/>
        <v>3.0518043793392843E-2</v>
      </c>
      <c r="D28" s="15">
        <f t="shared" si="4"/>
        <v>0.93842984664682993</v>
      </c>
      <c r="E28" s="15">
        <f t="shared" si="4"/>
        <v>0.13580529488059814</v>
      </c>
      <c r="F28" s="15">
        <f t="shared" si="4"/>
        <v>2.7466239414053559E-2</v>
      </c>
      <c r="G28" s="15" t="str">
        <f t="shared" si="4"/>
        <v xml:space="preserve"> </v>
      </c>
      <c r="H28" s="15" t="str">
        <f t="shared" si="4"/>
        <v xml:space="preserve"> </v>
      </c>
      <c r="I28" s="15" t="str">
        <f t="shared" si="4"/>
        <v xml:space="preserve"> </v>
      </c>
      <c r="J28" s="15">
        <f t="shared" si="4"/>
        <v>0.20141908903639277</v>
      </c>
      <c r="K28" s="15">
        <f t="shared" si="4"/>
        <v>1.0681315327687495E-2</v>
      </c>
      <c r="L28" s="15">
        <f t="shared" si="4"/>
        <v>9.3080033569848175E-2</v>
      </c>
      <c r="M28" s="15" t="str">
        <f t="shared" si="4"/>
        <v xml:space="preserve"> </v>
      </c>
      <c r="N28" s="16">
        <f t="shared" si="4"/>
        <v>3.3569848172732127E-2</v>
      </c>
      <c r="O28" s="35">
        <v>26</v>
      </c>
      <c r="AJ28" s="129" t="s">
        <v>234</v>
      </c>
      <c r="AK28" s="129" t="s">
        <v>235</v>
      </c>
      <c r="AL28" s="129" t="s">
        <v>238</v>
      </c>
      <c r="AM28" s="129" t="s">
        <v>239</v>
      </c>
      <c r="AN28" s="129" t="s">
        <v>237</v>
      </c>
      <c r="AO28" s="129" t="s">
        <v>236</v>
      </c>
      <c r="AU28" s="4">
        <v>0.24</v>
      </c>
      <c r="AV28" s="7">
        <v>0.10479434110558031</v>
      </c>
      <c r="AY28" s="4">
        <v>0.13337461595255676</v>
      </c>
      <c r="BA28" s="4">
        <v>0.17624502822302143</v>
      </c>
      <c r="BE28" s="4">
        <v>1.9672755853002122</v>
      </c>
      <c r="BF28" s="4">
        <v>1.6814728368304477</v>
      </c>
      <c r="BG28" s="4">
        <v>16.28361159406483</v>
      </c>
      <c r="BH28" s="8"/>
      <c r="BI28" s="6">
        <v>5.6062610723656182E-2</v>
      </c>
      <c r="BJ28"/>
      <c r="BK28" s="6">
        <v>0.15249030116834481</v>
      </c>
      <c r="BL28" s="6">
        <v>0.199582894176216</v>
      </c>
      <c r="BM28" s="6">
        <v>1.3589576839414259</v>
      </c>
      <c r="BN28"/>
      <c r="BO28"/>
      <c r="BP28"/>
      <c r="BQ28" s="6">
        <v>1.1234947189020699</v>
      </c>
      <c r="BR28" s="6">
        <v>0.15024779673939856</v>
      </c>
      <c r="BS28" s="6">
        <v>0.13679277016572108</v>
      </c>
      <c r="BT28" s="8">
        <v>0.43974494793020047</v>
      </c>
      <c r="BU28" s="6">
        <v>0.16190609446521018</v>
      </c>
      <c r="BV28"/>
      <c r="BW28"/>
      <c r="BX28" s="6">
        <v>2.3986088068920025E-2</v>
      </c>
      <c r="BY28" s="6">
        <v>2.9982610086150035E-2</v>
      </c>
      <c r="BZ28" s="6">
        <v>2.9982610086150035E-2</v>
      </c>
      <c r="CA28" s="6">
        <v>4.5973335465430053E-2</v>
      </c>
      <c r="CB28"/>
      <c r="CC28"/>
      <c r="CD28" s="6">
        <v>0.17190029782726018</v>
      </c>
      <c r="CE28"/>
      <c r="CF28" s="6">
        <v>8.1315327687495227</v>
      </c>
      <c r="CG28"/>
      <c r="CH28" s="6">
        <v>6.5613794155794616E-2</v>
      </c>
      <c r="CI28"/>
      <c r="CJ28" s="6">
        <v>0.11749446860456245</v>
      </c>
      <c r="CK28" s="6">
        <v>1.4541847867551689</v>
      </c>
      <c r="CL28"/>
      <c r="CM28" s="6">
        <v>2.7466239414053559E-2</v>
      </c>
      <c r="CN28" s="6">
        <v>9.1554131380178535E-3</v>
      </c>
      <c r="CO28"/>
      <c r="CP28" s="6">
        <v>5.9510185397116042E-2</v>
      </c>
      <c r="CQ28" s="6">
        <v>3.7857633325703821</v>
      </c>
      <c r="CR28" s="6">
        <v>0.25177386129549095</v>
      </c>
      <c r="CS28" s="6">
        <v>0.88349736781872279</v>
      </c>
      <c r="CT28" s="6">
        <v>9.6131837949187462E-2</v>
      </c>
      <c r="CU28" s="6">
        <v>5.7984283207446405E-2</v>
      </c>
      <c r="CV28"/>
      <c r="CW28"/>
      <c r="CX28"/>
      <c r="CY28" s="6">
        <v>0.26092927443350883</v>
      </c>
      <c r="CZ28" s="6"/>
      <c r="DA28" s="6">
        <v>30.330357824063476</v>
      </c>
      <c r="DB28"/>
      <c r="DC28" s="6">
        <v>2.2888532845044631E-2</v>
      </c>
      <c r="DD28"/>
      <c r="DE28"/>
      <c r="DF28" s="6">
        <v>0.10974494461944925</v>
      </c>
      <c r="DG28" s="6">
        <v>0.43085052332080076</v>
      </c>
      <c r="DH28" s="6">
        <v>0.22355451681739663</v>
      </c>
      <c r="DI28" s="6">
        <v>1.280357687226908</v>
      </c>
      <c r="DJ28"/>
      <c r="DK28" s="6">
        <v>0.29062087186261559</v>
      </c>
      <c r="DL28"/>
      <c r="DM28" s="6">
        <v>14.368458489990855</v>
      </c>
      <c r="DN28" s="6">
        <v>0.26623310639162689</v>
      </c>
      <c r="DO28"/>
    </row>
    <row r="29" spans="1:119" ht="15">
      <c r="A29" s="96">
        <v>27</v>
      </c>
      <c r="B29" s="3">
        <v>0.26</v>
      </c>
      <c r="C29" s="14">
        <f t="shared" si="4"/>
        <v>4.4251163500419625E-2</v>
      </c>
      <c r="D29" s="15">
        <f t="shared" si="4"/>
        <v>1.4389257648584726</v>
      </c>
      <c r="E29" s="15">
        <f t="shared" si="4"/>
        <v>0.10528725108720531</v>
      </c>
      <c r="F29" s="15">
        <f t="shared" si="4"/>
        <v>3.509575036240177E-2</v>
      </c>
      <c r="G29" s="15" t="str">
        <f t="shared" si="4"/>
        <v xml:space="preserve"> </v>
      </c>
      <c r="H29" s="15" t="str">
        <f t="shared" si="4"/>
        <v xml:space="preserve"> </v>
      </c>
      <c r="I29" s="15" t="str">
        <f t="shared" si="4"/>
        <v xml:space="preserve"> </v>
      </c>
      <c r="J29" s="15">
        <f t="shared" si="4"/>
        <v>0.5889982452124819</v>
      </c>
      <c r="K29" s="15">
        <f t="shared" si="4"/>
        <v>1.5259021896696421E-2</v>
      </c>
      <c r="L29" s="15">
        <f t="shared" si="4"/>
        <v>0.15716792553597314</v>
      </c>
      <c r="M29" s="15" t="str">
        <f t="shared" si="4"/>
        <v xml:space="preserve"> </v>
      </c>
      <c r="N29" s="16">
        <f t="shared" si="4"/>
        <v>2.4414435034714275E-2</v>
      </c>
      <c r="O29" s="35">
        <v>27</v>
      </c>
      <c r="AJ29" s="129" t="s">
        <v>228</v>
      </c>
      <c r="AK29" s="129" t="s">
        <v>229</v>
      </c>
      <c r="AL29" s="129" t="s">
        <v>232</v>
      </c>
      <c r="AM29" s="129" t="s">
        <v>233</v>
      </c>
      <c r="AN29" s="129" t="s">
        <v>231</v>
      </c>
      <c r="AO29" s="129" t="s">
        <v>230</v>
      </c>
      <c r="AU29" s="4">
        <v>0.25</v>
      </c>
      <c r="AV29" s="7">
        <v>0.52873508466906427</v>
      </c>
      <c r="AY29" s="4">
        <v>0.23102388834639295</v>
      </c>
      <c r="BA29" s="4">
        <v>0.35487174601662419</v>
      </c>
      <c r="BE29" s="4">
        <v>0.11432109938790579</v>
      </c>
      <c r="BF29" s="4">
        <v>1.1836997165789411</v>
      </c>
      <c r="BG29" s="4">
        <v>1.5076094981780075</v>
      </c>
      <c r="BH29" s="8">
        <v>6.7275132868387412E-3</v>
      </c>
      <c r="BI29" s="6">
        <v>3.5880070863139955E-2</v>
      </c>
      <c r="BJ29"/>
      <c r="BK29" s="6">
        <v>0.11661023030520486</v>
      </c>
      <c r="BL29" s="6">
        <v>0.54492857623393809</v>
      </c>
      <c r="BM29" s="6">
        <v>1.9285538088937726</v>
      </c>
      <c r="BN29"/>
      <c r="BO29"/>
      <c r="BP29"/>
      <c r="BQ29" s="6">
        <v>0.48886596551028189</v>
      </c>
      <c r="BR29" s="6">
        <v>0.20182539860516224</v>
      </c>
      <c r="BS29" s="6">
        <v>5.6062610723656182E-2</v>
      </c>
      <c r="BT29" s="8">
        <v>0.38177856843031044</v>
      </c>
      <c r="BU29" s="6">
        <v>0.23186551799956026</v>
      </c>
      <c r="BV29"/>
      <c r="BW29"/>
      <c r="BX29" s="6">
        <v>4.9971016810250055E-2</v>
      </c>
      <c r="BY29" s="6">
        <v>2.9982610086150035E-2</v>
      </c>
      <c r="BZ29" s="6">
        <v>6.5961742189530076E-2</v>
      </c>
      <c r="CA29" s="6">
        <v>0.10393971496532012</v>
      </c>
      <c r="CB29"/>
      <c r="CC29"/>
      <c r="CD29" s="6">
        <v>0.30182494153391032</v>
      </c>
      <c r="CE29"/>
      <c r="CF29" s="6">
        <v>5.5451285572594795</v>
      </c>
      <c r="CG29"/>
      <c r="CH29" s="6">
        <v>4.2725261310749982E-2</v>
      </c>
      <c r="CI29"/>
      <c r="CJ29" s="6">
        <v>1.8310826276035707E-2</v>
      </c>
      <c r="CK29" s="6">
        <v>0.92317082475013357</v>
      </c>
      <c r="CL29"/>
      <c r="CM29" s="6">
        <v>2.8992141603723202E-2</v>
      </c>
      <c r="CN29" s="6">
        <v>4.4251163500419625E-2</v>
      </c>
      <c r="CO29"/>
      <c r="CP29" s="6">
        <v>0.1770046540016785</v>
      </c>
      <c r="CQ29" s="6">
        <v>2.310215915159838</v>
      </c>
      <c r="CR29" s="6">
        <v>3.0518043793392843E-2</v>
      </c>
      <c r="CS29" s="6">
        <v>0.93842984664682993</v>
      </c>
      <c r="CT29" s="6">
        <v>0.13580529488059814</v>
      </c>
      <c r="CU29" s="6">
        <v>2.7466239414053559E-2</v>
      </c>
      <c r="CV29"/>
      <c r="CW29"/>
      <c r="CX29"/>
      <c r="CY29" s="6">
        <v>0.20141908903639277</v>
      </c>
      <c r="CZ29" s="6">
        <v>1.0681315327687495E-2</v>
      </c>
      <c r="DA29" s="6">
        <v>9.3080033569848175E-2</v>
      </c>
      <c r="DB29"/>
      <c r="DC29" s="6">
        <v>3.3569848172732127E-2</v>
      </c>
      <c r="DD29" s="6"/>
      <c r="DE29"/>
      <c r="DF29" s="6">
        <v>8.1292551569962401E-2</v>
      </c>
      <c r="DG29" s="6">
        <v>0.26623310639162689</v>
      </c>
      <c r="DH29" s="6">
        <v>0.21339294787115132</v>
      </c>
      <c r="DI29" s="6">
        <v>2.1420587338685095</v>
      </c>
      <c r="DJ29"/>
      <c r="DK29" s="6">
        <v>0.1381973376689361</v>
      </c>
      <c r="DL29"/>
      <c r="DM29" s="6">
        <v>0.65034041255969921</v>
      </c>
      <c r="DN29" s="6">
        <v>0.22355451681739663</v>
      </c>
      <c r="DO29"/>
    </row>
    <row r="30" spans="1:119" ht="15">
      <c r="A30" s="96">
        <v>28</v>
      </c>
      <c r="B30" s="3">
        <v>0.27</v>
      </c>
      <c r="C30" s="14">
        <f t="shared" si="4"/>
        <v>2.2888532845044631E-2</v>
      </c>
      <c r="D30" s="15">
        <f t="shared" si="4"/>
        <v>1.2100404364080262</v>
      </c>
      <c r="E30" s="15">
        <f t="shared" si="4"/>
        <v>0.20752269779507135</v>
      </c>
      <c r="F30" s="15">
        <f t="shared" si="4"/>
        <v>1.9836728465705347E-2</v>
      </c>
      <c r="G30" s="15" t="str">
        <f t="shared" si="4"/>
        <v xml:space="preserve"> </v>
      </c>
      <c r="H30" s="15" t="str">
        <f t="shared" si="4"/>
        <v xml:space="preserve"> </v>
      </c>
      <c r="I30" s="15" t="str">
        <f t="shared" si="4"/>
        <v xml:space="preserve"> </v>
      </c>
      <c r="J30" s="15">
        <f t="shared" si="4"/>
        <v>0.73090714885175856</v>
      </c>
      <c r="K30" s="15">
        <f t="shared" si="4"/>
        <v>8.0872816052491039E-2</v>
      </c>
      <c r="L30" s="15">
        <f t="shared" si="4"/>
        <v>0.16021972991531244</v>
      </c>
      <c r="M30" s="15" t="str">
        <f t="shared" si="4"/>
        <v xml:space="preserve"> </v>
      </c>
      <c r="N30" s="16">
        <f t="shared" si="4"/>
        <v>3.0518043793392843E-2</v>
      </c>
      <c r="O30" s="35">
        <v>28</v>
      </c>
      <c r="AU30" s="4">
        <v>0.26</v>
      </c>
      <c r="AV30" s="7">
        <v>0.75261390430371311</v>
      </c>
      <c r="AY30" s="4">
        <v>6.4305618405696999E-2</v>
      </c>
      <c r="BA30" s="4">
        <v>0.39059708957534478</v>
      </c>
      <c r="BE30" s="4">
        <v>0.26198585276395076</v>
      </c>
      <c r="BF30" s="4">
        <v>2.0530164098411414</v>
      </c>
      <c r="BG30" s="4">
        <v>1.3623264343725439</v>
      </c>
      <c r="BH30" s="8">
        <v>0.1569753100262373</v>
      </c>
      <c r="BI30" s="6">
        <v>2.4667548718408719E-2</v>
      </c>
      <c r="BJ30"/>
      <c r="BK30" s="6">
        <v>0.15921781445518354</v>
      </c>
      <c r="BL30" s="6">
        <v>0.30049559347879712</v>
      </c>
      <c r="BM30" s="6">
        <v>2.2873545175251722</v>
      </c>
      <c r="BN30"/>
      <c r="BO30"/>
      <c r="BP30"/>
      <c r="BQ30" s="6">
        <v>1.1459197631915323</v>
      </c>
      <c r="BR30" s="6">
        <v>0.30049559347879712</v>
      </c>
      <c r="BS30" s="6">
        <v>7.6245150584172403E-2</v>
      </c>
      <c r="BT30" s="8">
        <v>0.96344120410162104</v>
      </c>
      <c r="BU30" s="6">
        <v>0.14191768774111016</v>
      </c>
      <c r="BV30"/>
      <c r="BW30"/>
      <c r="BX30" s="6">
        <v>7.1958264206760075E-2</v>
      </c>
      <c r="BY30" s="6">
        <v>3.7977972775790042E-2</v>
      </c>
      <c r="BZ30" s="6">
        <v>5.3968698155070063E-2</v>
      </c>
      <c r="CA30" s="6">
        <v>4.797217613784005E-2</v>
      </c>
      <c r="CB30"/>
      <c r="CC30" s="6"/>
      <c r="CD30" s="6">
        <v>9.9942033620500109E-2</v>
      </c>
      <c r="CE30"/>
      <c r="CF30" s="6">
        <v>3.9490348668650341</v>
      </c>
      <c r="CG30"/>
      <c r="CH30" s="6">
        <v>4.4251163500419625E-2</v>
      </c>
      <c r="CI30"/>
      <c r="CJ30" s="6">
        <v>6.7139696345464253E-2</v>
      </c>
      <c r="CK30" s="6">
        <v>0.58594644083314262</v>
      </c>
      <c r="CL30"/>
      <c r="CM30" s="6">
        <v>2.1362630655374991E-2</v>
      </c>
      <c r="CN30" s="6">
        <v>6.5613794155794616E-2</v>
      </c>
      <c r="CO30"/>
      <c r="CP30" s="6">
        <v>0.13427939269092851</v>
      </c>
      <c r="CQ30" s="6">
        <v>0.77668421454184788</v>
      </c>
      <c r="CR30" s="6">
        <v>4.4251163500419625E-2</v>
      </c>
      <c r="CS30" s="6">
        <v>1.4389257648584726</v>
      </c>
      <c r="CT30" s="6">
        <v>0.10528725108720531</v>
      </c>
      <c r="CU30" s="6">
        <v>3.509575036240177E-2</v>
      </c>
      <c r="CV30"/>
      <c r="CW30"/>
      <c r="CX30"/>
      <c r="CY30" s="6">
        <v>0.5889982452124819</v>
      </c>
      <c r="CZ30" s="6">
        <v>1.5259021896696421E-2</v>
      </c>
      <c r="DA30" s="6">
        <v>0.15716792553597314</v>
      </c>
      <c r="DB30"/>
      <c r="DC30" s="6">
        <v>2.4414435034714275E-2</v>
      </c>
      <c r="DD30" s="6">
        <v>4.2678589574230263E-2</v>
      </c>
      <c r="DE30"/>
      <c r="DF30" s="6">
        <v>3.4549334417234026E-2</v>
      </c>
      <c r="DG30" s="6">
        <v>0.11177725840869832</v>
      </c>
      <c r="DH30" s="6">
        <v>0.1422619652474342</v>
      </c>
      <c r="DI30" s="6">
        <v>2.3371608576364191</v>
      </c>
      <c r="DJ30"/>
      <c r="DK30" s="6">
        <v>0.30281475459810997</v>
      </c>
      <c r="DL30"/>
      <c r="DM30" s="6">
        <v>0.30484706838735903</v>
      </c>
      <c r="DN30" s="6">
        <v>0.1625851031399248</v>
      </c>
      <c r="DO30"/>
    </row>
    <row r="31" spans="1:119" ht="15">
      <c r="A31" s="96">
        <v>29</v>
      </c>
      <c r="B31" s="3">
        <v>0.28000000000000003</v>
      </c>
      <c r="C31" s="14">
        <f t="shared" si="4"/>
        <v>2.2888532845044631E-2</v>
      </c>
      <c r="D31" s="15">
        <f t="shared" si="4"/>
        <v>0.65918974593728541</v>
      </c>
      <c r="E31" s="15">
        <f t="shared" si="4"/>
        <v>0.2822919050888838</v>
      </c>
      <c r="F31" s="15">
        <f t="shared" si="4"/>
        <v>2.1362630655374991E-2</v>
      </c>
      <c r="G31" s="15" t="str">
        <f t="shared" si="4"/>
        <v xml:space="preserve"> </v>
      </c>
      <c r="H31" s="15" t="str">
        <f t="shared" si="4"/>
        <v xml:space="preserve"> </v>
      </c>
      <c r="I31" s="15" t="str">
        <f t="shared" si="4"/>
        <v xml:space="preserve"> </v>
      </c>
      <c r="J31" s="15">
        <f t="shared" si="4"/>
        <v>1.7395284962233921</v>
      </c>
      <c r="K31" s="15">
        <f t="shared" si="4"/>
        <v>2.4414435034714275E-2</v>
      </c>
      <c r="L31" s="15">
        <f t="shared" si="4"/>
        <v>5.6458381017776761E-2</v>
      </c>
      <c r="M31" s="15" t="str">
        <f t="shared" si="4"/>
        <v xml:space="preserve"> </v>
      </c>
      <c r="N31" s="16">
        <f t="shared" si="4"/>
        <v>2.2888532845044631E-2</v>
      </c>
      <c r="O31" s="35">
        <v>29</v>
      </c>
      <c r="AU31" s="4">
        <v>0.27</v>
      </c>
      <c r="AV31" s="7">
        <v>2.1363755448114894</v>
      </c>
      <c r="AY31" s="4">
        <v>5.9542239264534266E-2</v>
      </c>
      <c r="BA31" s="4">
        <v>9.0504203682092083E-2</v>
      </c>
      <c r="BE31" s="4">
        <v>0.11670278895848715</v>
      </c>
      <c r="BF31" s="4">
        <v>1.9053516564650965</v>
      </c>
      <c r="BG31" s="4">
        <v>0.80977445399766601</v>
      </c>
      <c r="BH31" s="8">
        <v>0.55838360280761556</v>
      </c>
      <c r="BI31" s="6">
        <v>2.0182539860516224E-2</v>
      </c>
      <c r="BJ31"/>
      <c r="BK31" s="6">
        <v>9.8670194873634876E-2</v>
      </c>
      <c r="BL31" s="6">
        <v>0.46419841679187318</v>
      </c>
      <c r="BM31" s="6">
        <v>1.8276411095911915</v>
      </c>
      <c r="BN31"/>
      <c r="BO31"/>
      <c r="BP31"/>
      <c r="BQ31" s="6">
        <v>0.48886596551028189</v>
      </c>
      <c r="BR31" s="6">
        <v>0.27134303590249592</v>
      </c>
      <c r="BS31" s="6">
        <v>0.30498060233668961</v>
      </c>
      <c r="BT31" s="8">
        <v>1.3532151352215716</v>
      </c>
      <c r="BU31" s="6">
        <v>0.12392812168942013</v>
      </c>
      <c r="BV31"/>
      <c r="BW31"/>
      <c r="BX31" s="6">
        <v>6.796058286194008E-2</v>
      </c>
      <c r="BY31" s="6">
        <v>3.1981450758560036E-2</v>
      </c>
      <c r="BZ31" s="6">
        <v>6.796058286194008E-2</v>
      </c>
      <c r="CA31" s="6">
        <v>0.10194087429291011</v>
      </c>
      <c r="CB31"/>
      <c r="CC31" s="6">
        <v>0.5756661136540806</v>
      </c>
      <c r="CD31" s="6">
        <v>0.16590377581003019</v>
      </c>
      <c r="CE31"/>
      <c r="CF31" s="6">
        <v>3.6865796902418553</v>
      </c>
      <c r="CG31"/>
      <c r="CH31" s="6">
        <v>0.16021972991531244</v>
      </c>
      <c r="CI31"/>
      <c r="CJ31" s="6">
        <v>3.8147554741741058E-2</v>
      </c>
      <c r="CK31" s="6">
        <v>0.97047379262989242</v>
      </c>
      <c r="CL31"/>
      <c r="CM31" s="6">
        <v>2.8992141603723202E-2</v>
      </c>
      <c r="CN31" s="6">
        <v>1.2207217517357137E-2</v>
      </c>
      <c r="CO31"/>
      <c r="CP31" s="6">
        <v>5.0354772259098193E-2</v>
      </c>
      <c r="CQ31" s="6">
        <v>0.28992141603723204</v>
      </c>
      <c r="CR31" s="6">
        <v>2.2888532845044631E-2</v>
      </c>
      <c r="CS31" s="6">
        <v>1.2100404364080262</v>
      </c>
      <c r="CT31" s="6">
        <v>0.20752269779507135</v>
      </c>
      <c r="CU31" s="6">
        <v>1.9836728465705347E-2</v>
      </c>
      <c r="CV31"/>
      <c r="CW31"/>
      <c r="CX31"/>
      <c r="CY31" s="6">
        <v>0.73090714885175856</v>
      </c>
      <c r="CZ31" s="6">
        <v>8.0872816052491039E-2</v>
      </c>
      <c r="DA31" s="6">
        <v>0.16021972991531244</v>
      </c>
      <c r="DB31"/>
      <c r="DC31" s="6">
        <v>3.0518043793392843E-2</v>
      </c>
      <c r="DD31" s="6">
        <v>0.47149679910578196</v>
      </c>
      <c r="DE31"/>
      <c r="DF31" s="6">
        <v>0.13413271009043798</v>
      </c>
      <c r="DG31" s="6">
        <v>0.29265318565186466</v>
      </c>
      <c r="DH31" s="6">
        <v>0.23574839955289098</v>
      </c>
      <c r="DI31" s="6">
        <v>1.5039122040443045</v>
      </c>
      <c r="DJ31"/>
      <c r="DK31" s="6">
        <v>0.31704095112285341</v>
      </c>
      <c r="DL31"/>
      <c r="DM31" s="6">
        <v>0.69098668834468047</v>
      </c>
      <c r="DN31" s="6">
        <v>0.14022965145818517</v>
      </c>
      <c r="DO31"/>
    </row>
    <row r="32" spans="1:119" ht="15">
      <c r="A32" s="96">
        <v>30</v>
      </c>
      <c r="B32" s="3">
        <v>0.28999999999999998</v>
      </c>
      <c r="C32" s="14">
        <f t="shared" si="4"/>
        <v>5.0354772259098193E-2</v>
      </c>
      <c r="D32" s="15">
        <f t="shared" si="4"/>
        <v>0.26703288319218738</v>
      </c>
      <c r="E32" s="15">
        <f t="shared" si="4"/>
        <v>0.20599679560540168</v>
      </c>
      <c r="F32" s="15">
        <f t="shared" si="4"/>
        <v>1.8310826276035707E-2</v>
      </c>
      <c r="G32" s="15" t="str">
        <f t="shared" si="4"/>
        <v xml:space="preserve"> </v>
      </c>
      <c r="H32" s="15" t="str">
        <f t="shared" si="4"/>
        <v xml:space="preserve"> </v>
      </c>
      <c r="I32" s="15" t="str">
        <f t="shared" si="4"/>
        <v xml:space="preserve"> </v>
      </c>
      <c r="J32" s="15">
        <f t="shared" si="4"/>
        <v>2.7801937895780879</v>
      </c>
      <c r="K32" s="15">
        <f t="shared" si="4"/>
        <v>2.7466239414053559E-2</v>
      </c>
      <c r="L32" s="15">
        <f t="shared" si="4"/>
        <v>5.3406576638437474E-2</v>
      </c>
      <c r="M32" s="15" t="str">
        <f t="shared" si="4"/>
        <v xml:space="preserve"> </v>
      </c>
      <c r="N32" s="16">
        <f t="shared" si="4"/>
        <v>2.2888532845044631E-2</v>
      </c>
      <c r="O32" s="35">
        <v>30</v>
      </c>
      <c r="AU32" s="4">
        <v>0.28000000000000003</v>
      </c>
      <c r="AV32" s="7">
        <v>0.97887441350894333</v>
      </c>
      <c r="AY32" s="4">
        <v>6.9068997546859745E-2</v>
      </c>
      <c r="BA32" s="4">
        <v>0.42394074356348393</v>
      </c>
      <c r="BE32" s="4">
        <v>8.5740824540929336E-2</v>
      </c>
      <c r="BF32" s="4">
        <v>1.8291375902064926</v>
      </c>
      <c r="BG32" s="4">
        <v>1.3742348822254509</v>
      </c>
      <c r="BH32" s="8">
        <v>0.30273809790774336</v>
      </c>
      <c r="BI32" s="6">
        <v>1.7940035431569978E-2</v>
      </c>
      <c r="BJ32"/>
      <c r="BK32" s="6">
        <v>6.0547619581548674E-2</v>
      </c>
      <c r="BL32" s="6">
        <v>0.32740564662615207</v>
      </c>
      <c r="BM32" s="6">
        <v>0.77142152355750904</v>
      </c>
      <c r="BN32"/>
      <c r="BO32"/>
      <c r="BP32"/>
      <c r="BQ32" s="6">
        <v>0.15249030116834481</v>
      </c>
      <c r="BR32" s="6">
        <v>0.57408113381023929</v>
      </c>
      <c r="BS32" s="6">
        <v>3.4691543515798444</v>
      </c>
      <c r="BT32" s="8">
        <v>1.1053588918427313</v>
      </c>
      <c r="BU32" s="6">
        <v>0.15391073177557016</v>
      </c>
      <c r="BV32"/>
      <c r="BW32"/>
      <c r="BX32" s="6">
        <v>2.1987247396510024E-2</v>
      </c>
      <c r="BY32" s="6">
        <v>1.5990725379280018E-2</v>
      </c>
      <c r="BZ32" s="6">
        <v>6.1964060844710067E-2</v>
      </c>
      <c r="CA32" s="6">
        <v>0.13392232505147014</v>
      </c>
      <c r="CB32"/>
      <c r="CC32" s="6">
        <v>1.1093565731875512</v>
      </c>
      <c r="CD32" s="6">
        <v>0.11393391832737013</v>
      </c>
      <c r="CE32"/>
      <c r="CF32" s="6">
        <v>3.2013427939269095</v>
      </c>
      <c r="CG32"/>
      <c r="CH32" s="6">
        <v>0.10223544670786602</v>
      </c>
      <c r="CI32"/>
      <c r="CJ32" s="6">
        <v>3.6621652552071414E-2</v>
      </c>
      <c r="CK32" s="6">
        <v>1.1184863050278477</v>
      </c>
      <c r="CL32"/>
      <c r="CM32" s="6">
        <v>5.4932478828107117E-2</v>
      </c>
      <c r="CN32" s="6">
        <v>4.5777065690089262E-2</v>
      </c>
      <c r="CO32"/>
      <c r="CP32" s="6">
        <v>4.5777065690089262E-2</v>
      </c>
      <c r="CQ32" s="6">
        <v>0.92011902037079418</v>
      </c>
      <c r="CR32" s="6">
        <v>2.2888532845044631E-2</v>
      </c>
      <c r="CS32" s="6">
        <v>0.65918974593728541</v>
      </c>
      <c r="CT32" s="6">
        <v>0.2822919050888838</v>
      </c>
      <c r="CU32" s="6">
        <v>2.1362630655374991E-2</v>
      </c>
      <c r="CV32"/>
      <c r="CW32"/>
      <c r="CX32"/>
      <c r="CY32" s="6">
        <v>1.7395284962233921</v>
      </c>
      <c r="CZ32" s="6">
        <v>2.4414435034714275E-2</v>
      </c>
      <c r="DA32" s="6">
        <v>5.6458381017776761E-2</v>
      </c>
      <c r="DB32"/>
      <c r="DC32" s="6">
        <v>2.2888532845044631E-2</v>
      </c>
      <c r="DD32" s="6">
        <v>0.92876740168682048</v>
      </c>
      <c r="DE32"/>
      <c r="DF32" s="6">
        <v>9.1454120516207715E-2</v>
      </c>
      <c r="DG32" s="6">
        <v>0.25810385123463064</v>
      </c>
      <c r="DH32" s="6">
        <v>0.24590996849913629</v>
      </c>
      <c r="DI32" s="6">
        <v>1.1889035667107002</v>
      </c>
      <c r="DJ32"/>
      <c r="DK32" s="6">
        <v>0.13413271009043798</v>
      </c>
      <c r="DL32"/>
      <c r="DM32" s="6">
        <v>0.9389289706330658</v>
      </c>
      <c r="DN32" s="6">
        <v>6.9098668834468052E-2</v>
      </c>
      <c r="DO32"/>
    </row>
    <row r="33" spans="1:119" ht="15">
      <c r="A33" s="96">
        <v>31</v>
      </c>
      <c r="B33" s="3">
        <v>0.3</v>
      </c>
      <c r="C33" s="14">
        <f t="shared" ref="C33:N42" si="5">IF(VLOOKUP($B33,$AU$4:$DO$104,C$1+(12*($S$4-1980)),FALSE)=0," ",VLOOKUP($B33,$AU$4:$DO$104,C$1+(12*($S$4-1980)),FALSE))</f>
        <v>2.7466239414053559E-2</v>
      </c>
      <c r="D33" s="15">
        <f t="shared" si="5"/>
        <v>7.1717402914473177E-2</v>
      </c>
      <c r="E33" s="15">
        <f t="shared" si="5"/>
        <v>0.13275349050125887</v>
      </c>
      <c r="F33" s="15">
        <f t="shared" si="5"/>
        <v>3.2043945983062483E-2</v>
      </c>
      <c r="G33" s="15" t="str">
        <f t="shared" si="5"/>
        <v xml:space="preserve"> </v>
      </c>
      <c r="H33" s="15" t="str">
        <f t="shared" si="5"/>
        <v xml:space="preserve"> </v>
      </c>
      <c r="I33" s="15" t="str">
        <f t="shared" si="5"/>
        <v xml:space="preserve"> </v>
      </c>
      <c r="J33" s="15">
        <f t="shared" si="5"/>
        <v>1.4770733196002137</v>
      </c>
      <c r="K33" s="15">
        <f t="shared" si="5"/>
        <v>1.0681315327687495E-2</v>
      </c>
      <c r="L33" s="15">
        <f t="shared" si="5"/>
        <v>8.0872816052491039E-2</v>
      </c>
      <c r="M33" s="15">
        <f t="shared" si="5"/>
        <v>4.2725261310749982E-2</v>
      </c>
      <c r="N33" s="16">
        <f t="shared" si="5"/>
        <v>1.3733119707026779E-2</v>
      </c>
      <c r="O33" s="35">
        <v>31</v>
      </c>
      <c r="AU33" s="4">
        <v>0.28999999999999998</v>
      </c>
      <c r="AV33" s="7">
        <v>0.38583371043418202</v>
      </c>
      <c r="AY33" s="4">
        <v>3.3343653988139189E-2</v>
      </c>
      <c r="BA33" s="4">
        <v>0.19768023435825374</v>
      </c>
      <c r="BE33" s="4">
        <v>0.11432109938790579</v>
      </c>
      <c r="BF33" s="4">
        <v>0.95267582823254826</v>
      </c>
      <c r="BG33" s="4">
        <v>0.95743920737371091</v>
      </c>
      <c r="BH33" s="8">
        <v>0.31170811562352835</v>
      </c>
      <c r="BI33" s="6">
        <v>2.4667548718408719E-2</v>
      </c>
      <c r="BJ33"/>
      <c r="BK33" s="6">
        <v>0.22200793846567848</v>
      </c>
      <c r="BL33" s="6">
        <v>0.19061287646043101</v>
      </c>
      <c r="BM33" s="6">
        <v>0.44625838136030321</v>
      </c>
      <c r="BN33"/>
      <c r="BO33"/>
      <c r="BP33"/>
      <c r="BQ33" s="6">
        <v>9.8670194873634876E-2</v>
      </c>
      <c r="BR33" s="6">
        <v>1.4150202946650821</v>
      </c>
      <c r="BS33" s="6">
        <v>22.326374094588836</v>
      </c>
      <c r="BT33" s="8">
        <v>1.5151212296867818</v>
      </c>
      <c r="BU33" s="6">
        <v>0.11593275899978013</v>
      </c>
      <c r="BV33"/>
      <c r="BW33"/>
      <c r="BX33" s="6">
        <v>8.3951308241220088E-2</v>
      </c>
      <c r="BY33" s="6">
        <v>2.9982610086150035E-2</v>
      </c>
      <c r="BZ33" s="6">
        <v>1.9988406724100023E-2</v>
      </c>
      <c r="CA33" s="6">
        <v>2.598492874133003E-2</v>
      </c>
      <c r="CB33"/>
      <c r="CC33" s="6">
        <v>2.3706250374782627</v>
      </c>
      <c r="CD33" s="6">
        <v>0.31381798556837037</v>
      </c>
      <c r="CE33"/>
      <c r="CF33" s="6">
        <v>3.0930037384603648</v>
      </c>
      <c r="CG33"/>
      <c r="CH33" s="6">
        <v>5.6458381017776761E-2</v>
      </c>
      <c r="CI33"/>
      <c r="CJ33" s="6">
        <v>1.3733119707026779E-2</v>
      </c>
      <c r="CK33" s="6">
        <v>0.88349736781872279</v>
      </c>
      <c r="CL33"/>
      <c r="CM33" s="6">
        <v>6.7139696345464253E-2</v>
      </c>
      <c r="CN33" s="6">
        <v>0.13580529488059814</v>
      </c>
      <c r="CO33"/>
      <c r="CP33" s="6">
        <v>4.882887006942855E-2</v>
      </c>
      <c r="CQ33" s="6">
        <v>0.83009079118028539</v>
      </c>
      <c r="CR33" s="6">
        <v>5.0354772259098193E-2</v>
      </c>
      <c r="CS33" s="6">
        <v>0.26703288319218738</v>
      </c>
      <c r="CT33" s="6">
        <v>0.20599679560540168</v>
      </c>
      <c r="CU33" s="6">
        <v>1.8310826276035707E-2</v>
      </c>
      <c r="CV33"/>
      <c r="CW33"/>
      <c r="CX33"/>
      <c r="CY33" s="6">
        <v>2.7801937895780879</v>
      </c>
      <c r="CZ33" s="6">
        <v>2.7466239414053559E-2</v>
      </c>
      <c r="DA33" s="6">
        <v>5.3406576638437474E-2</v>
      </c>
      <c r="DB33" s="6"/>
      <c r="DC33" s="6">
        <v>2.2888532845044631E-2</v>
      </c>
      <c r="DD33" s="6">
        <v>0.33533177522609492</v>
      </c>
      <c r="DE33"/>
      <c r="DF33" s="6">
        <v>4.2678589574230263E-2</v>
      </c>
      <c r="DG33" s="6">
        <v>0.10974494461944925</v>
      </c>
      <c r="DH33" s="6">
        <v>4.6743217152728382E-2</v>
      </c>
      <c r="DI33" s="6">
        <v>0.44710903363479326</v>
      </c>
      <c r="DJ33"/>
      <c r="DK33" s="6">
        <v>0.3637841682755818</v>
      </c>
      <c r="DL33"/>
      <c r="DM33" s="6">
        <v>1.9124072756833657</v>
      </c>
      <c r="DN33" s="6">
        <v>0.32720252006909867</v>
      </c>
      <c r="DO33"/>
    </row>
    <row r="34" spans="1:119" ht="15">
      <c r="A34" s="96">
        <v>32</v>
      </c>
      <c r="B34" s="3">
        <v>0.31</v>
      </c>
      <c r="C34" s="14">
        <f t="shared" si="5"/>
        <v>8.3924620431830313E-2</v>
      </c>
      <c r="D34" s="15">
        <f t="shared" si="5"/>
        <v>0.22278171969176777</v>
      </c>
      <c r="E34" s="15">
        <f t="shared" si="5"/>
        <v>0.15106431677729457</v>
      </c>
      <c r="F34" s="15">
        <f t="shared" si="5"/>
        <v>3.3569848172732127E-2</v>
      </c>
      <c r="G34" s="15" t="str">
        <f t="shared" si="5"/>
        <v xml:space="preserve"> </v>
      </c>
      <c r="H34" s="15" t="str">
        <f t="shared" si="5"/>
        <v xml:space="preserve"> </v>
      </c>
      <c r="I34" s="15" t="str">
        <f t="shared" si="5"/>
        <v xml:space="preserve"> </v>
      </c>
      <c r="J34" s="15">
        <f t="shared" si="5"/>
        <v>0.59815365835049972</v>
      </c>
      <c r="K34" s="15">
        <f t="shared" si="5"/>
        <v>1.2207217517357137E-2</v>
      </c>
      <c r="L34" s="15">
        <f t="shared" si="5"/>
        <v>8.0872816052491039E-2</v>
      </c>
      <c r="M34" s="15">
        <f t="shared" si="5"/>
        <v>0.35858701457236591</v>
      </c>
      <c r="N34" s="16">
        <f t="shared" si="5"/>
        <v>4.5777065690089262E-2</v>
      </c>
      <c r="O34" s="35">
        <v>32</v>
      </c>
      <c r="AU34" s="4">
        <v>0.3</v>
      </c>
      <c r="AV34" s="7">
        <v>0.68592659632743469</v>
      </c>
      <c r="AY34" s="4">
        <v>9.0504203682092083E-2</v>
      </c>
      <c r="BA34" s="4">
        <v>2.3816895705813704E-2</v>
      </c>
      <c r="BE34" s="4">
        <v>0.13337461595255676</v>
      </c>
      <c r="BF34" s="4">
        <v>0.10717603067616167</v>
      </c>
      <c r="BG34" s="4">
        <v>0.64781956319813283</v>
      </c>
      <c r="BH34" s="8">
        <v>0.25788800932881845</v>
      </c>
      <c r="BI34" s="6">
        <v>2.6910053147354965E-2</v>
      </c>
      <c r="BJ34"/>
      <c r="BK34" s="6">
        <v>0.39916578835243199</v>
      </c>
      <c r="BL34" s="6">
        <v>0.14576278788150607</v>
      </c>
      <c r="BM34" s="6">
        <v>0.51577601865763689</v>
      </c>
      <c r="BN34"/>
      <c r="BO34"/>
      <c r="BP34"/>
      <c r="BQ34" s="6">
        <v>5.8305115152602428E-2</v>
      </c>
      <c r="BR34" s="6">
        <v>0.19734038974726975</v>
      </c>
      <c r="BS34" s="6">
        <v>34.070369788980337</v>
      </c>
      <c r="BT34" s="8">
        <v>0.69159887265386077</v>
      </c>
      <c r="BU34" s="6">
        <v>0.16990145715485019</v>
      </c>
      <c r="BV34"/>
      <c r="BW34"/>
      <c r="BX34" s="6">
        <v>5.7966379499890065E-2</v>
      </c>
      <c r="BY34" s="6">
        <v>2.3986088068920025E-2</v>
      </c>
      <c r="BZ34" s="6">
        <v>8.5950148913630092E-2</v>
      </c>
      <c r="CA34" s="6">
        <v>0.19788522656859023</v>
      </c>
      <c r="CB34"/>
      <c r="CC34" s="6">
        <v>1.5511003617901618</v>
      </c>
      <c r="CD34" s="6">
        <v>0.21987247396510023</v>
      </c>
      <c r="CE34"/>
      <c r="CF34" s="6">
        <v>3.9841306172274358</v>
      </c>
      <c r="CG34"/>
      <c r="CH34" s="6">
        <v>5.0354772259098193E-2</v>
      </c>
      <c r="CI34"/>
      <c r="CJ34" s="6">
        <v>1.2207217517357137E-2</v>
      </c>
      <c r="CK34" s="6">
        <v>0.33264667734798198</v>
      </c>
      <c r="CL34"/>
      <c r="CM34" s="6">
        <v>1.6784924086366063E-2</v>
      </c>
      <c r="CN34" s="6">
        <v>4.2725261310749982E-2</v>
      </c>
      <c r="CO34"/>
      <c r="CP34" s="6">
        <v>5.7984283207446405E-2</v>
      </c>
      <c r="CQ34" s="6">
        <v>0.63477531090257111</v>
      </c>
      <c r="CR34" s="6">
        <v>2.7466239414053559E-2</v>
      </c>
      <c r="CS34" s="6">
        <v>7.1717402914473177E-2</v>
      </c>
      <c r="CT34" s="6">
        <v>0.13275349050125887</v>
      </c>
      <c r="CU34" s="6">
        <v>3.2043945983062483E-2</v>
      </c>
      <c r="CV34"/>
      <c r="CW34"/>
      <c r="CX34"/>
      <c r="CY34" s="6">
        <v>1.4770733196002137</v>
      </c>
      <c r="CZ34" s="6">
        <v>1.0681315327687495E-2</v>
      </c>
      <c r="DA34" s="6">
        <v>8.0872816052491039E-2</v>
      </c>
      <c r="DB34" s="6">
        <v>4.2725261310749982E-2</v>
      </c>
      <c r="DC34" s="6">
        <v>1.3733119707026779E-2</v>
      </c>
      <c r="DD34" s="6">
        <v>0.29468549944111372</v>
      </c>
      <c r="DE34"/>
      <c r="DF34" s="6">
        <v>5.8937099888222745E-2</v>
      </c>
      <c r="DG34" s="6">
        <v>0.11177725840869832</v>
      </c>
      <c r="DH34" s="6">
        <v>0.11177725840869832</v>
      </c>
      <c r="DI34" s="6">
        <v>0.51417538868001222</v>
      </c>
      <c r="DJ34"/>
      <c r="DK34" s="6">
        <v>0.45523828879178951</v>
      </c>
      <c r="DL34"/>
      <c r="DM34" s="6">
        <v>0.45320597500254045</v>
      </c>
      <c r="DN34" s="6">
        <v>0.48775530941977446</v>
      </c>
      <c r="DO34"/>
    </row>
    <row r="35" spans="1:119" ht="15">
      <c r="A35" s="96">
        <v>33</v>
      </c>
      <c r="B35" s="3">
        <v>0.32</v>
      </c>
      <c r="C35" s="14">
        <f t="shared" si="5"/>
        <v>4.7302967879758906E-2</v>
      </c>
      <c r="D35" s="15">
        <f t="shared" si="5"/>
        <v>0.51728084229800875</v>
      </c>
      <c r="E35" s="15">
        <f t="shared" si="5"/>
        <v>9.9183642328526736E-2</v>
      </c>
      <c r="F35" s="15">
        <f t="shared" si="5"/>
        <v>7.4769207293812465E-2</v>
      </c>
      <c r="G35" s="15" t="str">
        <f t="shared" si="5"/>
        <v xml:space="preserve"> </v>
      </c>
      <c r="H35" s="15" t="str">
        <f t="shared" si="5"/>
        <v xml:space="preserve"> </v>
      </c>
      <c r="I35" s="15" t="str">
        <f t="shared" si="5"/>
        <v xml:space="preserve"> </v>
      </c>
      <c r="J35" s="15">
        <f t="shared" si="5"/>
        <v>0.95063706416418703</v>
      </c>
      <c r="K35" s="15">
        <f t="shared" si="5"/>
        <v>9.1554131380178535E-3</v>
      </c>
      <c r="L35" s="15">
        <f t="shared" si="5"/>
        <v>0.14038300144960708</v>
      </c>
      <c r="M35" s="15">
        <f t="shared" si="5"/>
        <v>0.60273136491950863</v>
      </c>
      <c r="N35" s="16">
        <f t="shared" si="5"/>
        <v>4.2725261310749982E-2</v>
      </c>
      <c r="O35" s="35">
        <v>33</v>
      </c>
      <c r="AU35" s="4">
        <v>0.31</v>
      </c>
      <c r="AV35" s="7">
        <v>0.63114773620406317</v>
      </c>
      <c r="AY35" s="4">
        <v>5.477886012337152E-2</v>
      </c>
      <c r="BA35" s="4">
        <v>0.23340557791697431</v>
      </c>
      <c r="BE35" s="4">
        <v>9.5267582823254815E-2</v>
      </c>
      <c r="BF35" s="4">
        <v>2.3816895705813704E-2</v>
      </c>
      <c r="BG35" s="4">
        <v>0.77881248958010818</v>
      </c>
      <c r="BH35" s="8">
        <v>0.69517637297333668</v>
      </c>
      <c r="BI35" s="6">
        <v>3.3637566434193709E-2</v>
      </c>
      <c r="BJ35"/>
      <c r="BK35" s="6">
        <v>0.40813580606821698</v>
      </c>
      <c r="BL35" s="6">
        <v>2.4667548718408719E-2</v>
      </c>
      <c r="BM35" s="6">
        <v>0.32067813333931333</v>
      </c>
      <c r="BN35"/>
      <c r="BO35"/>
      <c r="BP35"/>
      <c r="BQ35" s="6">
        <v>0.10988271701836612</v>
      </c>
      <c r="BR35" s="6">
        <v>0.13455026573677484</v>
      </c>
      <c r="BS35" s="6">
        <v>14.246630637095508</v>
      </c>
      <c r="BT35" s="8">
        <v>7.395710487917008E-2</v>
      </c>
      <c r="BU35" s="6">
        <v>8.7948989586040097E-2</v>
      </c>
      <c r="BV35"/>
      <c r="BW35" s="6"/>
      <c r="BX35" s="6">
        <v>7.7954786223990089E-2</v>
      </c>
      <c r="BY35" s="6">
        <v>1.9988406724100023E-2</v>
      </c>
      <c r="BZ35" s="6">
        <v>3.5979132103380038E-2</v>
      </c>
      <c r="CA35" s="6">
        <v>0.32581102960283037</v>
      </c>
      <c r="CB35"/>
      <c r="CC35" s="6">
        <v>0.43974494793020047</v>
      </c>
      <c r="CD35"/>
      <c r="CE35"/>
      <c r="CF35" s="6">
        <v>3.4103913939116501</v>
      </c>
      <c r="CG35"/>
      <c r="CH35" s="6">
        <v>0.11749446860456245</v>
      </c>
      <c r="CI35"/>
      <c r="CJ35" s="6">
        <v>2.1362630655374991E-2</v>
      </c>
      <c r="CK35" s="6">
        <v>0.29602502479591059</v>
      </c>
      <c r="CL35"/>
      <c r="CM35" s="6">
        <v>1.9836728465705347E-2</v>
      </c>
      <c r="CN35" s="6">
        <v>3.3569848172732127E-2</v>
      </c>
      <c r="CO35"/>
      <c r="CP35" s="6">
        <v>6.5613794155794616E-2</v>
      </c>
      <c r="CQ35" s="6">
        <v>1.855497062638285</v>
      </c>
      <c r="CR35" s="6">
        <v>8.3924620431830313E-2</v>
      </c>
      <c r="CS35" s="6">
        <v>0.22278171969176777</v>
      </c>
      <c r="CT35" s="6">
        <v>0.15106431677729457</v>
      </c>
      <c r="CU35" s="6">
        <v>3.3569848172732127E-2</v>
      </c>
      <c r="CV35"/>
      <c r="CW35"/>
      <c r="CX35"/>
      <c r="CY35" s="6">
        <v>0.59815365835049972</v>
      </c>
      <c r="CZ35" s="6">
        <v>1.2207217517357137E-2</v>
      </c>
      <c r="DA35" s="6">
        <v>8.0872816052491039E-2</v>
      </c>
      <c r="DB35" s="6">
        <v>0.35858701457236591</v>
      </c>
      <c r="DC35" s="6">
        <v>4.5777065690089262E-2</v>
      </c>
      <c r="DD35" s="6">
        <v>0.71537445381566922</v>
      </c>
      <c r="DE35"/>
      <c r="DF35" s="6">
        <v>0.15445584798292858</v>
      </c>
      <c r="DG35" s="6">
        <v>0.30281475459810997</v>
      </c>
      <c r="DH35" s="6">
        <v>0.13006808251193985</v>
      </c>
      <c r="DI35" s="6">
        <v>0.65846966771669546</v>
      </c>
      <c r="DJ35"/>
      <c r="DK35" s="6">
        <v>0.76618229854689568</v>
      </c>
      <c r="DL35"/>
      <c r="DM35" s="6">
        <v>0.23371608576364192</v>
      </c>
      <c r="DN35" s="6">
        <v>1.1360634081902246</v>
      </c>
      <c r="DO35"/>
    </row>
    <row r="36" spans="1:119" ht="15">
      <c r="A36" s="96">
        <v>34</v>
      </c>
      <c r="B36" s="3">
        <v>0.33</v>
      </c>
      <c r="C36" s="14">
        <f t="shared" si="5"/>
        <v>4.5777065690089262E-2</v>
      </c>
      <c r="D36" s="15">
        <f t="shared" si="5"/>
        <v>0.94148165102616921</v>
      </c>
      <c r="E36" s="15">
        <f t="shared" si="5"/>
        <v>0.12817578393224993</v>
      </c>
      <c r="F36" s="15">
        <f t="shared" si="5"/>
        <v>3.8147554741741058E-2</v>
      </c>
      <c r="G36" s="15" t="str">
        <f t="shared" si="5"/>
        <v xml:space="preserve"> </v>
      </c>
      <c r="H36" s="15" t="str">
        <f t="shared" si="5"/>
        <v xml:space="preserve"> </v>
      </c>
      <c r="I36" s="15" t="str">
        <f t="shared" si="5"/>
        <v xml:space="preserve"> </v>
      </c>
      <c r="J36" s="15">
        <f t="shared" si="5"/>
        <v>1.4145113298237584</v>
      </c>
      <c r="K36" s="15">
        <f t="shared" si="5"/>
        <v>1.0681315327687495E-2</v>
      </c>
      <c r="L36" s="15">
        <f t="shared" si="5"/>
        <v>9.3080033569848175E-2</v>
      </c>
      <c r="M36" s="15">
        <f t="shared" si="5"/>
        <v>0.25177386129549095</v>
      </c>
      <c r="N36" s="16">
        <f t="shared" si="5"/>
        <v>3.0518043793392843E-2</v>
      </c>
      <c r="O36" s="35">
        <v>34</v>
      </c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U36" s="4">
        <v>0.32</v>
      </c>
      <c r="AV36" s="7">
        <v>0.79786600614475911</v>
      </c>
      <c r="AY36" s="4">
        <v>0.24531402576988118</v>
      </c>
      <c r="BA36" s="4">
        <v>0.40726891656941439</v>
      </c>
      <c r="BE36" s="4">
        <v>4.7633791411627407E-2</v>
      </c>
      <c r="BF36" s="4">
        <v>1.6671826994069595E-2</v>
      </c>
      <c r="BG36" s="4">
        <v>0.28818443804034583</v>
      </c>
      <c r="BH36" s="8">
        <v>0.33861816877088335</v>
      </c>
      <c r="BI36" s="6">
        <v>5.6062610723656182E-2</v>
      </c>
      <c r="BJ36"/>
      <c r="BK36" s="6">
        <v>0.20631040746305473</v>
      </c>
      <c r="BL36"/>
      <c r="BM36" s="6">
        <v>0.10091269930258112</v>
      </c>
      <c r="BN36"/>
      <c r="BO36"/>
      <c r="BP36"/>
      <c r="BQ36" s="6">
        <v>0.16818783217096855</v>
      </c>
      <c r="BR36" s="6">
        <v>8.7457672728903646E-2</v>
      </c>
      <c r="BS36" s="6">
        <v>5.9067566658444148</v>
      </c>
      <c r="BT36" s="8">
        <v>6.9959423534350085E-2</v>
      </c>
      <c r="BU36" s="6">
        <v>0.21187711127546024</v>
      </c>
      <c r="BV36" s="6"/>
      <c r="BW36" s="6">
        <v>0.19388754522377022</v>
      </c>
      <c r="BX36" s="6">
        <v>6.9959423534350085E-2</v>
      </c>
      <c r="BY36" s="6">
        <v>1.9988406724100023E-2</v>
      </c>
      <c r="BZ36" s="6">
        <v>7.9953626896400093E-2</v>
      </c>
      <c r="CA36" s="6">
        <v>0.63763017449879067</v>
      </c>
      <c r="CB36"/>
      <c r="CC36" s="6">
        <v>0.57366727298167064</v>
      </c>
      <c r="CD36"/>
      <c r="CE36" s="6"/>
      <c r="CF36" s="6">
        <v>1.1627374685282674</v>
      </c>
      <c r="CG36"/>
      <c r="CH36" s="6">
        <v>0.14343480582894635</v>
      </c>
      <c r="CI36"/>
      <c r="CJ36" s="6">
        <v>4.7302967879758906E-2</v>
      </c>
      <c r="CK36" s="6">
        <v>0.21972991531242847</v>
      </c>
      <c r="CL36"/>
      <c r="CM36" s="6">
        <v>2.8992141603723202E-2</v>
      </c>
      <c r="CN36" s="6">
        <v>3.3569848172732127E-2</v>
      </c>
      <c r="CO36"/>
      <c r="CP36" s="6">
        <v>2.4414435034714275E-2</v>
      </c>
      <c r="CQ36" s="6">
        <v>1.6342412451361867</v>
      </c>
      <c r="CR36" s="6">
        <v>4.7302967879758906E-2</v>
      </c>
      <c r="CS36" s="6">
        <v>0.51728084229800875</v>
      </c>
      <c r="CT36" s="6">
        <v>9.9183642328526736E-2</v>
      </c>
      <c r="CU36" s="6">
        <v>7.4769207293812465E-2</v>
      </c>
      <c r="CV36"/>
      <c r="CW36"/>
      <c r="CX36"/>
      <c r="CY36" s="6">
        <v>0.95063706416418703</v>
      </c>
      <c r="CZ36" s="6">
        <v>9.1554131380178535E-3</v>
      </c>
      <c r="DA36" s="6">
        <v>0.14038300144960708</v>
      </c>
      <c r="DB36" s="6">
        <v>0.60273136491950863</v>
      </c>
      <c r="DC36" s="6">
        <v>4.2725261310749982E-2</v>
      </c>
      <c r="DD36" s="6">
        <v>0.72350370897266547</v>
      </c>
      <c r="DE36"/>
      <c r="DF36" s="6">
        <v>0.14429427903668327</v>
      </c>
      <c r="DG36" s="6">
        <v>0.28249161670561934</v>
      </c>
      <c r="DH36" s="6">
        <v>0.11380957219794738</v>
      </c>
      <c r="DI36" s="6">
        <v>0.62798496087795963</v>
      </c>
      <c r="DJ36"/>
      <c r="DK36" s="6">
        <v>1.0832232496697491</v>
      </c>
      <c r="DL36"/>
      <c r="DM36" s="6">
        <v>0.65846966771669546</v>
      </c>
      <c r="DN36" s="6">
        <v>0.86576567422009965</v>
      </c>
      <c r="DO36"/>
    </row>
    <row r="37" spans="1:119" ht="15">
      <c r="A37" s="96">
        <v>35</v>
      </c>
      <c r="B37" s="3">
        <v>0.34</v>
      </c>
      <c r="C37" s="14">
        <f t="shared" si="5"/>
        <v>4.5777065690089262E-2</v>
      </c>
      <c r="D37" s="15">
        <f t="shared" si="5"/>
        <v>0.76447699702449068</v>
      </c>
      <c r="E37" s="15">
        <f t="shared" si="5"/>
        <v>2.1362630655374991E-2</v>
      </c>
      <c r="F37" s="15">
        <f t="shared" si="5"/>
        <v>2.8992141603723202E-2</v>
      </c>
      <c r="G37" s="15" t="str">
        <f t="shared" si="5"/>
        <v xml:space="preserve"> </v>
      </c>
      <c r="H37" s="15" t="str">
        <f t="shared" si="5"/>
        <v xml:space="preserve"> </v>
      </c>
      <c r="I37" s="15" t="str">
        <f t="shared" si="5"/>
        <v xml:space="preserve"> </v>
      </c>
      <c r="J37" s="15">
        <f t="shared" si="5"/>
        <v>0.79652094300755316</v>
      </c>
      <c r="K37" s="15">
        <f t="shared" si="5"/>
        <v>3.8147554741741058E-2</v>
      </c>
      <c r="L37" s="15">
        <f t="shared" si="5"/>
        <v>0.10376134889753567</v>
      </c>
      <c r="M37" s="15">
        <f t="shared" si="5"/>
        <v>0.53101396200503548</v>
      </c>
      <c r="N37" s="16">
        <f t="shared" si="5"/>
        <v>1.8310826276035707E-2</v>
      </c>
      <c r="O37" s="35">
        <v>35</v>
      </c>
      <c r="V37" s="5"/>
      <c r="AF37" s="2"/>
      <c r="AG37" s="48"/>
      <c r="AH37" s="54"/>
      <c r="AI37" s="54"/>
      <c r="AJ37" s="54"/>
      <c r="AK37" s="54"/>
      <c r="AL37" s="54"/>
      <c r="AM37" s="54"/>
      <c r="AN37" s="54"/>
      <c r="AO37" s="54"/>
      <c r="AP37" s="54"/>
      <c r="AQ37" s="39"/>
      <c r="AR37" s="39"/>
      <c r="AU37" s="4">
        <v>0.33</v>
      </c>
      <c r="AV37" s="7">
        <v>1.0503251006263845</v>
      </c>
      <c r="AY37" s="4">
        <v>9.2885893252673449E-2</v>
      </c>
      <c r="BA37" s="4">
        <v>1.0122180674970824</v>
      </c>
      <c r="BE37" s="4">
        <v>5.7160549693952893E-2</v>
      </c>
      <c r="BF37" s="4">
        <v>3.0961964417557816E-2</v>
      </c>
      <c r="BG37" s="4">
        <v>0.46442946626336723</v>
      </c>
      <c r="BH37" s="8">
        <v>0.40365079721032449</v>
      </c>
      <c r="BI37" s="6">
        <v>4.9335097436817438E-2</v>
      </c>
      <c r="BJ37"/>
      <c r="BK37" s="6">
        <v>0.13679277016572108</v>
      </c>
      <c r="BL37"/>
      <c r="BM37" s="6">
        <v>0.17940035431569978</v>
      </c>
      <c r="BN37"/>
      <c r="BO37"/>
      <c r="BP37"/>
      <c r="BQ37" s="6">
        <v>0.199582894176216</v>
      </c>
      <c r="BR37" s="6">
        <v>0.10315520373152737</v>
      </c>
      <c r="BS37" s="6">
        <v>1.0001569753100263</v>
      </c>
      <c r="BT37" s="8">
        <v>3.7977972775790042E-2</v>
      </c>
      <c r="BU37" s="6">
        <v>0.15790841312039017</v>
      </c>
      <c r="BV37" s="6">
        <v>1.5990725379280018E-2</v>
      </c>
      <c r="BW37" s="6">
        <v>0.43574726658538049</v>
      </c>
      <c r="BX37" s="6">
        <v>1.7989566051690019E-2</v>
      </c>
      <c r="BY37" s="6">
        <v>4.1975654120610044E-2</v>
      </c>
      <c r="BZ37" s="6">
        <v>5.996522017230007E-2</v>
      </c>
      <c r="CA37" s="6">
        <v>0.61364408642987067</v>
      </c>
      <c r="CB37"/>
      <c r="CC37" s="6">
        <v>0.81952467568810095</v>
      </c>
      <c r="CD37"/>
      <c r="CE37" s="6">
        <v>0.29582841951668032</v>
      </c>
      <c r="CF37" s="6">
        <v>9.9183642328526736E-2</v>
      </c>
      <c r="CG37"/>
      <c r="CH37" s="6">
        <v>4.882887006942855E-2</v>
      </c>
      <c r="CI37"/>
      <c r="CJ37" s="6">
        <v>2.1362630655374991E-2</v>
      </c>
      <c r="CK37" s="6">
        <v>0.26703288319218738</v>
      </c>
      <c r="CL37"/>
      <c r="CM37" s="6">
        <v>2.1362630655374991E-2</v>
      </c>
      <c r="CN37" s="6">
        <v>2.8992141603723202E-2</v>
      </c>
      <c r="CO37"/>
      <c r="CP37" s="6">
        <v>6.8665598535133904E-2</v>
      </c>
      <c r="CQ37" s="6">
        <v>0.65613794155794614</v>
      </c>
      <c r="CR37" s="6">
        <v>4.5777065690089262E-2</v>
      </c>
      <c r="CS37" s="6">
        <v>0.94148165102616921</v>
      </c>
      <c r="CT37" s="6">
        <v>0.12817578393224993</v>
      </c>
      <c r="CU37" s="6">
        <v>3.8147554741741058E-2</v>
      </c>
      <c r="CV37"/>
      <c r="CW37"/>
      <c r="CX37"/>
      <c r="CY37" s="6">
        <v>1.4145113298237584</v>
      </c>
      <c r="CZ37" s="6">
        <v>1.0681315327687495E-2</v>
      </c>
      <c r="DA37" s="6">
        <v>9.3080033569848175E-2</v>
      </c>
      <c r="DB37" s="6">
        <v>0.25177386129549095</v>
      </c>
      <c r="DC37" s="6">
        <v>3.0518043793392843E-2</v>
      </c>
      <c r="DD37" s="6">
        <v>1.5100091454120517</v>
      </c>
      <c r="DE37"/>
      <c r="DF37" s="6">
        <v>3.4549334417234026E-2</v>
      </c>
      <c r="DG37" s="6">
        <v>0.28858855807336653</v>
      </c>
      <c r="DH37" s="6">
        <v>0.22761914439589476</v>
      </c>
      <c r="DI37" s="6">
        <v>0.43288283711004982</v>
      </c>
      <c r="DJ37"/>
      <c r="DK37" s="6">
        <v>0.36988110964332893</v>
      </c>
      <c r="DL37"/>
      <c r="DM37" s="6">
        <v>2.4164210954171326</v>
      </c>
      <c r="DN37" s="6">
        <v>0.32517020627984961</v>
      </c>
      <c r="DO37"/>
    </row>
    <row r="38" spans="1:119" ht="15">
      <c r="A38" s="96">
        <v>36</v>
      </c>
      <c r="B38" s="3">
        <v>0.35</v>
      </c>
      <c r="C38" s="14">
        <f t="shared" si="5"/>
        <v>2.8992141603723202E-2</v>
      </c>
      <c r="D38" s="15">
        <f t="shared" si="5"/>
        <v>1.0498207064927139</v>
      </c>
      <c r="E38" s="15">
        <f t="shared" si="5"/>
        <v>2.4414435034714275E-2</v>
      </c>
      <c r="F38" s="15">
        <f t="shared" si="5"/>
        <v>5.4932478828107117E-2</v>
      </c>
      <c r="G38" s="15" t="str">
        <f t="shared" si="5"/>
        <v xml:space="preserve"> </v>
      </c>
      <c r="H38" s="15" t="str">
        <f t="shared" si="5"/>
        <v xml:space="preserve"> </v>
      </c>
      <c r="I38" s="15" t="str">
        <f t="shared" si="5"/>
        <v xml:space="preserve"> </v>
      </c>
      <c r="J38" s="15">
        <f t="shared" si="5"/>
        <v>0.87434195468070497</v>
      </c>
      <c r="K38" s="15">
        <f t="shared" si="5"/>
        <v>1.6784924086366063E-2</v>
      </c>
      <c r="L38" s="15">
        <f t="shared" si="5"/>
        <v>3.2043945983062483E-2</v>
      </c>
      <c r="M38" s="15">
        <f t="shared" si="5"/>
        <v>0.6958113984893568</v>
      </c>
      <c r="N38" s="16">
        <f t="shared" si="5"/>
        <v>1.5259021896696421E-2</v>
      </c>
      <c r="O38" s="35">
        <v>36</v>
      </c>
      <c r="AF38" s="2"/>
      <c r="AG38" s="48"/>
      <c r="AH38" s="54"/>
      <c r="AI38" s="54"/>
      <c r="AJ38" s="54"/>
      <c r="AK38" s="54"/>
      <c r="AL38" s="54"/>
      <c r="AM38" s="54"/>
      <c r="AN38" s="54"/>
      <c r="AO38" s="54"/>
      <c r="AP38" s="54"/>
      <c r="AQ38" s="39"/>
      <c r="AR38" s="39"/>
      <c r="AU38" s="4">
        <v>0.34</v>
      </c>
      <c r="AV38" s="7">
        <v>0.26674923190511352</v>
      </c>
      <c r="AY38" s="4">
        <v>3.0961964417557816E-2</v>
      </c>
      <c r="BA38" s="4">
        <v>1.23371519756115</v>
      </c>
      <c r="BE38" s="4">
        <v>7.3832376688022491E-2</v>
      </c>
      <c r="BF38" s="4">
        <v>1.6671826994069595E-2</v>
      </c>
      <c r="BG38" s="4">
        <v>0.53826184295138979</v>
      </c>
      <c r="BH38" s="8">
        <v>0.73778395712331535</v>
      </c>
      <c r="BI38" s="6">
        <v>2.6910053147354965E-2</v>
      </c>
      <c r="BJ38"/>
      <c r="BK38" s="6">
        <v>0.50680600094185191</v>
      </c>
      <c r="BL38"/>
      <c r="BM38" s="6">
        <v>9.1942681586796138E-2</v>
      </c>
      <c r="BN38"/>
      <c r="BO38"/>
      <c r="BP38"/>
      <c r="BQ38" s="6">
        <v>0.23770546946830221</v>
      </c>
      <c r="BR38" s="6">
        <v>0.15024779673939856</v>
      </c>
      <c r="BS38" s="6">
        <v>0.55389859394972307</v>
      </c>
      <c r="BT38" s="8">
        <v>7.395710487917008E-2</v>
      </c>
      <c r="BU38" s="6">
        <v>0.24585740270643028</v>
      </c>
      <c r="BV38" s="6">
        <v>7.7954786223990089E-2</v>
      </c>
      <c r="BW38" s="6">
        <v>0.19988406724100022</v>
      </c>
      <c r="BX38" s="6">
        <v>4.797217613784005E-2</v>
      </c>
      <c r="BY38" s="6">
        <v>5.7966379499890065E-2</v>
      </c>
      <c r="BZ38" s="6">
        <v>4.1975654120610044E-2</v>
      </c>
      <c r="CA38" s="6">
        <v>0.70958843870555077</v>
      </c>
      <c r="CB38"/>
      <c r="CC38" s="6">
        <v>1.1293449799116513</v>
      </c>
      <c r="CD38"/>
      <c r="CE38" s="6">
        <v>9.9242439385156604</v>
      </c>
      <c r="CF38" s="6">
        <v>0.1297016861219196</v>
      </c>
      <c r="CG38"/>
      <c r="CH38" s="6">
        <v>4.4251163500419625E-2</v>
      </c>
      <c r="CI38"/>
      <c r="CJ38" s="6">
        <v>4.1199359121080338E-2</v>
      </c>
      <c r="CK38" s="6">
        <v>0.15869382772564278</v>
      </c>
      <c r="CL38"/>
      <c r="CM38" s="6">
        <v>1.5259021896696421E-2</v>
      </c>
      <c r="CN38" s="6">
        <v>3.9673456931410694E-2</v>
      </c>
      <c r="CO38"/>
      <c r="CP38" s="6">
        <v>7.0191500724803541E-2</v>
      </c>
      <c r="CQ38" s="6">
        <v>0.58136873426413371</v>
      </c>
      <c r="CR38" s="6">
        <v>4.5777065690089262E-2</v>
      </c>
      <c r="CS38" s="6">
        <v>0.76447699702449068</v>
      </c>
      <c r="CT38" s="6">
        <v>2.1362630655374991E-2</v>
      </c>
      <c r="CU38" s="6">
        <v>2.8992141603723202E-2</v>
      </c>
      <c r="CV38"/>
      <c r="CW38"/>
      <c r="CX38"/>
      <c r="CY38" s="6">
        <v>0.79652094300755316</v>
      </c>
      <c r="CZ38" s="6">
        <v>3.8147554741741058E-2</v>
      </c>
      <c r="DA38" s="6">
        <v>0.10376134889753567</v>
      </c>
      <c r="DB38" s="6">
        <v>0.53101396200503548</v>
      </c>
      <c r="DC38" s="6">
        <v>1.8310826276035707E-2</v>
      </c>
      <c r="DD38" s="6">
        <v>0.42678589574230263</v>
      </c>
      <c r="DE38"/>
      <c r="DF38" s="6">
        <v>8.5357179148460527E-2</v>
      </c>
      <c r="DG38" s="6">
        <v>0.72350370897266547</v>
      </c>
      <c r="DH38" s="6">
        <v>0.38410730616807237</v>
      </c>
      <c r="DI38" s="6">
        <v>0.17477898587541918</v>
      </c>
      <c r="DJ38"/>
      <c r="DK38" s="6">
        <v>0.23778071334214004</v>
      </c>
      <c r="DL38"/>
      <c r="DM38" s="6">
        <v>2.9712427598821258</v>
      </c>
      <c r="DN38" s="6">
        <v>0.40646275784981206</v>
      </c>
      <c r="DO38"/>
    </row>
    <row r="39" spans="1:119" ht="15">
      <c r="A39" s="96">
        <v>37</v>
      </c>
      <c r="B39" s="3">
        <v>0.36</v>
      </c>
      <c r="C39" s="14">
        <f t="shared" si="5"/>
        <v>1.8310826276035707E-2</v>
      </c>
      <c r="D39" s="15">
        <f t="shared" si="5"/>
        <v>0.92774853131914248</v>
      </c>
      <c r="E39" s="15">
        <f t="shared" si="5"/>
        <v>2.1362630655374991E-2</v>
      </c>
      <c r="F39" s="15">
        <f t="shared" si="5"/>
        <v>1.8310826276035707E-2</v>
      </c>
      <c r="G39" s="15" t="str">
        <f t="shared" si="5"/>
        <v xml:space="preserve"> </v>
      </c>
      <c r="H39" s="15" t="str">
        <f t="shared" si="5"/>
        <v xml:space="preserve"> </v>
      </c>
      <c r="I39" s="15" t="str">
        <f t="shared" si="5"/>
        <v xml:space="preserve"> </v>
      </c>
      <c r="J39" s="15">
        <f t="shared" si="5"/>
        <v>0.34027618829633022</v>
      </c>
      <c r="K39" s="15">
        <f t="shared" si="5"/>
        <v>1.3733119707026779E-2</v>
      </c>
      <c r="L39" s="15">
        <f t="shared" si="5"/>
        <v>4.4251163500419625E-2</v>
      </c>
      <c r="M39" s="15">
        <f t="shared" si="5"/>
        <v>0.48218509193560694</v>
      </c>
      <c r="N39" s="16">
        <f t="shared" si="5"/>
        <v>1.3733119707026779E-2</v>
      </c>
      <c r="O39" s="35">
        <v>37</v>
      </c>
      <c r="AF39" s="2"/>
      <c r="AG39" s="48"/>
      <c r="AH39" s="54"/>
      <c r="AI39" s="54"/>
      <c r="AJ39" s="54"/>
      <c r="AK39" s="54"/>
      <c r="AL39" s="54"/>
      <c r="AM39" s="54"/>
      <c r="AN39" s="54"/>
      <c r="AO39" s="54"/>
      <c r="AP39" s="54"/>
      <c r="AQ39" s="39"/>
      <c r="AR39" s="39"/>
      <c r="AU39" s="4">
        <v>0.35</v>
      </c>
      <c r="AV39" s="7">
        <v>0.35010836687546149</v>
      </c>
      <c r="AY39" s="4">
        <v>1.9053516564650964E-2</v>
      </c>
      <c r="BA39" s="4">
        <v>0.68354490675685331</v>
      </c>
      <c r="BE39" s="4">
        <v>7.8595755829185224E-2</v>
      </c>
      <c r="BF39" s="4">
        <v>1.4290137423488223E-2</v>
      </c>
      <c r="BG39" s="4">
        <v>0.52635339509848289</v>
      </c>
      <c r="BH39" s="8">
        <v>0.52026102751552938</v>
      </c>
      <c r="BI39" s="6">
        <v>4.26075841499787E-2</v>
      </c>
      <c r="BJ39"/>
      <c r="BK39" s="6">
        <v>0.56286861166550806</v>
      </c>
      <c r="BL39"/>
      <c r="BM39" s="6">
        <v>0.14352028345255982</v>
      </c>
      <c r="BN39"/>
      <c r="BO39"/>
      <c r="BP39"/>
      <c r="BQ39" s="6">
        <v>0.27134303590249592</v>
      </c>
      <c r="BR39" s="6">
        <v>0.14576278788150607</v>
      </c>
      <c r="BS39" s="6">
        <v>1.1907698517704572</v>
      </c>
      <c r="BT39" s="8">
        <v>2.3986088068920025E-2</v>
      </c>
      <c r="BU39" s="6">
        <v>9.9942033620500109E-2</v>
      </c>
      <c r="BV39" s="6">
        <v>5.5967538827480061E-2</v>
      </c>
      <c r="BW39" s="6">
        <v>0.64962321853325078</v>
      </c>
      <c r="BX39" s="6">
        <v>1.1993044034460013E-2</v>
      </c>
      <c r="BY39" s="6">
        <v>6.5961742189530076E-2</v>
      </c>
      <c r="BZ39" s="6">
        <v>2.1987247396510024E-2</v>
      </c>
      <c r="CA39" s="6">
        <v>0.34579943632693039</v>
      </c>
      <c r="CB39"/>
      <c r="CC39" s="6">
        <v>2.2307061904095624</v>
      </c>
      <c r="CD39"/>
      <c r="CE39" s="6">
        <v>37.516240580463332</v>
      </c>
      <c r="CF39" s="6">
        <v>0.11902037079423208</v>
      </c>
      <c r="CG39"/>
      <c r="CH39" s="6">
        <v>2.2888532845044631E-2</v>
      </c>
      <c r="CI39"/>
      <c r="CJ39" s="6">
        <v>0.11749446860456245</v>
      </c>
      <c r="CK39" s="6">
        <v>9.9183642328526736E-2</v>
      </c>
      <c r="CL39"/>
      <c r="CM39" s="6">
        <v>3.0518043793392843E-2</v>
      </c>
      <c r="CN39" s="6">
        <v>6.5613794155794616E-2</v>
      </c>
      <c r="CO39"/>
      <c r="CP39" s="6">
        <v>0.23498893720912489</v>
      </c>
      <c r="CQ39" s="6">
        <v>1.1444266422522316</v>
      </c>
      <c r="CR39" s="6">
        <v>2.8992141603723202E-2</v>
      </c>
      <c r="CS39" s="6">
        <v>1.0498207064927139</v>
      </c>
      <c r="CT39" s="6">
        <v>2.4414435034714275E-2</v>
      </c>
      <c r="CU39" s="6">
        <v>5.4932478828107117E-2</v>
      </c>
      <c r="CV39"/>
      <c r="CW39"/>
      <c r="CX39"/>
      <c r="CY39" s="6">
        <v>0.87434195468070497</v>
      </c>
      <c r="CZ39" s="6">
        <v>1.6784924086366063E-2</v>
      </c>
      <c r="DA39" s="6">
        <v>3.2043945983062483E-2</v>
      </c>
      <c r="DB39" s="6">
        <v>0.6958113984893568</v>
      </c>
      <c r="DC39" s="6">
        <v>1.5259021896696421E-2</v>
      </c>
      <c r="DD39" s="6">
        <v>0.8738949293770959</v>
      </c>
      <c r="DE39"/>
      <c r="DF39" s="6">
        <v>0.11990651356569455</v>
      </c>
      <c r="DG39" s="6">
        <v>0.80073163296412975</v>
      </c>
      <c r="DH39" s="6">
        <v>0.1625851031399248</v>
      </c>
      <c r="DI39" s="6">
        <v>0.21542526166040038</v>
      </c>
      <c r="DJ39"/>
      <c r="DK39" s="6">
        <v>0.19713443755715884</v>
      </c>
      <c r="DL39"/>
      <c r="DM39" s="6">
        <v>1.9530535514683469</v>
      </c>
      <c r="DN39" s="6">
        <v>0.66050198150594452</v>
      </c>
      <c r="DO39"/>
    </row>
    <row r="40" spans="1:119" ht="15">
      <c r="A40" s="96">
        <v>38</v>
      </c>
      <c r="B40" s="3">
        <v>0.37</v>
      </c>
      <c r="C40" s="14">
        <f t="shared" si="5"/>
        <v>5.6458381017776761E-2</v>
      </c>
      <c r="D40" s="15">
        <f t="shared" si="5"/>
        <v>0.84382391088731212</v>
      </c>
      <c r="E40" s="15">
        <f t="shared" si="5"/>
        <v>5.9510185397116042E-2</v>
      </c>
      <c r="F40" s="15">
        <f t="shared" si="5"/>
        <v>1.8310826276035707E-2</v>
      </c>
      <c r="G40" s="15" t="str">
        <f t="shared" si="5"/>
        <v xml:space="preserve"> </v>
      </c>
      <c r="H40" s="15" t="str">
        <f t="shared" si="5"/>
        <v xml:space="preserve"> </v>
      </c>
      <c r="I40" s="15" t="str">
        <f t="shared" si="5"/>
        <v xml:space="preserve"> </v>
      </c>
      <c r="J40" s="15">
        <f t="shared" si="5"/>
        <v>9.9183642328526736E-2</v>
      </c>
      <c r="K40" s="15">
        <f t="shared" si="5"/>
        <v>3.3569848172732127E-2</v>
      </c>
      <c r="L40" s="15">
        <f t="shared" si="5"/>
        <v>0.14190890363927672</v>
      </c>
      <c r="M40" s="15">
        <f t="shared" si="5"/>
        <v>0.53253986419470511</v>
      </c>
      <c r="N40" s="16">
        <f t="shared" si="5"/>
        <v>1.9836728465705347E-2</v>
      </c>
      <c r="O40" s="35">
        <v>38</v>
      </c>
      <c r="AF40" s="2"/>
      <c r="AG40" s="48"/>
      <c r="AH40" s="54"/>
      <c r="AI40" s="54"/>
      <c r="AJ40" s="54"/>
      <c r="AK40" s="54"/>
      <c r="AL40" s="54"/>
      <c r="AM40" s="54"/>
      <c r="AN40" s="54"/>
      <c r="AO40" s="54"/>
      <c r="AP40" s="54"/>
      <c r="AQ40" s="39"/>
      <c r="AR40" s="39"/>
      <c r="AU40" s="4">
        <v>0.36</v>
      </c>
      <c r="AV40" s="7">
        <v>1.0955772024674304</v>
      </c>
      <c r="AY40" s="4">
        <v>2.3816895705813704E-2</v>
      </c>
      <c r="BA40" s="4">
        <v>0.79072093743301497</v>
      </c>
      <c r="BE40" s="4">
        <v>4.5252101841046041E-2</v>
      </c>
      <c r="BF40" s="4">
        <v>3.0961964417557816E-2</v>
      </c>
      <c r="BG40" s="4">
        <v>1.1551194417319648</v>
      </c>
      <c r="BH40" s="8">
        <v>1.05173457717579</v>
      </c>
      <c r="BI40" s="6">
        <v>3.5880070863139955E-2</v>
      </c>
      <c r="BJ40"/>
      <c r="BK40" s="6">
        <v>0.89251676272060643</v>
      </c>
      <c r="BL40"/>
      <c r="BM40" s="6">
        <v>9.1942681586796138E-2</v>
      </c>
      <c r="BN40"/>
      <c r="BO40"/>
      <c r="BP40"/>
      <c r="BQ40" s="6">
        <v>5.1577601865763684E-2</v>
      </c>
      <c r="BR40" s="6">
        <v>0.13455026573677484</v>
      </c>
      <c r="BS40" s="6">
        <v>1.6347857287018142</v>
      </c>
      <c r="BT40" s="8">
        <v>9.59443522756801E-2</v>
      </c>
      <c r="BU40" s="6">
        <v>8.3951308241220088E-2</v>
      </c>
      <c r="BV40" s="6">
        <v>3.1981450758560036E-2</v>
      </c>
      <c r="BW40" s="6">
        <v>0.98742729217054115</v>
      </c>
      <c r="BX40" s="6">
        <v>2.3986088068920025E-2</v>
      </c>
      <c r="BY40" s="6">
        <v>3.9976813448200046E-2</v>
      </c>
      <c r="BZ40" s="6">
        <v>1.5990725379280018E-2</v>
      </c>
      <c r="CA40" s="6">
        <v>0.53968698155070061</v>
      </c>
      <c r="CB40"/>
      <c r="CC40" s="6">
        <v>6.264366667332947</v>
      </c>
      <c r="CD40"/>
      <c r="CE40" s="6">
        <v>29.620819924443822</v>
      </c>
      <c r="CF40" s="6">
        <v>0.13427939269092851</v>
      </c>
      <c r="CG40"/>
      <c r="CH40" s="6">
        <v>1.5259021896696421E-2</v>
      </c>
      <c r="CI40"/>
      <c r="CJ40" s="6">
        <v>6.1036087586785685E-2</v>
      </c>
      <c r="CK40" s="6">
        <v>6.4087891966124966E-2</v>
      </c>
      <c r="CL40"/>
      <c r="CM40" s="6">
        <v>2.4414435034714275E-2</v>
      </c>
      <c r="CN40" s="6">
        <v>3.3569848172732127E-2</v>
      </c>
      <c r="CO40"/>
      <c r="CP40" s="6">
        <v>0.27466239414053562</v>
      </c>
      <c r="CQ40" s="6">
        <v>1.2726024261844815</v>
      </c>
      <c r="CR40" s="6">
        <v>1.8310826276035707E-2</v>
      </c>
      <c r="CS40" s="6">
        <v>0.92774853131914248</v>
      </c>
      <c r="CT40" s="6">
        <v>2.1362630655374991E-2</v>
      </c>
      <c r="CU40" s="6">
        <v>1.8310826276035707E-2</v>
      </c>
      <c r="CV40"/>
      <c r="CW40"/>
      <c r="CX40"/>
      <c r="CY40" s="6">
        <v>0.34027618829633022</v>
      </c>
      <c r="CZ40" s="6">
        <v>1.3733119707026779E-2</v>
      </c>
      <c r="DA40" s="6">
        <v>4.4251163500419625E-2</v>
      </c>
      <c r="DB40" s="6">
        <v>0.48218509193560694</v>
      </c>
      <c r="DC40" s="6">
        <v>1.3733119707026779E-2</v>
      </c>
      <c r="DD40" s="6">
        <v>1.2051620770246927</v>
      </c>
      <c r="DE40"/>
      <c r="DF40" s="6">
        <v>7.9260237780713352E-2</v>
      </c>
      <c r="DG40" s="6">
        <v>0.53246621278325379</v>
      </c>
      <c r="DH40" s="6">
        <v>0.22965145818514379</v>
      </c>
      <c r="DI40" s="6">
        <v>0.25810385123463064</v>
      </c>
      <c r="DJ40"/>
      <c r="DK40" s="6">
        <v>0.35565491311858555</v>
      </c>
      <c r="DL40"/>
      <c r="DM40" s="6">
        <v>0.57108017477898587</v>
      </c>
      <c r="DN40" s="6">
        <v>0.96331673610405455</v>
      </c>
      <c r="DO40"/>
    </row>
    <row r="41" spans="1:119" ht="15">
      <c r="A41" s="96">
        <v>39</v>
      </c>
      <c r="B41" s="3">
        <v>0.38</v>
      </c>
      <c r="C41" s="14">
        <f t="shared" si="5"/>
        <v>2.1362630655374991E-2</v>
      </c>
      <c r="D41" s="15">
        <f t="shared" si="5"/>
        <v>0.58442053864347299</v>
      </c>
      <c r="E41" s="15">
        <f t="shared" si="5"/>
        <v>3.509575036240177E-2</v>
      </c>
      <c r="F41" s="15">
        <f t="shared" si="5"/>
        <v>2.8992141603723202E-2</v>
      </c>
      <c r="G41" s="15" t="str">
        <f t="shared" si="5"/>
        <v xml:space="preserve"> </v>
      </c>
      <c r="H41" s="15" t="str">
        <f t="shared" si="5"/>
        <v xml:space="preserve"> </v>
      </c>
      <c r="I41" s="15" t="str">
        <f t="shared" si="5"/>
        <v xml:space="preserve"> </v>
      </c>
      <c r="J41" s="15">
        <f t="shared" si="5"/>
        <v>0.33264667734798198</v>
      </c>
      <c r="K41" s="15">
        <f t="shared" si="5"/>
        <v>2.1362630655374991E-2</v>
      </c>
      <c r="L41" s="15">
        <f t="shared" si="5"/>
        <v>0.10528725108720531</v>
      </c>
      <c r="M41" s="15">
        <f t="shared" si="5"/>
        <v>0.99031052109559781</v>
      </c>
      <c r="N41" s="16">
        <f t="shared" si="5"/>
        <v>2.7466239414053559E-2</v>
      </c>
      <c r="O41" s="35">
        <v>39</v>
      </c>
      <c r="AF41" s="2"/>
      <c r="AG41" s="48"/>
      <c r="AH41" s="54"/>
      <c r="AI41" s="54"/>
      <c r="AJ41" s="54"/>
      <c r="AK41" s="54"/>
      <c r="AL41" s="54"/>
      <c r="AM41" s="54"/>
      <c r="AN41" s="54"/>
      <c r="AO41" s="54"/>
      <c r="AP41" s="54"/>
      <c r="AQ41" s="39"/>
      <c r="AR41" s="39"/>
      <c r="AU41" s="4">
        <v>0.37</v>
      </c>
      <c r="AV41" s="7">
        <v>1.8148474527830043</v>
      </c>
      <c r="AY41" s="4">
        <v>4.2870412270464668E-2</v>
      </c>
      <c r="BA41" s="4">
        <v>0.60733084049824948</v>
      </c>
      <c r="BE41" s="4">
        <v>3.5725343558720556E-2</v>
      </c>
      <c r="BF41" s="4">
        <v>1.9053516564650964E-2</v>
      </c>
      <c r="BG41" s="4">
        <v>0.4287041227046467</v>
      </c>
      <c r="BH41" s="8">
        <v>1.5024779673939856</v>
      </c>
      <c r="BI41" s="6">
        <v>7.8487655013118648E-2</v>
      </c>
      <c r="BJ41"/>
      <c r="BK41" s="6">
        <v>0.67723633754176671</v>
      </c>
      <c r="BL41"/>
      <c r="BM41" s="6">
        <v>3.1395062005247464E-2</v>
      </c>
      <c r="BN41"/>
      <c r="BO41"/>
      <c r="BP41"/>
      <c r="BQ41" s="6">
        <v>4.7092593007871192E-2</v>
      </c>
      <c r="BR41" s="6">
        <v>0.17715784988675354</v>
      </c>
      <c r="BS41" s="6">
        <v>3.0767160765142512</v>
      </c>
      <c r="BT41" s="8">
        <v>2.798376941374003E-2</v>
      </c>
      <c r="BU41" s="6">
        <v>0.30182494153391032</v>
      </c>
      <c r="BV41" s="6">
        <v>2.3986088068920025E-2</v>
      </c>
      <c r="BW41" s="6">
        <v>0.98742729217054115</v>
      </c>
      <c r="BX41" s="6">
        <v>8.3951308241220088E-2</v>
      </c>
      <c r="BY41" s="6">
        <v>3.1981450758560036E-2</v>
      </c>
      <c r="BZ41" s="6">
        <v>3.9976813448200046E-2</v>
      </c>
      <c r="CA41" s="6">
        <v>0.40576465649923044</v>
      </c>
      <c r="CB41"/>
      <c r="CC41" s="6">
        <v>7.9693777608986789</v>
      </c>
      <c r="CD41"/>
      <c r="CE41" s="6">
        <v>8.1013012452777389</v>
      </c>
      <c r="CF41" s="6">
        <v>8.69764248111696E-2</v>
      </c>
      <c r="CG41"/>
      <c r="CH41" s="6">
        <v>7.0191500724803541E-2</v>
      </c>
      <c r="CI41"/>
      <c r="CJ41" s="6">
        <v>5.3406576638437474E-2</v>
      </c>
      <c r="CK41" s="6">
        <v>8.2398718242160676E-2</v>
      </c>
      <c r="CL41"/>
      <c r="CM41" s="6">
        <v>2.2888532845044631E-2</v>
      </c>
      <c r="CN41" s="6">
        <v>7.0191500724803541E-2</v>
      </c>
      <c r="CO41"/>
      <c r="CP41" s="6">
        <v>0.35706111238269628</v>
      </c>
      <c r="CQ41" s="6">
        <v>0.45471885252155336</v>
      </c>
      <c r="CR41" s="6">
        <v>5.6458381017776761E-2</v>
      </c>
      <c r="CS41" s="6">
        <v>0.84382391088731212</v>
      </c>
      <c r="CT41" s="6">
        <v>5.9510185397116042E-2</v>
      </c>
      <c r="CU41" s="6">
        <v>1.8310826276035707E-2</v>
      </c>
      <c r="CV41"/>
      <c r="CW41"/>
      <c r="CX41"/>
      <c r="CY41" s="6">
        <v>9.9183642328526736E-2</v>
      </c>
      <c r="CZ41" s="6">
        <v>3.3569848172732127E-2</v>
      </c>
      <c r="DA41" s="6">
        <v>0.14190890363927672</v>
      </c>
      <c r="DB41" s="6">
        <v>0.53253986419470511</v>
      </c>
      <c r="DC41" s="6">
        <v>1.9836728465705347E-2</v>
      </c>
      <c r="DD41" s="6">
        <v>0.9064119500050809</v>
      </c>
      <c r="DE41"/>
      <c r="DF41" s="6">
        <v>0.1585204755614267</v>
      </c>
      <c r="DG41" s="6">
        <v>0.57717711614673306</v>
      </c>
      <c r="DH41" s="6">
        <v>0.56091860583274067</v>
      </c>
      <c r="DI41" s="6">
        <v>0.36988110964332893</v>
      </c>
      <c r="DJ41"/>
      <c r="DK41" s="6">
        <v>0.29265318565186466</v>
      </c>
      <c r="DL41"/>
      <c r="DM41" s="6">
        <v>0.28249161670561934</v>
      </c>
      <c r="DN41" s="6">
        <v>0.35362259932933648</v>
      </c>
      <c r="DO41"/>
    </row>
    <row r="42" spans="1:119" ht="15">
      <c r="A42" s="96">
        <v>40</v>
      </c>
      <c r="B42" s="3">
        <v>0.39</v>
      </c>
      <c r="C42" s="14">
        <f t="shared" si="5"/>
        <v>2.7466239414053559E-2</v>
      </c>
      <c r="D42" s="15">
        <f t="shared" si="5"/>
        <v>0.71564812695506219</v>
      </c>
      <c r="E42" s="15">
        <f t="shared" si="5"/>
        <v>2.2888532845044631E-2</v>
      </c>
      <c r="F42" s="15">
        <f t="shared" si="5"/>
        <v>4.1199359121080338E-2</v>
      </c>
      <c r="G42" s="15" t="str">
        <f t="shared" si="5"/>
        <v xml:space="preserve"> </v>
      </c>
      <c r="H42" s="15" t="str">
        <f t="shared" si="5"/>
        <v xml:space="preserve"> </v>
      </c>
      <c r="I42" s="15" t="str">
        <f t="shared" si="5"/>
        <v xml:space="preserve"> </v>
      </c>
      <c r="J42" s="15">
        <f t="shared" si="5"/>
        <v>0.31433585107194628</v>
      </c>
      <c r="K42" s="15">
        <f t="shared" si="5"/>
        <v>3.3569848172732127E-2</v>
      </c>
      <c r="L42" s="15">
        <f t="shared" si="5"/>
        <v>0.12664988174258029</v>
      </c>
      <c r="M42" s="15">
        <f t="shared" si="5"/>
        <v>1.57778286411841</v>
      </c>
      <c r="N42" s="16">
        <f t="shared" si="5"/>
        <v>1.2207217517357137E-2</v>
      </c>
      <c r="O42" s="35">
        <v>40</v>
      </c>
      <c r="AF42" s="2"/>
      <c r="AG42" s="48"/>
      <c r="AH42" s="54"/>
      <c r="AI42" s="54"/>
      <c r="AJ42" s="54"/>
      <c r="AK42" s="54"/>
      <c r="AL42" s="54"/>
      <c r="AM42" s="54"/>
      <c r="AN42" s="54"/>
      <c r="AO42" s="54"/>
      <c r="AP42" s="54"/>
      <c r="AQ42" s="39"/>
      <c r="AR42" s="39"/>
      <c r="AU42" s="4">
        <v>0.38</v>
      </c>
      <c r="AV42" s="7">
        <v>1.5623883583013791</v>
      </c>
      <c r="AY42" s="4">
        <v>7.1450687117441111E-2</v>
      </c>
      <c r="BA42" s="4">
        <v>0.49062805153976236</v>
      </c>
      <c r="BE42" s="4">
        <v>4.5252101841046041E-2</v>
      </c>
      <c r="BF42" s="4">
        <v>1.9053516564650964E-2</v>
      </c>
      <c r="BG42" s="4">
        <v>0.43584919141639084</v>
      </c>
      <c r="BH42" s="8">
        <v>0.96651940887583254</v>
      </c>
      <c r="BI42" s="6">
        <v>1.7940035431569978E-2</v>
      </c>
      <c r="BJ42"/>
      <c r="BK42" s="6">
        <v>0.23322046061040971</v>
      </c>
      <c r="BL42"/>
      <c r="BM42" s="6">
        <v>1.3455026573677482E-2</v>
      </c>
      <c r="BN42"/>
      <c r="BO42"/>
      <c r="BP42"/>
      <c r="BQ42" s="6">
        <v>2.0182539860516224E-2</v>
      </c>
      <c r="BR42" s="6">
        <v>0.11436772587625861</v>
      </c>
      <c r="BS42" s="6">
        <v>2.7156728634539054</v>
      </c>
      <c r="BT42" s="8">
        <v>4.5973335465430053E-2</v>
      </c>
      <c r="BU42" s="6">
        <v>0.54768234424034057</v>
      </c>
      <c r="BV42" s="6">
        <v>8.3951308241220088E-2</v>
      </c>
      <c r="BW42" s="6">
        <v>1.1133542545323711</v>
      </c>
      <c r="BX42" s="6">
        <v>6.9959423534350085E-2</v>
      </c>
      <c r="BY42" s="6">
        <v>8.1952467568810097E-2</v>
      </c>
      <c r="BZ42" s="6">
        <v>3.9976813448200046E-2</v>
      </c>
      <c r="CA42" s="6">
        <v>0.16790261648244018</v>
      </c>
      <c r="CB42"/>
      <c r="CC42" s="6">
        <v>14.979311999040556</v>
      </c>
      <c r="CD42"/>
      <c r="CE42" s="6">
        <v>1.7789681984449019</v>
      </c>
      <c r="CF42" s="6">
        <v>5.1880674448767837E-2</v>
      </c>
      <c r="CG42"/>
      <c r="CH42" s="6">
        <v>6.7139696345464253E-2</v>
      </c>
      <c r="CI42"/>
      <c r="CJ42" s="6">
        <v>3.2043945983062483E-2</v>
      </c>
      <c r="CK42" s="6">
        <v>8.0872816052491039E-2</v>
      </c>
      <c r="CL42"/>
      <c r="CM42" s="6">
        <v>1.8310826276035707E-2</v>
      </c>
      <c r="CN42" s="6">
        <v>4.2725261310749982E-2</v>
      </c>
      <c r="CO42"/>
      <c r="CP42" s="6">
        <v>0.22125581750209811</v>
      </c>
      <c r="CQ42" s="6">
        <v>0.21057450217441062</v>
      </c>
      <c r="CR42" s="6">
        <v>2.1362630655374991E-2</v>
      </c>
      <c r="CS42" s="6">
        <v>0.58442053864347299</v>
      </c>
      <c r="CT42" s="6">
        <v>3.509575036240177E-2</v>
      </c>
      <c r="CU42" s="6">
        <v>2.8992141603723202E-2</v>
      </c>
      <c r="CV42"/>
      <c r="CW42"/>
      <c r="CX42"/>
      <c r="CY42" s="6">
        <v>0.33264667734798198</v>
      </c>
      <c r="CZ42" s="6">
        <v>2.1362630655374991E-2</v>
      </c>
      <c r="DA42" s="6">
        <v>0.10528725108720531</v>
      </c>
      <c r="DB42" s="6">
        <v>0.99031052109559781</v>
      </c>
      <c r="DC42" s="6">
        <v>2.7466239414053559E-2</v>
      </c>
      <c r="DD42" s="6">
        <v>0.15039122040443045</v>
      </c>
      <c r="DE42"/>
      <c r="DF42" s="6">
        <v>0.29062087186261559</v>
      </c>
      <c r="DG42" s="6">
        <v>1.1340310944009755</v>
      </c>
      <c r="DH42" s="6">
        <v>0.68285743318768422</v>
      </c>
      <c r="DI42" s="6">
        <v>0.63408190224570682</v>
      </c>
      <c r="DJ42"/>
      <c r="DK42" s="6">
        <v>0.20526369271415509</v>
      </c>
      <c r="DL42"/>
      <c r="DM42" s="6">
        <v>0.60359719540697088</v>
      </c>
      <c r="DN42" s="6">
        <v>0.16461741692917387</v>
      </c>
      <c r="DO42"/>
    </row>
    <row r="43" spans="1:119" ht="15">
      <c r="A43" s="96">
        <v>41</v>
      </c>
      <c r="B43" s="3">
        <v>0.4</v>
      </c>
      <c r="C43" s="14">
        <f t="shared" ref="C43:N52" si="6">IF(VLOOKUP($B43,$AU$4:$DO$104,C$1+(12*($S$4-1980)),FALSE)=0," ",VLOOKUP($B43,$AU$4:$DO$104,C$1+(12*($S$4-1980)),FALSE))</f>
        <v>2.4414435034714275E-2</v>
      </c>
      <c r="D43" s="15">
        <f t="shared" si="6"/>
        <v>0.83619439993896394</v>
      </c>
      <c r="E43" s="15">
        <f t="shared" si="6"/>
        <v>3.8147554741741058E-2</v>
      </c>
      <c r="F43" s="15">
        <f t="shared" si="6"/>
        <v>2.5940337224383919E-2</v>
      </c>
      <c r="G43" s="15" t="str">
        <f t="shared" si="6"/>
        <v xml:space="preserve"> </v>
      </c>
      <c r="H43" s="15" t="str">
        <f t="shared" si="6"/>
        <v xml:space="preserve"> </v>
      </c>
      <c r="I43" s="15" t="str">
        <f t="shared" si="6"/>
        <v xml:space="preserve"> </v>
      </c>
      <c r="J43" s="15">
        <f t="shared" si="6"/>
        <v>0.86366063935301751</v>
      </c>
      <c r="K43" s="15">
        <f t="shared" si="6"/>
        <v>2.7466239414053559E-2</v>
      </c>
      <c r="L43" s="15">
        <f t="shared" si="6"/>
        <v>2.8992141603723202E-2</v>
      </c>
      <c r="M43" s="15">
        <f t="shared" si="6"/>
        <v>1.390096894789044</v>
      </c>
      <c r="N43" s="16">
        <f t="shared" si="6"/>
        <v>1.9836728465705347E-2</v>
      </c>
      <c r="O43" s="35">
        <v>41</v>
      </c>
      <c r="AF43" s="2"/>
      <c r="AG43" s="48"/>
      <c r="AH43" s="54"/>
      <c r="AI43" s="54"/>
      <c r="AJ43" s="54"/>
      <c r="AK43" s="54"/>
      <c r="AL43" s="54"/>
      <c r="AM43" s="54"/>
      <c r="AN43" s="54"/>
      <c r="AO43" s="54"/>
      <c r="AP43" s="54"/>
      <c r="AQ43" s="39"/>
      <c r="AR43" s="39"/>
      <c r="AU43" s="4">
        <v>0.39</v>
      </c>
      <c r="AV43" s="7">
        <v>3.8464286564889134</v>
      </c>
      <c r="AY43" s="4">
        <v>0.15004644294662633</v>
      </c>
      <c r="BA43" s="4">
        <v>0.25007740491104391</v>
      </c>
      <c r="BE43" s="4">
        <v>4.2870412270464668E-2</v>
      </c>
      <c r="BF43" s="4">
        <v>2.8580274846976447E-2</v>
      </c>
      <c r="BG43" s="4">
        <v>0.31914640245790366</v>
      </c>
      <c r="BH43" s="8">
        <v>1.3634426927993184</v>
      </c>
      <c r="BI43" s="6">
        <v>3.3637566434193709E-2</v>
      </c>
      <c r="BJ43"/>
      <c r="BK43" s="6">
        <v>0.21976543403673224</v>
      </c>
      <c r="BL43"/>
      <c r="BM43" s="6">
        <v>3.1395062005247464E-2</v>
      </c>
      <c r="BN43"/>
      <c r="BO43"/>
      <c r="BP43"/>
      <c r="BQ43" s="6">
        <v>6.0547619581548674E-2</v>
      </c>
      <c r="BR43" s="6">
        <v>4.26075841499787E-2</v>
      </c>
      <c r="BS43" s="6">
        <v>3.2179938555378649</v>
      </c>
      <c r="BT43" s="8">
        <v>0.14991305043075018</v>
      </c>
      <c r="BU43" s="6">
        <v>0.52569509684383053</v>
      </c>
      <c r="BV43" s="6">
        <v>0.16990145715485019</v>
      </c>
      <c r="BW43" s="6">
        <v>0.99542265486018111</v>
      </c>
      <c r="BX43" s="6">
        <v>5.5967538827480061E-2</v>
      </c>
      <c r="BY43" s="6">
        <v>6.796058286194008E-2</v>
      </c>
      <c r="BZ43" s="6">
        <v>5.1969857482660059E-2</v>
      </c>
      <c r="CA43" s="6">
        <v>0.17789681984449021</v>
      </c>
      <c r="CB43"/>
      <c r="CC43" s="6">
        <v>24.809610425952947</v>
      </c>
      <c r="CD43"/>
      <c r="CE43" s="6">
        <v>0.31781566691319035</v>
      </c>
      <c r="CF43" s="6">
        <v>6.7139696345464253E-2</v>
      </c>
      <c r="CG43"/>
      <c r="CH43" s="6">
        <v>2.2888532845044631E-2</v>
      </c>
      <c r="CI43"/>
      <c r="CJ43" s="6">
        <v>3.8147554741741058E-2</v>
      </c>
      <c r="CK43" s="6">
        <v>8.3924620431830313E-2</v>
      </c>
      <c r="CL43"/>
      <c r="CM43" s="6">
        <v>2.4414435034714275E-2</v>
      </c>
      <c r="CN43" s="6">
        <v>3.2043945983062483E-2</v>
      </c>
      <c r="CO43"/>
      <c r="CP43" s="6">
        <v>8.0872816052491039E-2</v>
      </c>
      <c r="CQ43" s="6">
        <v>0.19073777370870526</v>
      </c>
      <c r="CR43" s="6">
        <v>2.7466239414053559E-2</v>
      </c>
      <c r="CS43" s="6">
        <v>0.71564812695506219</v>
      </c>
      <c r="CT43" s="6">
        <v>2.2888532845044631E-2</v>
      </c>
      <c r="CU43" s="6">
        <v>4.1199359121080338E-2</v>
      </c>
      <c r="CV43"/>
      <c r="CW43"/>
      <c r="CX43"/>
      <c r="CY43" s="6">
        <v>0.31433585107194628</v>
      </c>
      <c r="CZ43" s="6">
        <v>3.3569848172732127E-2</v>
      </c>
      <c r="DA43" s="6">
        <v>0.12664988174258029</v>
      </c>
      <c r="DB43" s="6">
        <v>1.57778286411841</v>
      </c>
      <c r="DC43" s="6">
        <v>1.2207217517357137E-2</v>
      </c>
      <c r="DD43" s="6">
        <v>0.49181993699827259</v>
      </c>
      <c r="DE43"/>
      <c r="DF43" s="6">
        <v>8.3324865359211464E-2</v>
      </c>
      <c r="DG43" s="6">
        <v>0.41662432679605732</v>
      </c>
      <c r="DH43" s="6">
        <v>0.76618229854689568</v>
      </c>
      <c r="DI43" s="6">
        <v>0.81292551569962412</v>
      </c>
      <c r="DJ43"/>
      <c r="DK43" s="6">
        <v>0.25810385123463064</v>
      </c>
      <c r="DL43"/>
      <c r="DM43" s="6">
        <v>0.31297632354435528</v>
      </c>
      <c r="DN43" s="6">
        <v>0.32110557870135154</v>
      </c>
      <c r="DO43"/>
    </row>
    <row r="44" spans="1:119" ht="15">
      <c r="A44" s="96">
        <v>42</v>
      </c>
      <c r="B44" s="3">
        <v>0.41</v>
      </c>
      <c r="C44" s="14">
        <f t="shared" si="6"/>
        <v>1.9836728465705347E-2</v>
      </c>
      <c r="D44" s="15">
        <f t="shared" si="6"/>
        <v>0.56000610360875869</v>
      </c>
      <c r="E44" s="15">
        <f t="shared" si="6"/>
        <v>3.8147554741741058E-2</v>
      </c>
      <c r="F44" s="15">
        <f t="shared" si="6"/>
        <v>5.1880674448767837E-2</v>
      </c>
      <c r="G44" s="15" t="str">
        <f t="shared" si="6"/>
        <v xml:space="preserve"> </v>
      </c>
      <c r="H44" s="15" t="str">
        <f t="shared" si="6"/>
        <v xml:space="preserve"> </v>
      </c>
      <c r="I44" s="15" t="str">
        <f t="shared" si="6"/>
        <v xml:space="preserve"> </v>
      </c>
      <c r="J44" s="15">
        <f t="shared" si="6"/>
        <v>1.2695506218051422</v>
      </c>
      <c r="K44" s="15">
        <f t="shared" si="6"/>
        <v>1.6784924086366063E-2</v>
      </c>
      <c r="L44" s="15">
        <f t="shared" si="6"/>
        <v>0.13122758831158923</v>
      </c>
      <c r="M44" s="15">
        <f t="shared" si="6"/>
        <v>1.0681315327687495</v>
      </c>
      <c r="N44" s="16">
        <f t="shared" si="6"/>
        <v>6.8665598535133904E-2</v>
      </c>
      <c r="O44" s="35">
        <v>42</v>
      </c>
      <c r="AF44" s="2"/>
      <c r="AG44" s="48"/>
      <c r="AH44" s="54"/>
      <c r="AI44" s="54"/>
      <c r="AJ44" s="54"/>
      <c r="AK44" s="54"/>
      <c r="AL44" s="54"/>
      <c r="AM44" s="54"/>
      <c r="AN44" s="54"/>
      <c r="AO44" s="54"/>
      <c r="AP44" s="54"/>
      <c r="AQ44" s="39"/>
      <c r="AR44" s="39"/>
      <c r="AU44" s="4">
        <v>0.4</v>
      </c>
      <c r="AV44" s="7">
        <v>7.0331293019267873</v>
      </c>
      <c r="AY44" s="4">
        <v>6.1923928835115633E-2</v>
      </c>
      <c r="BA44" s="4">
        <v>0.55255198037487796</v>
      </c>
      <c r="BE44" s="4">
        <v>6.4305618405696999E-2</v>
      </c>
      <c r="BF44" s="4">
        <v>2.6198585276395077E-2</v>
      </c>
      <c r="BG44" s="4">
        <v>1.1051039607497559</v>
      </c>
      <c r="BH44" s="8">
        <v>0.74675397483910033</v>
      </c>
      <c r="BI44" s="6">
        <v>2.9152557576301214E-2</v>
      </c>
      <c r="BJ44"/>
      <c r="BK44" s="6">
        <v>0.21079541632094723</v>
      </c>
      <c r="BL44"/>
      <c r="BM44" s="6">
        <v>2.0182539860516224E-2</v>
      </c>
      <c r="BN44"/>
      <c r="BO44"/>
      <c r="BP44"/>
      <c r="BQ44" s="6">
        <v>3.8122575292086201E-2</v>
      </c>
      <c r="BR44"/>
      <c r="BS44" s="6">
        <v>1.0180970107415963</v>
      </c>
      <c r="BT44" s="8">
        <v>7.5955945551580084E-2</v>
      </c>
      <c r="BU44" s="6">
        <v>0.18789102320654022</v>
      </c>
      <c r="BV44" s="6">
        <v>6.3962901517120072E-2</v>
      </c>
      <c r="BW44" s="6">
        <v>1.4031861520318216</v>
      </c>
      <c r="BX44" s="6">
        <v>6.9959423534350085E-2</v>
      </c>
      <c r="BY44" s="6">
        <v>6.796058286194008E-2</v>
      </c>
      <c r="BZ44" s="6">
        <v>6.796058286194008E-2</v>
      </c>
      <c r="CA44" s="6">
        <v>0.10194087429291011</v>
      </c>
      <c r="CB44"/>
      <c r="CC44" s="6">
        <v>18.295388674568752</v>
      </c>
      <c r="CD44"/>
      <c r="CE44" s="6">
        <v>0.16590377581003019</v>
      </c>
      <c r="CF44" s="6">
        <v>0.16021972991531244</v>
      </c>
      <c r="CG44"/>
      <c r="CH44" s="6">
        <v>0.11444266422522316</v>
      </c>
      <c r="CI44"/>
      <c r="CJ44" s="6">
        <v>2.1362630655374991E-2</v>
      </c>
      <c r="CK44" s="6">
        <v>0.11902037079423208</v>
      </c>
      <c r="CL44"/>
      <c r="CM44" s="6">
        <v>1.9836728465705347E-2</v>
      </c>
      <c r="CN44" s="6">
        <v>5.6458381017776761E-2</v>
      </c>
      <c r="CO44"/>
      <c r="CP44" s="6">
        <v>0.22125581750209811</v>
      </c>
      <c r="CQ44" s="6">
        <v>0.11291676203555352</v>
      </c>
      <c r="CR44" s="6">
        <v>2.4414435034714275E-2</v>
      </c>
      <c r="CS44" s="6">
        <v>0.83619439993896394</v>
      </c>
      <c r="CT44" s="6">
        <v>3.8147554741741058E-2</v>
      </c>
      <c r="CU44" s="6">
        <v>2.5940337224383919E-2</v>
      </c>
      <c r="CV44"/>
      <c r="CW44"/>
      <c r="CX44"/>
      <c r="CY44" s="6">
        <v>0.86366063935301751</v>
      </c>
      <c r="CZ44" s="6">
        <v>2.7466239414053559E-2</v>
      </c>
      <c r="DA44" s="6">
        <v>2.8992141603723202E-2</v>
      </c>
      <c r="DB44" s="6">
        <v>1.390096894789044</v>
      </c>
      <c r="DC44" s="6">
        <v>1.9836728465705347E-2</v>
      </c>
      <c r="DD44" s="6">
        <v>0.72350370897266547</v>
      </c>
      <c r="DE44"/>
      <c r="DF44" s="6">
        <v>9.3486434305456764E-2</v>
      </c>
      <c r="DG44" s="6">
        <v>0.17681129966466824</v>
      </c>
      <c r="DH44" s="6">
        <v>0.38410730616807237</v>
      </c>
      <c r="DI44" s="6">
        <v>0.45523828879178951</v>
      </c>
      <c r="DJ44"/>
      <c r="DK44" s="6">
        <v>0.58327405751448025</v>
      </c>
      <c r="DL44"/>
      <c r="DM44" s="6">
        <v>0.50401381973376691</v>
      </c>
      <c r="DN44" s="6">
        <v>0.26623310639162689</v>
      </c>
      <c r="DO44"/>
    </row>
    <row r="45" spans="1:119" ht="15">
      <c r="A45" s="96">
        <v>43</v>
      </c>
      <c r="B45" s="3">
        <v>0.42</v>
      </c>
      <c r="C45" s="14">
        <f t="shared" si="6"/>
        <v>2.1362630655374991E-2</v>
      </c>
      <c r="D45" s="15">
        <f t="shared" si="6"/>
        <v>0.64087891966124977</v>
      </c>
      <c r="E45" s="15">
        <f t="shared" si="6"/>
        <v>3.8147554741741058E-2</v>
      </c>
      <c r="F45" s="15">
        <f t="shared" si="6"/>
        <v>2.4414435034714275E-2</v>
      </c>
      <c r="G45" s="15" t="str">
        <f t="shared" si="6"/>
        <v xml:space="preserve"> </v>
      </c>
      <c r="H45" s="15" t="str">
        <f t="shared" si="6"/>
        <v xml:space="preserve"> </v>
      </c>
      <c r="I45" s="15" t="str">
        <f t="shared" si="6"/>
        <v xml:space="preserve"> </v>
      </c>
      <c r="J45" s="15">
        <f t="shared" si="6"/>
        <v>1.1718928816662852</v>
      </c>
      <c r="K45" s="15">
        <f t="shared" si="6"/>
        <v>1.8310826276035707E-2</v>
      </c>
      <c r="L45" s="15">
        <f t="shared" si="6"/>
        <v>8.5450522621499964E-2</v>
      </c>
      <c r="M45" s="15">
        <f t="shared" si="6"/>
        <v>1.1367971313038834</v>
      </c>
      <c r="N45" s="16">
        <f t="shared" si="6"/>
        <v>1.8310826276035707E-2</v>
      </c>
      <c r="O45" s="35">
        <v>43</v>
      </c>
      <c r="AF45" s="2"/>
      <c r="AG45" s="48"/>
      <c r="AH45" s="54"/>
      <c r="AI45" s="54"/>
      <c r="AJ45" s="54"/>
      <c r="AK45" s="54"/>
      <c r="AL45" s="54"/>
      <c r="AM45" s="54"/>
      <c r="AN45" s="54"/>
      <c r="AO45" s="54"/>
      <c r="AP45" s="54"/>
      <c r="AQ45" s="39"/>
      <c r="AR45" s="39"/>
      <c r="AU45" s="4">
        <v>0.41</v>
      </c>
      <c r="AV45" s="7">
        <v>12.303808321623361</v>
      </c>
      <c r="AY45" s="4">
        <v>0.40012384785767025</v>
      </c>
      <c r="BA45" s="4">
        <v>0.34534498773429873</v>
      </c>
      <c r="BE45" s="4">
        <v>2.3816895705813704E-2</v>
      </c>
      <c r="BF45" s="4">
        <v>2.1435206135232334E-2</v>
      </c>
      <c r="BG45" s="4">
        <v>1.414723604925334</v>
      </c>
      <c r="BH45" s="8">
        <v>0.93288184244163885</v>
      </c>
      <c r="BI45" s="6">
        <v>2.4667548718408719E-2</v>
      </c>
      <c r="BJ45"/>
      <c r="BK45" s="6">
        <v>0.10988271701836612</v>
      </c>
      <c r="BL45"/>
      <c r="BM45" s="6">
        <v>0.13903527459466733</v>
      </c>
      <c r="BN45" s="6"/>
      <c r="BO45"/>
      <c r="BP45"/>
      <c r="BQ45" s="6">
        <v>3.8122575292086201E-2</v>
      </c>
      <c r="BR45"/>
      <c r="BS45" s="6">
        <v>0.74002646155226159</v>
      </c>
      <c r="BT45" s="8">
        <v>3.7977972775790042E-2</v>
      </c>
      <c r="BU45" s="6">
        <v>8.1952467568810097E-2</v>
      </c>
      <c r="BV45" s="6">
        <v>0.11993044034460014</v>
      </c>
      <c r="BW45" s="6">
        <v>1.5111235483419616</v>
      </c>
      <c r="BX45" s="6">
        <v>1.7989566051690019E-2</v>
      </c>
      <c r="BY45" s="6">
        <v>6.5961742189530076E-2</v>
      </c>
      <c r="BZ45" s="6">
        <v>1.5990725379280018E-2</v>
      </c>
      <c r="CA45" s="6">
        <v>0.11593275899978013</v>
      </c>
      <c r="CB45"/>
      <c r="CC45" s="6">
        <v>9.4285314517579799</v>
      </c>
      <c r="CD45"/>
      <c r="CE45" s="6">
        <v>0.55567770692998064</v>
      </c>
      <c r="CF45" s="6">
        <v>8.8502327000839251E-2</v>
      </c>
      <c r="CG45"/>
      <c r="CH45" s="6">
        <v>3.8147554741741058E-2</v>
      </c>
      <c r="CI45"/>
      <c r="CJ45" s="6">
        <v>5.3406576638437474E-2</v>
      </c>
      <c r="CK45" s="6">
        <v>0.2426184481574731</v>
      </c>
      <c r="CL45"/>
      <c r="CM45" s="6">
        <v>2.2888532845044631E-2</v>
      </c>
      <c r="CN45" s="6">
        <v>3.6621652552071414E-2</v>
      </c>
      <c r="CO45" s="6"/>
      <c r="CP45" s="6">
        <v>0.53101396200503548</v>
      </c>
      <c r="CQ45" s="6">
        <v>9.4605935759517812E-2</v>
      </c>
      <c r="CR45" s="6">
        <v>1.9836728465705347E-2</v>
      </c>
      <c r="CS45" s="6">
        <v>0.56000610360875869</v>
      </c>
      <c r="CT45" s="6">
        <v>3.8147554741741058E-2</v>
      </c>
      <c r="CU45" s="6">
        <v>5.1880674448767837E-2</v>
      </c>
      <c r="CV45"/>
      <c r="CW45"/>
      <c r="CX45"/>
      <c r="CY45" s="6">
        <v>1.2695506218051422</v>
      </c>
      <c r="CZ45" s="6">
        <v>1.6784924086366063E-2</v>
      </c>
      <c r="DA45" s="6">
        <v>0.13122758831158923</v>
      </c>
      <c r="DB45" s="6">
        <v>1.0681315327687495</v>
      </c>
      <c r="DC45" s="6">
        <v>6.8665598535133904E-2</v>
      </c>
      <c r="DD45" s="6">
        <v>0.66659892287369171</v>
      </c>
      <c r="DE45"/>
      <c r="DF45" s="6">
        <v>0.31297632354435528</v>
      </c>
      <c r="DG45" s="6">
        <v>0.23371608576364192</v>
      </c>
      <c r="DH45" s="6">
        <v>0.28045930291637033</v>
      </c>
      <c r="DI45" s="6">
        <v>0.74382684686515599</v>
      </c>
      <c r="DJ45"/>
      <c r="DK45" s="6">
        <v>0.78650543643938631</v>
      </c>
      <c r="DL45"/>
      <c r="DM45" s="6">
        <v>0.32923483385834773</v>
      </c>
      <c r="DN45" s="6">
        <v>0.19306980997866072</v>
      </c>
      <c r="DO45"/>
    </row>
    <row r="46" spans="1:119" ht="15">
      <c r="A46" s="96">
        <v>44</v>
      </c>
      <c r="B46" s="3">
        <v>0.43</v>
      </c>
      <c r="C46" s="14">
        <f t="shared" si="6"/>
        <v>3.8147554741741058E-2</v>
      </c>
      <c r="D46" s="15">
        <f t="shared" si="6"/>
        <v>0.48523689631494621</v>
      </c>
      <c r="E46" s="15">
        <f t="shared" si="6"/>
        <v>3.9673456931410694E-2</v>
      </c>
      <c r="F46" s="15">
        <f t="shared" si="6"/>
        <v>2.7466239414053559E-2</v>
      </c>
      <c r="G46" s="15" t="str">
        <f t="shared" si="6"/>
        <v xml:space="preserve"> </v>
      </c>
      <c r="H46" s="15" t="str">
        <f t="shared" si="6"/>
        <v xml:space="preserve"> </v>
      </c>
      <c r="I46" s="15" t="str">
        <f t="shared" si="6"/>
        <v xml:space="preserve"> </v>
      </c>
      <c r="J46" s="15">
        <f t="shared" si="6"/>
        <v>0.32043945983062488</v>
      </c>
      <c r="K46" s="15">
        <f t="shared" si="6"/>
        <v>1.8310826276035707E-2</v>
      </c>
      <c r="L46" s="15">
        <f t="shared" si="6"/>
        <v>2.5940337224383919E-2</v>
      </c>
      <c r="M46" s="15">
        <f t="shared" si="6"/>
        <v>1.3397421225299457</v>
      </c>
      <c r="N46" s="16">
        <f t="shared" si="6"/>
        <v>2.2888532845044631E-2</v>
      </c>
      <c r="O46" s="35">
        <v>44</v>
      </c>
      <c r="AF46" s="2"/>
      <c r="AG46" s="48"/>
      <c r="AH46" s="54"/>
      <c r="AI46" s="54"/>
      <c r="AJ46" s="54"/>
      <c r="AK46" s="54"/>
      <c r="AL46" s="54"/>
      <c r="AM46" s="54"/>
      <c r="AN46" s="54"/>
      <c r="AO46" s="54"/>
      <c r="AP46" s="54"/>
      <c r="AQ46" s="39"/>
      <c r="AR46" s="39"/>
      <c r="AU46" s="4">
        <v>0.42</v>
      </c>
      <c r="AV46" s="7">
        <v>19.310739038273752</v>
      </c>
      <c r="AY46" s="4">
        <v>0.28103936932860174</v>
      </c>
      <c r="BA46" s="4">
        <v>7.8595755829185224E-2</v>
      </c>
      <c r="BE46" s="4">
        <v>8.5740824540929336E-2</v>
      </c>
      <c r="BF46" s="4">
        <v>2.3816895705813704E-2</v>
      </c>
      <c r="BG46" s="4">
        <v>1.3361278490961488</v>
      </c>
      <c r="BH46" s="8">
        <v>0.42159083264189445</v>
      </c>
      <c r="BI46" s="6">
        <v>4.26075841499787E-2</v>
      </c>
      <c r="BJ46"/>
      <c r="BK46" s="6">
        <v>0.21752292960778599</v>
      </c>
      <c r="BL46"/>
      <c r="BM46" s="6">
        <v>0.1188527347341511</v>
      </c>
      <c r="BN46" s="6">
        <v>9.1942681586796138E-2</v>
      </c>
      <c r="BO46"/>
      <c r="BP46"/>
      <c r="BQ46" s="6">
        <v>3.3637566434193709E-2</v>
      </c>
      <c r="BR46"/>
      <c r="BS46" s="6">
        <v>1.2558024802098984</v>
      </c>
      <c r="BT46" s="8">
        <v>3.5979132103380038E-2</v>
      </c>
      <c r="BU46" s="6">
        <v>6.9959423534350085E-2</v>
      </c>
      <c r="BV46" s="6">
        <v>0.29382957884427036</v>
      </c>
      <c r="BW46" s="6">
        <v>3.6658737931999439</v>
      </c>
      <c r="BX46" s="6">
        <v>1.7989566051690019E-2</v>
      </c>
      <c r="BY46" s="6">
        <v>8.1952467568810097E-2</v>
      </c>
      <c r="BZ46" s="6">
        <v>2.1987247396510024E-2</v>
      </c>
      <c r="CA46" s="6">
        <v>8.9947830258450101E-2</v>
      </c>
      <c r="CB46"/>
      <c r="CC46" s="6">
        <v>2.9722760798736734</v>
      </c>
      <c r="CD46"/>
      <c r="CE46" s="6">
        <v>0.81352815367087095</v>
      </c>
      <c r="CF46" s="6">
        <v>1.9836728465705347E-2</v>
      </c>
      <c r="CG46"/>
      <c r="CH46" s="6">
        <v>2.4414435034714275E-2</v>
      </c>
      <c r="CI46"/>
      <c r="CJ46" s="6">
        <v>5.7984283207446405E-2</v>
      </c>
      <c r="CK46" s="6">
        <v>0.24109254596780347</v>
      </c>
      <c r="CL46"/>
      <c r="CM46" s="6">
        <v>4.882887006942855E-2</v>
      </c>
      <c r="CN46" s="6">
        <v>0.11902037079423208</v>
      </c>
      <c r="CO46" s="6">
        <v>0.10681315327687495</v>
      </c>
      <c r="CP46" s="6">
        <v>0.32806897077897307</v>
      </c>
      <c r="CQ46" s="6">
        <v>0.11139085984588389</v>
      </c>
      <c r="CR46" s="6">
        <v>2.1362630655374991E-2</v>
      </c>
      <c r="CS46" s="6">
        <v>0.64087891966124977</v>
      </c>
      <c r="CT46" s="6">
        <v>3.8147554741741058E-2</v>
      </c>
      <c r="CU46" s="6">
        <v>2.4414435034714275E-2</v>
      </c>
      <c r="CV46"/>
      <c r="CW46"/>
      <c r="CX46"/>
      <c r="CY46" s="6">
        <v>1.1718928816662852</v>
      </c>
      <c r="CZ46" s="6">
        <v>1.8310826276035707E-2</v>
      </c>
      <c r="DA46" s="6">
        <v>8.5450522621499964E-2</v>
      </c>
      <c r="DB46" s="6">
        <v>1.1367971313038834</v>
      </c>
      <c r="DC46" s="6">
        <v>1.8310826276035707E-2</v>
      </c>
      <c r="DD46" s="6">
        <v>0.45117366121329139</v>
      </c>
      <c r="DE46"/>
      <c r="DF46" s="6">
        <v>0.93689665684381673</v>
      </c>
      <c r="DG46" s="6">
        <v>0.12193882735494362</v>
      </c>
      <c r="DH46" s="6">
        <v>0.44914134742404233</v>
      </c>
      <c r="DI46" s="6">
        <v>0.49385225078752165</v>
      </c>
      <c r="DJ46"/>
      <c r="DK46" s="6">
        <v>0.77227923991464287</v>
      </c>
      <c r="DL46"/>
      <c r="DM46" s="6">
        <v>0.18900518240016259</v>
      </c>
      <c r="DN46" s="6">
        <v>0.36988110964332893</v>
      </c>
      <c r="DO46"/>
    </row>
    <row r="47" spans="1:119" ht="15">
      <c r="A47" s="96">
        <v>45</v>
      </c>
      <c r="B47" s="3">
        <v>0.44</v>
      </c>
      <c r="C47" s="14">
        <f t="shared" si="6"/>
        <v>1.5259021896696421E-2</v>
      </c>
      <c r="D47" s="15">
        <f t="shared" si="6"/>
        <v>0.25940337224383919</v>
      </c>
      <c r="E47" s="15">
        <f t="shared" si="6"/>
        <v>1.0681315327687495E-2</v>
      </c>
      <c r="F47" s="15">
        <f t="shared" si="6"/>
        <v>5.9510185397116042E-2</v>
      </c>
      <c r="G47" s="15" t="str">
        <f t="shared" si="6"/>
        <v xml:space="preserve"> </v>
      </c>
      <c r="H47" s="15" t="str">
        <f t="shared" si="6"/>
        <v xml:space="preserve"> </v>
      </c>
      <c r="I47" s="15" t="str">
        <f t="shared" si="6"/>
        <v xml:space="preserve"> </v>
      </c>
      <c r="J47" s="15">
        <f t="shared" si="6"/>
        <v>0.73090714885175856</v>
      </c>
      <c r="K47" s="15">
        <f t="shared" si="6"/>
        <v>1.6784924086366063E-2</v>
      </c>
      <c r="L47" s="15">
        <f t="shared" si="6"/>
        <v>6.2561989776455329E-2</v>
      </c>
      <c r="M47" s="15">
        <f t="shared" si="6"/>
        <v>0.81788357366292819</v>
      </c>
      <c r="N47" s="16">
        <f t="shared" si="6"/>
        <v>1.2207217517357137E-2</v>
      </c>
      <c r="O47" s="35">
        <v>45</v>
      </c>
      <c r="AF47" s="2"/>
      <c r="AG47" s="48"/>
      <c r="AH47" s="54"/>
      <c r="AI47" s="54"/>
      <c r="AJ47" s="54"/>
      <c r="AK47" s="54"/>
      <c r="AL47" s="54"/>
      <c r="AM47" s="54"/>
      <c r="AN47" s="54"/>
      <c r="AO47" s="54"/>
      <c r="AP47" s="54"/>
      <c r="AQ47" s="39"/>
      <c r="AR47" s="39"/>
      <c r="AU47" s="4">
        <v>0.43</v>
      </c>
      <c r="AV47" s="7">
        <v>20.930287946269086</v>
      </c>
      <c r="AY47" s="4">
        <v>0.16195489079953321</v>
      </c>
      <c r="BA47" s="4">
        <v>5.2397170552790154E-2</v>
      </c>
      <c r="BE47" s="4">
        <v>9.2885893252673449E-2</v>
      </c>
      <c r="BG47" s="4">
        <v>0.75261390430371311</v>
      </c>
      <c r="BH47" s="8">
        <v>0.11661023030520486</v>
      </c>
      <c r="BI47" s="6">
        <v>4.7092593007871192E-2</v>
      </c>
      <c r="BJ47"/>
      <c r="BK47" s="6">
        <v>4.7092593007871192E-2</v>
      </c>
      <c r="BL47"/>
      <c r="BM47" s="6">
        <v>5.6062610723656182E-2</v>
      </c>
      <c r="BN47" s="6">
        <v>0.37225573520507704</v>
      </c>
      <c r="BO47"/>
      <c r="BP47"/>
      <c r="BQ47" s="6">
        <v>2.6910053147354965E-2</v>
      </c>
      <c r="BR47"/>
      <c r="BS47" s="6">
        <v>0.73105644383647661</v>
      </c>
      <c r="BT47" s="8">
        <v>1.5990725379280018E-2</v>
      </c>
      <c r="BU47" s="6">
        <v>2.798376941374003E-2</v>
      </c>
      <c r="BV47" s="6">
        <v>0.72957684542965084</v>
      </c>
      <c r="BW47" s="6">
        <v>5.0010993623698257</v>
      </c>
      <c r="BX47" s="6">
        <v>4.3974494793020048E-2</v>
      </c>
      <c r="BY47" s="6">
        <v>8.5950148913630092E-2</v>
      </c>
      <c r="BZ47" s="6">
        <v>2.598492874133003E-2</v>
      </c>
      <c r="CA47" s="6">
        <v>6.1964060844710067E-2</v>
      </c>
      <c r="CB47" s="6"/>
      <c r="CC47" s="6">
        <v>1.2412800575666114</v>
      </c>
      <c r="CD47"/>
      <c r="CE47" s="6">
        <v>0.19588638589618021</v>
      </c>
      <c r="CF47" s="6">
        <v>3.3569848172732127E-2</v>
      </c>
      <c r="CG47"/>
      <c r="CH47" s="6">
        <v>3.0518043793392843E-2</v>
      </c>
      <c r="CI47"/>
      <c r="CJ47" s="6">
        <v>7.6295109483482115E-2</v>
      </c>
      <c r="CK47" s="6">
        <v>0.33264667734798198</v>
      </c>
      <c r="CL47"/>
      <c r="CM47" s="6">
        <v>1.0681315327687495E-2</v>
      </c>
      <c r="CN47" s="6">
        <v>4.4251163500419625E-2</v>
      </c>
      <c r="CO47" s="6">
        <v>0.46692607003891051</v>
      </c>
      <c r="CP47" s="6">
        <v>9.3080033569848175E-2</v>
      </c>
      <c r="CQ47" s="6">
        <v>0.27618829633020525</v>
      </c>
      <c r="CR47" s="6">
        <v>3.8147554741741058E-2</v>
      </c>
      <c r="CS47" s="6">
        <v>0.48523689631494621</v>
      </c>
      <c r="CT47" s="6">
        <v>3.9673456931410694E-2</v>
      </c>
      <c r="CU47" s="6">
        <v>2.7466239414053559E-2</v>
      </c>
      <c r="CV47"/>
      <c r="CW47"/>
      <c r="CX47"/>
      <c r="CY47" s="6">
        <v>0.32043945983062488</v>
      </c>
      <c r="CZ47" s="6">
        <v>1.8310826276035707E-2</v>
      </c>
      <c r="DA47" s="6">
        <v>2.5940337224383919E-2</v>
      </c>
      <c r="DB47" s="6">
        <v>1.3397421225299457</v>
      </c>
      <c r="DC47" s="6">
        <v>2.2888532845044631E-2</v>
      </c>
      <c r="DD47" s="6">
        <v>0.45320597500254045</v>
      </c>
      <c r="DE47"/>
      <c r="DF47" s="6">
        <v>0.18290824103241543</v>
      </c>
      <c r="DG47" s="6">
        <v>0.1422619652474342</v>
      </c>
      <c r="DH47" s="6">
        <v>0.4288182095315517</v>
      </c>
      <c r="DI47" s="6">
        <v>0.48369068184127634</v>
      </c>
      <c r="DJ47"/>
      <c r="DK47" s="6">
        <v>0.46743217152728384</v>
      </c>
      <c r="DL47"/>
      <c r="DM47" s="6">
        <v>0.21136063408190225</v>
      </c>
      <c r="DN47" s="6">
        <v>0.32110557870135154</v>
      </c>
      <c r="DO47"/>
    </row>
    <row r="48" spans="1:119" ht="15">
      <c r="A48" s="96">
        <v>46</v>
      </c>
      <c r="B48" s="3">
        <v>0.45</v>
      </c>
      <c r="C48" s="14">
        <f t="shared" si="6"/>
        <v>1.9836728465705347E-2</v>
      </c>
      <c r="D48" s="15">
        <f t="shared" si="6"/>
        <v>0.65918974593728541</v>
      </c>
      <c r="E48" s="15">
        <f t="shared" si="6"/>
        <v>4.7302967879758906E-2</v>
      </c>
      <c r="F48" s="15">
        <f t="shared" si="6"/>
        <v>5.1880674448767837E-2</v>
      </c>
      <c r="G48" s="15" t="str">
        <f t="shared" si="6"/>
        <v xml:space="preserve"> </v>
      </c>
      <c r="H48" s="15" t="str">
        <f t="shared" si="6"/>
        <v xml:space="preserve"> </v>
      </c>
      <c r="I48" s="15" t="str">
        <f t="shared" si="6"/>
        <v xml:space="preserve"> </v>
      </c>
      <c r="J48" s="15">
        <f t="shared" si="6"/>
        <v>0.53559166857404439</v>
      </c>
      <c r="K48" s="15">
        <f t="shared" si="6"/>
        <v>2.4414435034714275E-2</v>
      </c>
      <c r="L48" s="15">
        <f t="shared" si="6"/>
        <v>6.4087891966124966E-2</v>
      </c>
      <c r="M48" s="15">
        <f t="shared" si="6"/>
        <v>0.61188677805752656</v>
      </c>
      <c r="N48" s="16">
        <f t="shared" si="6"/>
        <v>2.5940337224383919E-2</v>
      </c>
      <c r="O48" s="35">
        <v>46</v>
      </c>
      <c r="AF48" s="18" t="s">
        <v>77</v>
      </c>
      <c r="AG48" s="18" t="s">
        <v>78</v>
      </c>
      <c r="AH48" s="18" t="s">
        <v>79</v>
      </c>
      <c r="AI48" s="18" t="s">
        <v>80</v>
      </c>
      <c r="AJ48" s="18" t="s">
        <v>81</v>
      </c>
      <c r="AK48" s="18" t="s">
        <v>82</v>
      </c>
      <c r="AL48" s="18" t="s">
        <v>83</v>
      </c>
      <c r="AM48" s="18" t="s">
        <v>84</v>
      </c>
      <c r="AN48" s="18" t="s">
        <v>85</v>
      </c>
      <c r="AO48" s="18" t="s">
        <v>86</v>
      </c>
      <c r="AP48" s="18" t="s">
        <v>87</v>
      </c>
      <c r="AQ48" s="18" t="s">
        <v>88</v>
      </c>
      <c r="AR48" s="39"/>
      <c r="AU48" s="4">
        <v>0.44</v>
      </c>
      <c r="AV48" s="7">
        <v>14.292519113058805</v>
      </c>
      <c r="AY48" s="4">
        <v>0.10955772024674304</v>
      </c>
      <c r="BA48" s="4">
        <v>4.2870412270464668E-2</v>
      </c>
      <c r="BE48" s="4">
        <v>9.0504203682092083E-2</v>
      </c>
      <c r="BG48" s="4">
        <v>0.32390978159906642</v>
      </c>
      <c r="BH48" s="8">
        <v>8.9700177157849892E-2</v>
      </c>
      <c r="BI48" s="6">
        <v>2.0182539860516224E-2</v>
      </c>
      <c r="BJ48"/>
      <c r="BK48"/>
      <c r="BL48"/>
      <c r="BM48" s="6">
        <v>4.26075841499787E-2</v>
      </c>
      <c r="BN48" s="6">
        <v>0.31170811562352835</v>
      </c>
      <c r="BO48"/>
      <c r="BP48"/>
      <c r="BQ48" s="6">
        <v>6.5032628439441173E-2</v>
      </c>
      <c r="BR48"/>
      <c r="BS48" s="6">
        <v>0.58529365595497052</v>
      </c>
      <c r="BT48" s="8">
        <v>5.1969857482660059E-2</v>
      </c>
      <c r="BU48" s="6">
        <v>1.3991884706870015E-2</v>
      </c>
      <c r="BV48" s="6">
        <v>1.2072997661356413</v>
      </c>
      <c r="BW48" s="6">
        <v>11.115552979272023</v>
      </c>
      <c r="BX48" s="6">
        <v>5.996522017230007E-2</v>
      </c>
      <c r="BY48" s="6">
        <v>7.395710487917008E-2</v>
      </c>
      <c r="BZ48" s="6">
        <v>3.1981450758560036E-2</v>
      </c>
      <c r="CA48" s="6">
        <v>0.1858921825341302</v>
      </c>
      <c r="CB48" s="6">
        <v>0.14591536908593017</v>
      </c>
      <c r="CC48" s="6">
        <v>1.0194087429291012</v>
      </c>
      <c r="CD48"/>
      <c r="CE48" s="6">
        <v>0.39976813448200044</v>
      </c>
      <c r="CF48" s="6">
        <v>3.0518043793392843E-2</v>
      </c>
      <c r="CG48"/>
      <c r="CH48" s="6">
        <v>7.0191500724803541E-2</v>
      </c>
      <c r="CI48"/>
      <c r="CJ48" s="6">
        <v>5.4932478828107117E-2</v>
      </c>
      <c r="CK48" s="6">
        <v>0.11596856641489281</v>
      </c>
      <c r="CL48"/>
      <c r="CM48" s="6">
        <v>1.6784924086366063E-2</v>
      </c>
      <c r="CN48" s="6">
        <v>2.8992141603723202E-2</v>
      </c>
      <c r="CO48" s="6">
        <v>0.34637979705500876</v>
      </c>
      <c r="CP48" s="6">
        <v>0.22278171969176777</v>
      </c>
      <c r="CQ48" s="6">
        <v>0.23651483939879453</v>
      </c>
      <c r="CR48" s="6">
        <v>1.5259021896696421E-2</v>
      </c>
      <c r="CS48" s="6">
        <v>0.25940337224383919</v>
      </c>
      <c r="CT48" s="6">
        <v>1.0681315327687495E-2</v>
      </c>
      <c r="CU48" s="6">
        <v>5.9510185397116042E-2</v>
      </c>
      <c r="CV48"/>
      <c r="CW48"/>
      <c r="CX48"/>
      <c r="CY48" s="6">
        <v>0.73090714885175856</v>
      </c>
      <c r="CZ48" s="6">
        <v>1.6784924086366063E-2</v>
      </c>
      <c r="DA48" s="6">
        <v>6.2561989776455329E-2</v>
      </c>
      <c r="DB48" s="6">
        <v>0.81788357366292819</v>
      </c>
      <c r="DC48" s="6">
        <v>1.2207217517357137E-2</v>
      </c>
      <c r="DD48" s="6">
        <v>0.39630118890356675</v>
      </c>
      <c r="DE48"/>
      <c r="DF48" s="6">
        <v>0.18290824103241543</v>
      </c>
      <c r="DG48" s="6">
        <v>0.27436236154862315</v>
      </c>
      <c r="DH48" s="6">
        <v>0.16461741692917387</v>
      </c>
      <c r="DI48" s="6">
        <v>0.68285743318768422</v>
      </c>
      <c r="DJ48"/>
      <c r="DK48" s="6">
        <v>0.12397114114419268</v>
      </c>
      <c r="DL48"/>
      <c r="DM48" s="6">
        <v>9.1454120516207715E-2</v>
      </c>
      <c r="DN48" s="6">
        <v>0.33736408901534398</v>
      </c>
      <c r="DO48"/>
    </row>
    <row r="49" spans="1:119" ht="15">
      <c r="A49" s="96">
        <v>47</v>
      </c>
      <c r="B49" s="3">
        <v>0.46</v>
      </c>
      <c r="C49" s="14">
        <f t="shared" si="6"/>
        <v>2.8992141603723202E-2</v>
      </c>
      <c r="D49" s="15">
        <f t="shared" si="6"/>
        <v>0.56916151674677651</v>
      </c>
      <c r="E49" s="15">
        <f t="shared" si="6"/>
        <v>1.3733119707026779E-2</v>
      </c>
      <c r="F49" s="15">
        <f t="shared" si="6"/>
        <v>3.8147554741741058E-2</v>
      </c>
      <c r="G49" s="15" t="str">
        <f t="shared" si="6"/>
        <v xml:space="preserve"> </v>
      </c>
      <c r="H49" s="15" t="str">
        <f t="shared" si="6"/>
        <v xml:space="preserve"> </v>
      </c>
      <c r="I49" s="15" t="str">
        <f t="shared" si="6"/>
        <v xml:space="preserve"> </v>
      </c>
      <c r="J49" s="15">
        <f t="shared" si="6"/>
        <v>0.82398718242160673</v>
      </c>
      <c r="K49" s="15">
        <f t="shared" si="6"/>
        <v>1.6784924086366063E-2</v>
      </c>
      <c r="L49" s="15">
        <f t="shared" si="6"/>
        <v>3.0518043793392843E-2</v>
      </c>
      <c r="M49" s="15">
        <f t="shared" si="6"/>
        <v>0.86366063935301751</v>
      </c>
      <c r="N49" s="16">
        <f t="shared" si="6"/>
        <v>1.3733119707026779E-2</v>
      </c>
      <c r="O49" s="35">
        <v>47</v>
      </c>
      <c r="AE49" s="4">
        <v>5</v>
      </c>
      <c r="AF49" s="11">
        <v>0.43</v>
      </c>
      <c r="AG49" s="12">
        <v>1</v>
      </c>
      <c r="AH49" s="12">
        <v>1</v>
      </c>
      <c r="AI49" s="12">
        <v>0.03</v>
      </c>
      <c r="AJ49" s="12">
        <v>0.01</v>
      </c>
      <c r="AK49" s="12">
        <v>0.01</v>
      </c>
      <c r="AL49" s="11">
        <v>0.99</v>
      </c>
      <c r="AM49" s="12">
        <v>0.86</v>
      </c>
      <c r="AN49" s="12">
        <v>0.85</v>
      </c>
      <c r="AO49" s="12">
        <v>0.18</v>
      </c>
      <c r="AP49" s="12">
        <v>0.2</v>
      </c>
      <c r="AQ49" s="13">
        <v>0.23</v>
      </c>
      <c r="AR49" s="39"/>
      <c r="AU49" s="4">
        <v>0.45</v>
      </c>
      <c r="AV49" s="7">
        <v>5.2849691571200612</v>
      </c>
      <c r="AY49" s="4">
        <v>1.6671826994069595E-2</v>
      </c>
      <c r="BA49" s="4">
        <v>9.5267582823254815E-2</v>
      </c>
      <c r="BE49" s="4">
        <v>8.5740824540929336E-2</v>
      </c>
      <c r="BG49" s="4">
        <v>0.80977445399766601</v>
      </c>
      <c r="BH49" s="8">
        <v>0.31843562891036709</v>
      </c>
      <c r="BI49" s="6">
        <v>5.1577601865763684E-2</v>
      </c>
      <c r="BJ49"/>
      <c r="BK49"/>
      <c r="BL49"/>
      <c r="BM49" s="6">
        <v>3.3637566434193709E-2</v>
      </c>
      <c r="BN49" s="6">
        <v>0.26910053147354968</v>
      </c>
      <c r="BO49"/>
      <c r="BP49"/>
      <c r="BQ49" s="6">
        <v>4.9335097436817438E-2</v>
      </c>
      <c r="BR49"/>
      <c r="BS49" s="6">
        <v>0.16370282331307603</v>
      </c>
      <c r="BT49" s="8">
        <v>8.7948989586040097E-2</v>
      </c>
      <c r="BU49" s="6">
        <v>1.9988406724100023E-2</v>
      </c>
      <c r="BV49" s="6">
        <v>0.6536208998780707</v>
      </c>
      <c r="BW49" s="6">
        <v>17.693737632173338</v>
      </c>
      <c r="BX49" s="6">
        <v>3.5979132103380038E-2</v>
      </c>
      <c r="BY49" s="6">
        <v>5.996522017230007E-2</v>
      </c>
      <c r="BZ49" s="6">
        <v>2.598492874133003E-2</v>
      </c>
      <c r="CA49" s="6">
        <v>0.14191768774111016</v>
      </c>
      <c r="CB49" s="6">
        <v>0.8575026484638909</v>
      </c>
      <c r="CC49" s="6">
        <v>0.39177277179236042</v>
      </c>
      <c r="CD49"/>
      <c r="CE49" s="6">
        <v>0.77155249955026084</v>
      </c>
      <c r="CF49" s="6">
        <v>1.5259021896696421E-2</v>
      </c>
      <c r="CG49"/>
      <c r="CH49" s="6">
        <v>1.8310826276035707E-2</v>
      </c>
      <c r="CI49" s="6"/>
      <c r="CJ49" s="6">
        <v>7.7821011673151752E-2</v>
      </c>
      <c r="CK49" s="6">
        <v>0.11291676203555352</v>
      </c>
      <c r="CL49"/>
      <c r="CM49" s="6">
        <v>3.2043945983062483E-2</v>
      </c>
      <c r="CN49" s="6">
        <v>2.4414435034714275E-2</v>
      </c>
      <c r="CO49" s="6">
        <v>0.3006027313649195</v>
      </c>
      <c r="CP49" s="6">
        <v>0.41199359121080337</v>
      </c>
      <c r="CQ49" s="6">
        <v>0.31280994888227664</v>
      </c>
      <c r="CR49" s="6">
        <v>1.9836728465705347E-2</v>
      </c>
      <c r="CS49" s="6">
        <v>0.65918974593728541</v>
      </c>
      <c r="CT49" s="6">
        <v>4.7302967879758906E-2</v>
      </c>
      <c r="CU49" s="6">
        <v>5.1880674448767837E-2</v>
      </c>
      <c r="CV49"/>
      <c r="CW49"/>
      <c r="CX49"/>
      <c r="CY49" s="6">
        <v>0.53559166857404439</v>
      </c>
      <c r="CZ49" s="6">
        <v>2.4414435034714275E-2</v>
      </c>
      <c r="DA49" s="6">
        <v>6.4087891966124966E-2</v>
      </c>
      <c r="DB49" s="6">
        <v>0.61188677805752656</v>
      </c>
      <c r="DC49" s="6">
        <v>2.5940337224383919E-2</v>
      </c>
      <c r="DD49" s="6">
        <v>0.52230464383700848</v>
      </c>
      <c r="DE49"/>
      <c r="DF49" s="6">
        <v>7.722792399146429E-2</v>
      </c>
      <c r="DG49" s="6">
        <v>0.1625851031399248</v>
      </c>
      <c r="DH49" s="6">
        <v>0.46539985773803477</v>
      </c>
      <c r="DI49" s="6">
        <v>0.64017884361345401</v>
      </c>
      <c r="DJ49"/>
      <c r="DK49" s="6">
        <v>0.43288283711004982</v>
      </c>
      <c r="DL49"/>
      <c r="DM49"/>
      <c r="DN49" s="6">
        <v>0.12803576872269079</v>
      </c>
      <c r="DO49"/>
    </row>
    <row r="50" spans="1:119" ht="15">
      <c r="A50" s="96">
        <v>48</v>
      </c>
      <c r="B50" s="3">
        <v>0.47</v>
      </c>
      <c r="C50" s="14">
        <f t="shared" si="6"/>
        <v>3.8147554741741058E-2</v>
      </c>
      <c r="D50" s="15">
        <f t="shared" si="6"/>
        <v>1.0131990539406424</v>
      </c>
      <c r="E50" s="15">
        <f t="shared" si="6"/>
        <v>5.6458381017776761E-2</v>
      </c>
      <c r="F50" s="15">
        <f t="shared" si="6"/>
        <v>1.8310826276035707E-2</v>
      </c>
      <c r="G50" s="15" t="str">
        <f t="shared" si="6"/>
        <v xml:space="preserve"> </v>
      </c>
      <c r="H50" s="15" t="str">
        <f t="shared" si="6"/>
        <v xml:space="preserve"> </v>
      </c>
      <c r="I50" s="15" t="str">
        <f t="shared" si="6"/>
        <v xml:space="preserve"> </v>
      </c>
      <c r="J50" s="15">
        <f t="shared" si="6"/>
        <v>0.58289463645380335</v>
      </c>
      <c r="K50" s="15">
        <f t="shared" si="6"/>
        <v>3.9673456931410694E-2</v>
      </c>
      <c r="L50" s="15">
        <f t="shared" si="6"/>
        <v>4.7302967879758906E-2</v>
      </c>
      <c r="M50" s="15">
        <f t="shared" si="6"/>
        <v>0.97047379262989242</v>
      </c>
      <c r="N50" s="16">
        <f t="shared" si="6"/>
        <v>1.8310826276035707E-2</v>
      </c>
      <c r="O50" s="35">
        <v>48</v>
      </c>
      <c r="AE50" s="4">
        <v>4</v>
      </c>
      <c r="AF50" s="104">
        <v>0.76</v>
      </c>
      <c r="AG50" s="105">
        <v>1</v>
      </c>
      <c r="AH50" s="105">
        <v>1</v>
      </c>
      <c r="AI50" s="105">
        <v>0</v>
      </c>
      <c r="AJ50" s="105">
        <v>0.01</v>
      </c>
      <c r="AK50" s="105">
        <v>0.01</v>
      </c>
      <c r="AL50" s="104">
        <v>0.99</v>
      </c>
      <c r="AM50" s="105">
        <v>0.84</v>
      </c>
      <c r="AN50" s="105">
        <v>0.66</v>
      </c>
      <c r="AO50" s="105">
        <v>0.18</v>
      </c>
      <c r="AP50" s="105">
        <v>0.16</v>
      </c>
      <c r="AQ50" s="106">
        <v>0.3</v>
      </c>
      <c r="AR50" s="39"/>
      <c r="AU50" s="4">
        <v>0.46</v>
      </c>
      <c r="AV50" s="7">
        <v>1.6386024245599828</v>
      </c>
      <c r="BA50" s="4">
        <v>0.32867316074022912</v>
      </c>
      <c r="BE50" s="4">
        <v>3.0961964417557816E-2</v>
      </c>
      <c r="BG50" s="4">
        <v>0.58589563436301717</v>
      </c>
      <c r="BH50" s="8">
        <v>0.35431569977350708</v>
      </c>
      <c r="BI50" s="6">
        <v>7.8487655013118648E-2</v>
      </c>
      <c r="BJ50"/>
      <c r="BK50"/>
      <c r="BL50"/>
      <c r="BM50" s="6">
        <v>2.0182539860516224E-2</v>
      </c>
      <c r="BN50" s="6">
        <v>0.23097795618146347</v>
      </c>
      <c r="BO50"/>
      <c r="BP50"/>
      <c r="BQ50" s="6">
        <v>2.6910053147354965E-2</v>
      </c>
      <c r="BR50"/>
      <c r="BS50" s="6">
        <v>0.28031305361828091</v>
      </c>
      <c r="BT50" s="8">
        <v>4.1975654120610044E-2</v>
      </c>
      <c r="BU50" s="6">
        <v>7.1958264206760075E-2</v>
      </c>
      <c r="BV50" s="6">
        <v>0.77155249955026084</v>
      </c>
      <c r="BW50" s="6">
        <v>19.14689480101541</v>
      </c>
      <c r="BX50" s="6">
        <v>6.1964060844710067E-2</v>
      </c>
      <c r="BY50" s="6">
        <v>6.3962901517120072E-2</v>
      </c>
      <c r="BZ50" s="6">
        <v>1.9988406724100023E-2</v>
      </c>
      <c r="CA50" s="6">
        <v>9.394551160327011E-2</v>
      </c>
      <c r="CB50" s="6">
        <v>0.88548641787763094</v>
      </c>
      <c r="CC50" s="6">
        <v>0.34180175498211041</v>
      </c>
      <c r="CD50"/>
      <c r="CE50" s="6">
        <v>1.9228847268584222</v>
      </c>
      <c r="CF50" s="6">
        <v>6.1036087586785685E-2</v>
      </c>
      <c r="CG50"/>
      <c r="CH50" s="6">
        <v>9.1554131380178535E-3</v>
      </c>
      <c r="CI50" s="6">
        <v>6.1036087586785687E-3</v>
      </c>
      <c r="CJ50" s="6">
        <v>4.7302967879758906E-2</v>
      </c>
      <c r="CK50" s="6">
        <v>0.22583352407110704</v>
      </c>
      <c r="CL50"/>
      <c r="CM50" s="6">
        <v>1.5259021896696421E-2</v>
      </c>
      <c r="CN50" s="6">
        <v>1.2207217517357137E-2</v>
      </c>
      <c r="CO50" s="6">
        <v>0.46540016784924088</v>
      </c>
      <c r="CP50" s="6">
        <v>0.456244754711223</v>
      </c>
      <c r="CQ50" s="6">
        <v>0.25787747005416956</v>
      </c>
      <c r="CR50" s="6">
        <v>2.8992141603723202E-2</v>
      </c>
      <c r="CS50" s="6">
        <v>0.56916151674677651</v>
      </c>
      <c r="CT50" s="6">
        <v>1.3733119707026779E-2</v>
      </c>
      <c r="CU50" s="6">
        <v>3.8147554741741058E-2</v>
      </c>
      <c r="CV50"/>
      <c r="CW50"/>
      <c r="CX50"/>
      <c r="CY50" s="6">
        <v>0.82398718242160673</v>
      </c>
      <c r="CZ50" s="6">
        <v>1.6784924086366063E-2</v>
      </c>
      <c r="DA50" s="6">
        <v>3.0518043793392843E-2</v>
      </c>
      <c r="DB50" s="6">
        <v>0.86366063935301751</v>
      </c>
      <c r="DC50" s="6">
        <v>1.3733119707026779E-2</v>
      </c>
      <c r="DD50" s="6">
        <v>0.80682857433187694</v>
      </c>
      <c r="DE50"/>
      <c r="DF50" s="6">
        <v>0.18900518240016259</v>
      </c>
      <c r="DG50" s="6">
        <v>9.755106188395489E-2</v>
      </c>
      <c r="DH50" s="6">
        <v>1.1482572909257189</v>
      </c>
      <c r="DI50" s="6">
        <v>0.73569759170815985</v>
      </c>
      <c r="DJ50"/>
      <c r="DK50" s="6">
        <v>0.1585204755614267</v>
      </c>
      <c r="DL50"/>
      <c r="DM50"/>
      <c r="DN50" s="6">
        <v>0.19916675134640791</v>
      </c>
      <c r="DO50"/>
    </row>
    <row r="51" spans="1:119" ht="15">
      <c r="A51" s="96">
        <v>49</v>
      </c>
      <c r="B51" s="3">
        <v>0.48</v>
      </c>
      <c r="C51" s="14">
        <f t="shared" si="6"/>
        <v>3.8147554741741058E-2</v>
      </c>
      <c r="D51" s="15">
        <f t="shared" si="6"/>
        <v>1.1841000991836423</v>
      </c>
      <c r="E51" s="15">
        <f t="shared" si="6"/>
        <v>7.7821011673151752E-2</v>
      </c>
      <c r="F51" s="15">
        <f t="shared" si="6"/>
        <v>5.6458381017776761E-2</v>
      </c>
      <c r="G51" s="15" t="str">
        <f t="shared" si="6"/>
        <v xml:space="preserve"> </v>
      </c>
      <c r="H51" s="15" t="str">
        <f t="shared" si="6"/>
        <v xml:space="preserve"> </v>
      </c>
      <c r="I51" s="15" t="str">
        <f t="shared" si="6"/>
        <v xml:space="preserve"> </v>
      </c>
      <c r="J51" s="15">
        <f t="shared" si="6"/>
        <v>0.32501716639963379</v>
      </c>
      <c r="K51" s="15">
        <f t="shared" si="6"/>
        <v>2.8992141603723202E-2</v>
      </c>
      <c r="L51" s="15">
        <f t="shared" si="6"/>
        <v>7.4769207293812465E-2</v>
      </c>
      <c r="M51" s="15">
        <f t="shared" si="6"/>
        <v>0.57068741893644614</v>
      </c>
      <c r="N51" s="16">
        <f t="shared" si="6"/>
        <v>3.2043945983062483E-2</v>
      </c>
      <c r="O51" s="35">
        <v>49</v>
      </c>
      <c r="AE51" s="4">
        <v>3</v>
      </c>
      <c r="AF51" s="14">
        <v>0</v>
      </c>
      <c r="AG51" s="15">
        <v>1</v>
      </c>
      <c r="AH51" s="15">
        <v>1</v>
      </c>
      <c r="AI51" s="15">
        <v>0.46</v>
      </c>
      <c r="AJ51" s="15">
        <v>0</v>
      </c>
      <c r="AK51" s="15">
        <v>0.01</v>
      </c>
      <c r="AL51" s="14">
        <v>0.54</v>
      </c>
      <c r="AM51" s="15">
        <v>0.69</v>
      </c>
      <c r="AN51" s="15">
        <v>0.99</v>
      </c>
      <c r="AO51" s="15">
        <v>0.39</v>
      </c>
      <c r="AP51" s="15">
        <v>0.16</v>
      </c>
      <c r="AQ51" s="16">
        <v>0.35</v>
      </c>
      <c r="AR51" s="39"/>
      <c r="AU51" s="4">
        <v>0.47</v>
      </c>
      <c r="AV51" s="7">
        <v>0.34296329816371735</v>
      </c>
      <c r="BA51" s="4">
        <v>0.6049491509276681</v>
      </c>
      <c r="BD51" s="4">
        <v>4.7633791411627411E-3</v>
      </c>
      <c r="BG51" s="4">
        <v>0.14766475337604498</v>
      </c>
      <c r="BH51" s="8">
        <v>0.10764021258941986</v>
      </c>
      <c r="BI51" s="6">
        <v>6.5032628439441173E-2</v>
      </c>
      <c r="BJ51"/>
      <c r="BK51"/>
      <c r="BL51"/>
      <c r="BM51" s="6">
        <v>0.10315520373152737</v>
      </c>
      <c r="BN51" s="6">
        <v>0.2421904783261947</v>
      </c>
      <c r="BO51"/>
      <c r="BP51"/>
      <c r="BQ51" s="6">
        <v>4.26075841499787E-2</v>
      </c>
      <c r="BR51"/>
      <c r="BS51" s="6">
        <v>0.13679277016572108</v>
      </c>
      <c r="BT51" s="8">
        <v>2.9982610086150035E-2</v>
      </c>
      <c r="BU51" s="6">
        <v>3.9976813448200046E-2</v>
      </c>
      <c r="BV51" s="6">
        <v>0.42775190389574047</v>
      </c>
      <c r="BW51" s="6">
        <v>13.138379739750945</v>
      </c>
      <c r="BX51" s="6">
        <v>6.3962901517120072E-2</v>
      </c>
      <c r="BY51" s="6">
        <v>8.7948989586040097E-2</v>
      </c>
      <c r="BZ51" s="6">
        <v>2.9982610086150035E-2</v>
      </c>
      <c r="CA51" s="6">
        <v>0.21387595194787024</v>
      </c>
      <c r="CB51" s="6">
        <v>0.11793159967219013</v>
      </c>
      <c r="CC51" s="6">
        <v>0.5576765476023906</v>
      </c>
      <c r="CD51"/>
      <c r="CE51" s="6">
        <v>0.72557916408483081</v>
      </c>
      <c r="CF51" s="6">
        <v>9.1554131380178535E-3</v>
      </c>
      <c r="CG51"/>
      <c r="CH51" s="6">
        <v>1.6784924086366063E-2</v>
      </c>
      <c r="CI51" s="6">
        <v>7.3243305104142828E-2</v>
      </c>
      <c r="CJ51" s="6">
        <v>6.5613794155794616E-2</v>
      </c>
      <c r="CK51" s="6">
        <v>0.50202182040131227</v>
      </c>
      <c r="CL51"/>
      <c r="CM51" s="6">
        <v>1.3733119707026779E-2</v>
      </c>
      <c r="CN51" s="6">
        <v>2.4414435034714275E-2</v>
      </c>
      <c r="CO51" s="6">
        <v>0.34180209048599985</v>
      </c>
      <c r="CP51" s="6">
        <v>0.26245517662317847</v>
      </c>
      <c r="CQ51" s="6">
        <v>0.49286640726329445</v>
      </c>
      <c r="CR51" s="6">
        <v>3.8147554741741058E-2</v>
      </c>
      <c r="CS51" s="6">
        <v>1.0131990539406424</v>
      </c>
      <c r="CT51" s="6">
        <v>5.6458381017776761E-2</v>
      </c>
      <c r="CU51" s="6">
        <v>1.8310826276035707E-2</v>
      </c>
      <c r="CV51"/>
      <c r="CW51"/>
      <c r="CX51"/>
      <c r="CY51" s="6">
        <v>0.58289463645380335</v>
      </c>
      <c r="CZ51" s="6">
        <v>3.9673456931410694E-2</v>
      </c>
      <c r="DA51" s="6">
        <v>4.7302967879758906E-2</v>
      </c>
      <c r="DB51" s="6">
        <v>0.97047379262989242</v>
      </c>
      <c r="DC51" s="6">
        <v>1.8310826276035707E-2</v>
      </c>
      <c r="DD51" s="6">
        <v>0.33126714764759679</v>
      </c>
      <c r="DE51"/>
      <c r="DF51" s="6">
        <v>0.65034041255969921</v>
      </c>
      <c r="DG51" s="6">
        <v>0.23168377197439285</v>
      </c>
      <c r="DH51" s="6">
        <v>1.014124580835281</v>
      </c>
      <c r="DI51" s="6">
        <v>0.8738949293770959</v>
      </c>
      <c r="DJ51"/>
      <c r="DK51" s="6">
        <v>0.23371608576364192</v>
      </c>
      <c r="DL51" s="6"/>
      <c r="DM51"/>
      <c r="DN51" s="6">
        <v>0.69301900213392953</v>
      </c>
      <c r="DO51"/>
    </row>
    <row r="52" spans="1:119" ht="15">
      <c r="A52" s="96">
        <v>50</v>
      </c>
      <c r="B52" s="3">
        <v>0.49</v>
      </c>
      <c r="C52" s="14">
        <f t="shared" si="6"/>
        <v>4.1199359121080338E-2</v>
      </c>
      <c r="D52" s="15">
        <f t="shared" si="6"/>
        <v>0.7324330510414282</v>
      </c>
      <c r="E52" s="15">
        <f t="shared" si="6"/>
        <v>5.9510185397116042E-2</v>
      </c>
      <c r="F52" s="15">
        <f t="shared" si="6"/>
        <v>3.509575036240177E-2</v>
      </c>
      <c r="G52" s="15" t="str">
        <f t="shared" si="6"/>
        <v xml:space="preserve"> </v>
      </c>
      <c r="H52" s="15" t="str">
        <f t="shared" si="6"/>
        <v xml:space="preserve"> </v>
      </c>
      <c r="I52" s="15" t="str">
        <f t="shared" si="6"/>
        <v xml:space="preserve"> </v>
      </c>
      <c r="J52" s="15">
        <f t="shared" si="6"/>
        <v>0.39215686274509803</v>
      </c>
      <c r="K52" s="15">
        <f t="shared" si="6"/>
        <v>5.9510185397116042E-2</v>
      </c>
      <c r="L52" s="15">
        <f t="shared" si="6"/>
        <v>3.8147554741741058E-2</v>
      </c>
      <c r="M52" s="15">
        <f t="shared" si="6"/>
        <v>0.82703898680094601</v>
      </c>
      <c r="N52" s="16">
        <f t="shared" si="6"/>
        <v>2.8992141603723202E-2</v>
      </c>
      <c r="O52" s="35">
        <v>50</v>
      </c>
      <c r="AE52" s="4">
        <v>2</v>
      </c>
      <c r="AF52" s="14">
        <v>0.21</v>
      </c>
      <c r="AG52" s="15">
        <v>0.99</v>
      </c>
      <c r="AH52" s="15">
        <v>0</v>
      </c>
      <c r="AI52" s="15">
        <v>0.95</v>
      </c>
      <c r="AJ52" s="15">
        <v>1</v>
      </c>
      <c r="AK52" s="15">
        <v>0.01</v>
      </c>
      <c r="AL52" s="14">
        <v>0.76</v>
      </c>
      <c r="AM52" s="15">
        <v>0.01</v>
      </c>
      <c r="AN52" s="15">
        <v>0.85</v>
      </c>
      <c r="AO52" s="15">
        <v>1</v>
      </c>
      <c r="AP52" s="15">
        <v>0.52</v>
      </c>
      <c r="AQ52" s="16">
        <v>0.18</v>
      </c>
      <c r="AU52" s="4">
        <v>0.48</v>
      </c>
      <c r="AV52" s="7">
        <v>2.8580274846976447E-2</v>
      </c>
      <c r="BA52" s="4">
        <v>0.43823088098697216</v>
      </c>
      <c r="BD52" s="4">
        <v>2.3816895705813704E-2</v>
      </c>
      <c r="BG52" s="4">
        <v>0.13813799509371949</v>
      </c>
      <c r="BH52" s="8">
        <v>0.28031305361828091</v>
      </c>
      <c r="BI52" s="6">
        <v>0.15024779673939856</v>
      </c>
      <c r="BJ52"/>
      <c r="BK52"/>
      <c r="BL52"/>
      <c r="BM52" s="6">
        <v>0.11212522144731236</v>
      </c>
      <c r="BN52" s="6">
        <v>9.1942681586796138E-2</v>
      </c>
      <c r="BO52"/>
      <c r="BP52"/>
      <c r="BQ52" s="6">
        <v>4.9335097436817438E-2</v>
      </c>
      <c r="BR52"/>
      <c r="BS52" s="6">
        <v>2.4667548718408719E-2</v>
      </c>
      <c r="BT52" s="8">
        <v>2.798376941374003E-2</v>
      </c>
      <c r="BU52" s="6">
        <v>8.7948989586040097E-2</v>
      </c>
      <c r="BV52" s="6">
        <v>0.22387015530992024</v>
      </c>
      <c r="BW52" s="6">
        <v>7.3357452677447084</v>
      </c>
      <c r="BX52" s="6">
        <v>6.9959423534350085E-2</v>
      </c>
      <c r="BY52" s="6">
        <v>5.5967538827480061E-2</v>
      </c>
      <c r="BZ52" s="6">
        <v>4.3974494793020048E-2</v>
      </c>
      <c r="CA52" s="6">
        <v>0.15790841312039017</v>
      </c>
      <c r="CB52" s="6">
        <v>0.15191189110316017</v>
      </c>
      <c r="CC52" s="6">
        <v>0.38577624977513042</v>
      </c>
      <c r="CD52"/>
      <c r="CE52" s="6">
        <v>0.44574146994743052</v>
      </c>
      <c r="CF52" s="6">
        <v>3.3569848172732127E-2</v>
      </c>
      <c r="CG52"/>
      <c r="CH52" s="6">
        <v>2.1362630655374991E-2</v>
      </c>
      <c r="CI52" s="6">
        <v>7.3243305104142828E-2</v>
      </c>
      <c r="CJ52" s="6">
        <v>0.16632333867399099</v>
      </c>
      <c r="CK52" s="6">
        <v>0.17090104524299993</v>
      </c>
      <c r="CL52" s="6"/>
      <c r="CM52" s="6">
        <v>4.1199359121080338E-2</v>
      </c>
      <c r="CN52" s="6">
        <v>3.0518043793392843E-2</v>
      </c>
      <c r="CO52" s="6">
        <v>0.21515220874341956</v>
      </c>
      <c r="CP52" s="6">
        <v>0.6134126802471962</v>
      </c>
      <c r="CQ52" s="6">
        <v>0.2136263065537499</v>
      </c>
      <c r="CR52" s="6">
        <v>3.8147554741741058E-2</v>
      </c>
      <c r="CS52" s="6">
        <v>1.1841000991836423</v>
      </c>
      <c r="CT52" s="6">
        <v>7.7821011673151752E-2</v>
      </c>
      <c r="CU52" s="6">
        <v>5.6458381017776761E-2</v>
      </c>
      <c r="CV52"/>
      <c r="CW52"/>
      <c r="CX52"/>
      <c r="CY52" s="6">
        <v>0.32501716639963379</v>
      </c>
      <c r="CZ52" s="6">
        <v>2.8992141603723202E-2</v>
      </c>
      <c r="DA52" s="6">
        <v>7.4769207293812465E-2</v>
      </c>
      <c r="DB52" s="6">
        <v>0.57068741893644614</v>
      </c>
      <c r="DC52" s="6">
        <v>3.2043945983062483E-2</v>
      </c>
      <c r="DD52" s="6">
        <v>5.8937099888222745E-2</v>
      </c>
      <c r="DE52"/>
      <c r="DF52" s="6">
        <v>0.4288182095315517</v>
      </c>
      <c r="DG52" s="6">
        <v>0.31094400975510622</v>
      </c>
      <c r="DH52" s="6">
        <v>0.41255969921755919</v>
      </c>
      <c r="DI52" s="6">
        <v>1.6421095417132408</v>
      </c>
      <c r="DJ52"/>
      <c r="DK52" s="6">
        <v>0.3881719337465705</v>
      </c>
      <c r="DL52" s="6">
        <v>0.25200690986688346</v>
      </c>
      <c r="DM52"/>
      <c r="DN52" s="6">
        <v>0.44101209226704607</v>
      </c>
      <c r="DO52"/>
    </row>
    <row r="53" spans="1:119" ht="15">
      <c r="A53" s="96">
        <v>51</v>
      </c>
      <c r="B53" s="3">
        <v>0.5</v>
      </c>
      <c r="C53" s="14">
        <f t="shared" ref="C53:N62" si="7">IF(VLOOKUP($B53,$AU$4:$DO$104,C$1+(12*($S$4-1980)),FALSE)=0," ",VLOOKUP($B53,$AU$4:$DO$104,C$1+(12*($S$4-1980)),FALSE))</f>
        <v>4.882887006942855E-2</v>
      </c>
      <c r="D53" s="15">
        <f t="shared" si="7"/>
        <v>0.83161669336995503</v>
      </c>
      <c r="E53" s="15">
        <f t="shared" si="7"/>
        <v>8.8502327000839251E-2</v>
      </c>
      <c r="F53" s="15">
        <f t="shared" si="7"/>
        <v>3.509575036240177E-2</v>
      </c>
      <c r="G53" s="15" t="str">
        <f t="shared" si="7"/>
        <v xml:space="preserve"> </v>
      </c>
      <c r="H53" s="15" t="str">
        <f t="shared" si="7"/>
        <v xml:space="preserve"> </v>
      </c>
      <c r="I53" s="15" t="str">
        <f t="shared" si="7"/>
        <v xml:space="preserve"> </v>
      </c>
      <c r="J53" s="15">
        <f t="shared" si="7"/>
        <v>0.46387426565957124</v>
      </c>
      <c r="K53" s="15">
        <f t="shared" si="7"/>
        <v>2.8992141603723202E-2</v>
      </c>
      <c r="L53" s="15">
        <f t="shared" si="7"/>
        <v>5.3406576638437474E-2</v>
      </c>
      <c r="M53" s="15">
        <f t="shared" si="7"/>
        <v>1.5167467765316243</v>
      </c>
      <c r="N53" s="16">
        <f t="shared" si="7"/>
        <v>2.5940337224383919E-2</v>
      </c>
      <c r="O53" s="35">
        <v>51</v>
      </c>
      <c r="AE53" s="4">
        <v>1</v>
      </c>
      <c r="AF53" s="17">
        <v>1</v>
      </c>
      <c r="AG53" s="18">
        <v>0.65</v>
      </c>
      <c r="AH53" s="18">
        <v>0.69</v>
      </c>
      <c r="AI53" s="18">
        <v>0</v>
      </c>
      <c r="AJ53" s="18">
        <v>0.84</v>
      </c>
      <c r="AK53" s="18">
        <v>0.99</v>
      </c>
      <c r="AL53" s="17">
        <v>0.76</v>
      </c>
      <c r="AM53" s="18">
        <v>0.64</v>
      </c>
      <c r="AN53" s="18">
        <v>1</v>
      </c>
      <c r="AO53" s="18">
        <v>0.23</v>
      </c>
      <c r="AP53" s="18">
        <v>0.95</v>
      </c>
      <c r="AQ53" s="19">
        <v>0.01</v>
      </c>
      <c r="AR53" s="39"/>
      <c r="AU53" s="4">
        <v>0.49</v>
      </c>
      <c r="AV53" s="7">
        <v>2.6198585276395077E-2</v>
      </c>
      <c r="BA53" s="4">
        <v>0.3882154000047634</v>
      </c>
      <c r="BD53" s="4">
        <v>4.2870412270464668E-2</v>
      </c>
      <c r="BG53" s="4">
        <v>2.8580274846976447E-2</v>
      </c>
      <c r="BH53" s="8">
        <v>0.67499383311282046</v>
      </c>
      <c r="BI53" s="6">
        <v>3.1395062005247464E-2</v>
      </c>
      <c r="BJ53"/>
      <c r="BK53"/>
      <c r="BL53"/>
      <c r="BM53" s="6">
        <v>5.6062610723656182E-2</v>
      </c>
      <c r="BN53" s="6">
        <v>0.10315520373152737</v>
      </c>
      <c r="BO53"/>
      <c r="BP53"/>
      <c r="BQ53" s="6">
        <v>3.3637566434193709E-2</v>
      </c>
      <c r="BR53"/>
      <c r="BS53"/>
      <c r="BT53" s="8">
        <v>3.1981450758560036E-2</v>
      </c>
      <c r="BU53" s="6">
        <v>0.10793739631014013</v>
      </c>
      <c r="BV53" s="6">
        <v>0.42375422255092049</v>
      </c>
      <c r="BW53" s="6">
        <v>3.3440604449419338</v>
      </c>
      <c r="BX53" s="6">
        <v>4.5973335465430053E-2</v>
      </c>
      <c r="BY53" s="6">
        <v>7.5955945551580084E-2</v>
      </c>
      <c r="BZ53" s="6">
        <v>4.1975654120610044E-2</v>
      </c>
      <c r="CA53" s="6">
        <v>0.15790841312039017</v>
      </c>
      <c r="CB53" s="6">
        <v>0.13592116572388016</v>
      </c>
      <c r="CC53" s="6">
        <v>0.28583421615463034</v>
      </c>
      <c r="CD53"/>
      <c r="CE53" s="6">
        <v>0.98342961082572111</v>
      </c>
      <c r="CF53" s="6">
        <v>5.1880674448767837E-2</v>
      </c>
      <c r="CG53"/>
      <c r="CH53" s="6">
        <v>4.1199359121080338E-2</v>
      </c>
      <c r="CI53" s="6">
        <v>0.10376134889753567</v>
      </c>
      <c r="CJ53" s="6">
        <v>9.1554131380178524E-2</v>
      </c>
      <c r="CK53" s="6">
        <v>8.3924620431830313E-2</v>
      </c>
      <c r="CL53" s="6">
        <v>1.0681315327687495E-2</v>
      </c>
      <c r="CM53" s="6">
        <v>2.7466239414053559E-2</v>
      </c>
      <c r="CN53" s="6">
        <v>5.0354772259098193E-2</v>
      </c>
      <c r="CO53" s="6">
        <v>0.23346303501945526</v>
      </c>
      <c r="CP53" s="6">
        <v>1.4816510261692226</v>
      </c>
      <c r="CQ53" s="6">
        <v>0.10376134889753567</v>
      </c>
      <c r="CR53" s="6">
        <v>4.1199359121080338E-2</v>
      </c>
      <c r="CS53" s="6">
        <v>0.7324330510414282</v>
      </c>
      <c r="CT53" s="6">
        <v>5.9510185397116042E-2</v>
      </c>
      <c r="CU53" s="6">
        <v>3.509575036240177E-2</v>
      </c>
      <c r="CV53"/>
      <c r="CW53"/>
      <c r="CX53"/>
      <c r="CY53" s="6">
        <v>0.39215686274509803</v>
      </c>
      <c r="CZ53" s="6">
        <v>5.9510185397116042E-2</v>
      </c>
      <c r="DA53" s="6">
        <v>3.8147554741741058E-2</v>
      </c>
      <c r="DB53" s="6">
        <v>0.82703898680094601</v>
      </c>
      <c r="DC53" s="6">
        <v>2.8992141603723202E-2</v>
      </c>
      <c r="DD53" s="6">
        <v>0.23574839955289098</v>
      </c>
      <c r="DE53"/>
      <c r="DF53" s="6">
        <v>0.17477898587541918</v>
      </c>
      <c r="DG53" s="6">
        <v>5.0807844731226508E-2</v>
      </c>
      <c r="DH53" s="6">
        <v>1.1441926633472208</v>
      </c>
      <c r="DI53" s="6">
        <v>1.6116248348745048</v>
      </c>
      <c r="DJ53"/>
      <c r="DK53" s="6">
        <v>0.79057006401788443</v>
      </c>
      <c r="DL53" s="6">
        <v>0.15445584798292858</v>
      </c>
      <c r="DM53"/>
      <c r="DN53" s="6">
        <v>0.80073163296412975</v>
      </c>
      <c r="DO53"/>
    </row>
    <row r="54" spans="1:119" ht="15">
      <c r="A54" s="96">
        <v>52</v>
      </c>
      <c r="B54" s="3">
        <v>0.51</v>
      </c>
      <c r="C54" s="14">
        <f t="shared" si="7"/>
        <v>3.2043945983062483E-2</v>
      </c>
      <c r="D54" s="15">
        <f t="shared" si="7"/>
        <v>0.18463416495002671</v>
      </c>
      <c r="E54" s="15">
        <f t="shared" si="7"/>
        <v>0.10223544670786602</v>
      </c>
      <c r="F54" s="15">
        <f t="shared" si="7"/>
        <v>2.4414435034714275E-2</v>
      </c>
      <c r="G54" s="15" t="str">
        <f t="shared" si="7"/>
        <v xml:space="preserve"> </v>
      </c>
      <c r="H54" s="15" t="str">
        <f t="shared" si="7"/>
        <v xml:space="preserve"> </v>
      </c>
      <c r="I54" s="15" t="str">
        <f t="shared" si="7"/>
        <v xml:space="preserve"> </v>
      </c>
      <c r="J54" s="15">
        <f t="shared" si="7"/>
        <v>0.5889982452124819</v>
      </c>
      <c r="K54" s="15">
        <f t="shared" si="7"/>
        <v>1.5259021896696421E-2</v>
      </c>
      <c r="L54" s="15">
        <f t="shared" si="7"/>
        <v>5.6458381017776761E-2</v>
      </c>
      <c r="M54" s="15">
        <f t="shared" si="7"/>
        <v>1.3717860685130083</v>
      </c>
      <c r="N54" s="16">
        <f t="shared" si="7"/>
        <v>2.7466239414053559E-2</v>
      </c>
      <c r="O54" s="35">
        <v>52</v>
      </c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U54" s="4">
        <v>0.5</v>
      </c>
      <c r="AV54" s="7">
        <v>1.6671826994069595E-2</v>
      </c>
      <c r="BA54" s="4">
        <v>0.20482530306999785</v>
      </c>
      <c r="BD54" s="4">
        <v>7.3832376688022491E-2</v>
      </c>
      <c r="BH54" s="8">
        <v>0.77590653241540153</v>
      </c>
      <c r="BI54" s="6">
        <v>4.0365079721032447E-2</v>
      </c>
      <c r="BJ54"/>
      <c r="BK54"/>
      <c r="BL54"/>
      <c r="BM54" s="6">
        <v>5.8305115152602428E-2</v>
      </c>
      <c r="BN54" s="6">
        <v>0.10091269930258112</v>
      </c>
      <c r="BO54"/>
      <c r="BP54"/>
      <c r="BQ54" s="6">
        <v>1.7940035431569978E-2</v>
      </c>
      <c r="BR54"/>
      <c r="BS54"/>
      <c r="BT54" s="8">
        <v>1.9988406724100023E-2</v>
      </c>
      <c r="BU54" s="6">
        <v>1.9988406724100023E-2</v>
      </c>
      <c r="BV54" s="6">
        <v>0.33980291430970039</v>
      </c>
      <c r="BW54" s="6">
        <v>1.1653241120150313</v>
      </c>
      <c r="BX54" s="6">
        <v>7.9953626896400093E-2</v>
      </c>
      <c r="BY54" s="6">
        <v>5.5967538827480061E-2</v>
      </c>
      <c r="BZ54" s="6">
        <v>2.9982610086150035E-2</v>
      </c>
      <c r="CA54" s="6">
        <v>4.5973335465430053E-2</v>
      </c>
      <c r="CB54" s="6">
        <v>0.21587479262028025</v>
      </c>
      <c r="CC54" s="6">
        <v>0.14191768774111016</v>
      </c>
      <c r="CD54"/>
      <c r="CE54" s="6">
        <v>1.2732615083251715</v>
      </c>
      <c r="CF54" s="6">
        <v>4.1199359121080338E-2</v>
      </c>
      <c r="CG54"/>
      <c r="CH54" s="6">
        <v>1.0681315327687495E-2</v>
      </c>
      <c r="CI54" s="6">
        <v>0.21057450217441062</v>
      </c>
      <c r="CJ54" s="6">
        <v>4.7302967879758906E-2</v>
      </c>
      <c r="CK54" s="6">
        <v>7.6295109483482115E-2</v>
      </c>
      <c r="CL54" s="6">
        <v>0.25482566567483023</v>
      </c>
      <c r="CM54" s="6">
        <v>1.0681315327687495E-2</v>
      </c>
      <c r="CN54" s="6">
        <v>5.3406576638437474E-2</v>
      </c>
      <c r="CO54" s="6">
        <v>0.24567025253681238</v>
      </c>
      <c r="CP54" s="6">
        <v>1.351949340047303</v>
      </c>
      <c r="CQ54" s="6">
        <v>6.8665598535133904E-2</v>
      </c>
      <c r="CR54" s="6">
        <v>4.882887006942855E-2</v>
      </c>
      <c r="CS54" s="6">
        <v>0.83161669336995503</v>
      </c>
      <c r="CT54" s="6">
        <v>8.8502327000839251E-2</v>
      </c>
      <c r="CU54" s="6">
        <v>3.509575036240177E-2</v>
      </c>
      <c r="CV54"/>
      <c r="CW54"/>
      <c r="CX54"/>
      <c r="CY54" s="6">
        <v>0.46387426565957124</v>
      </c>
      <c r="CZ54" s="6">
        <v>2.8992141603723202E-2</v>
      </c>
      <c r="DA54" s="6">
        <v>5.3406576638437474E-2</v>
      </c>
      <c r="DB54" s="6">
        <v>1.5167467765316243</v>
      </c>
      <c r="DC54" s="6">
        <v>2.5940337224383919E-2</v>
      </c>
      <c r="DD54" s="6">
        <v>0.41255969921755919</v>
      </c>
      <c r="DE54"/>
      <c r="DF54" s="6">
        <v>0.46133523015953665</v>
      </c>
      <c r="DG54" s="6">
        <v>0.13006808251193985</v>
      </c>
      <c r="DH54" s="6">
        <v>1.1238695254547304</v>
      </c>
      <c r="DI54" s="6">
        <v>1.2580022355451683</v>
      </c>
      <c r="DJ54"/>
      <c r="DK54" s="6">
        <v>0.29265318565186466</v>
      </c>
      <c r="DL54" s="6">
        <v>9.5518748094705827E-2</v>
      </c>
      <c r="DM54"/>
      <c r="DN54" s="6">
        <v>1.044609287674017</v>
      </c>
      <c r="DO54"/>
    </row>
    <row r="55" spans="1:119" ht="15">
      <c r="A55" s="96">
        <v>53</v>
      </c>
      <c r="B55" s="3">
        <v>0.52</v>
      </c>
      <c r="C55" s="14">
        <f t="shared" si="7"/>
        <v>3.8147554741741058E-2</v>
      </c>
      <c r="D55" s="15">
        <f t="shared" si="7"/>
        <v>0.17242694743266956</v>
      </c>
      <c r="E55" s="15">
        <f t="shared" si="7"/>
        <v>4.5777065690089262E-2</v>
      </c>
      <c r="F55" s="15">
        <f t="shared" si="7"/>
        <v>2.2888532845044631E-2</v>
      </c>
      <c r="G55" s="15" t="str">
        <f t="shared" si="7"/>
        <v xml:space="preserve"> </v>
      </c>
      <c r="H55" s="15" t="str">
        <f t="shared" si="7"/>
        <v xml:space="preserve"> </v>
      </c>
      <c r="I55" s="15" t="str">
        <f t="shared" si="7"/>
        <v xml:space="preserve"> </v>
      </c>
      <c r="J55" s="15">
        <f t="shared" si="7"/>
        <v>0.45166704814221409</v>
      </c>
      <c r="K55" s="15">
        <f t="shared" si="7"/>
        <v>1.5259021896696421E-2</v>
      </c>
      <c r="L55" s="15">
        <f t="shared" si="7"/>
        <v>2.4414435034714275E-2</v>
      </c>
      <c r="M55" s="15">
        <f t="shared" si="7"/>
        <v>0.99946593423361563</v>
      </c>
      <c r="N55" s="16">
        <f t="shared" si="7"/>
        <v>2.5940337224383919E-2</v>
      </c>
      <c r="O55" s="35">
        <v>53</v>
      </c>
      <c r="R55" s="18" t="s">
        <v>77</v>
      </c>
      <c r="S55" s="18" t="s">
        <v>78</v>
      </c>
      <c r="T55" s="18" t="s">
        <v>79</v>
      </c>
      <c r="U55" s="18" t="s">
        <v>80</v>
      </c>
      <c r="V55" s="18" t="s">
        <v>81</v>
      </c>
      <c r="W55" s="18" t="s">
        <v>82</v>
      </c>
      <c r="X55" s="18" t="s">
        <v>83</v>
      </c>
      <c r="Y55" s="18" t="s">
        <v>84</v>
      </c>
      <c r="Z55" s="18" t="s">
        <v>85</v>
      </c>
      <c r="AA55" s="18" t="s">
        <v>86</v>
      </c>
      <c r="AB55" s="18" t="s">
        <v>87</v>
      </c>
      <c r="AC55" s="18" t="s">
        <v>88</v>
      </c>
      <c r="AF55" s="39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U55" s="4">
        <v>0.51</v>
      </c>
      <c r="AV55" s="7">
        <v>2.8580274846976447E-2</v>
      </c>
      <c r="BA55" s="4">
        <v>7.1450687117441111E-2</v>
      </c>
      <c r="BD55" s="4">
        <v>5.477886012337152E-2</v>
      </c>
      <c r="BH55" s="8">
        <v>0.65256878882335789</v>
      </c>
      <c r="BI55" s="6">
        <v>0.23994797389724845</v>
      </c>
      <c r="BJ55"/>
      <c r="BK55"/>
      <c r="BL55"/>
      <c r="BM55" s="6">
        <v>3.8122575292086201E-2</v>
      </c>
      <c r="BN55" s="6">
        <v>0.13679277016572108</v>
      </c>
      <c r="BO55"/>
      <c r="BP55"/>
      <c r="BQ55" s="6">
        <v>1.1212522144731236E-2</v>
      </c>
      <c r="BR55"/>
      <c r="BS55"/>
      <c r="BT55" s="8">
        <v>4.3974494793020048E-2</v>
      </c>
      <c r="BU55" s="6">
        <v>2.3986088068920025E-2</v>
      </c>
      <c r="BV55" s="6">
        <v>0.91746786863619101</v>
      </c>
      <c r="BW55" s="6">
        <v>0.60564872374023071</v>
      </c>
      <c r="BX55" s="6">
        <v>4.1975654120610044E-2</v>
      </c>
      <c r="BY55" s="6">
        <v>4.5973335465430053E-2</v>
      </c>
      <c r="BZ55" s="6">
        <v>2.598492874133003E-2</v>
      </c>
      <c r="CA55" s="6">
        <v>0.22187131463751025</v>
      </c>
      <c r="CB55" s="6">
        <v>0.11993044034460014</v>
      </c>
      <c r="CC55" s="6">
        <v>0.11593275899978013</v>
      </c>
      <c r="CD55"/>
      <c r="CE55" s="6">
        <v>0.48971596474045054</v>
      </c>
      <c r="CF55" s="6">
        <v>3.509575036240177E-2</v>
      </c>
      <c r="CG55"/>
      <c r="CH55" s="6">
        <v>3.509575036240177E-2</v>
      </c>
      <c r="CI55" s="6">
        <v>0.12054627298390173</v>
      </c>
      <c r="CJ55" s="6">
        <v>4.2725261310749982E-2</v>
      </c>
      <c r="CK55" s="6">
        <v>0.15411612115663387</v>
      </c>
      <c r="CL55" s="6">
        <v>0.20294499122606241</v>
      </c>
      <c r="CM55" s="6">
        <v>1.5259021896696421E-2</v>
      </c>
      <c r="CN55" s="6">
        <v>3.3569848172732127E-2</v>
      </c>
      <c r="CO55" s="6">
        <v>0.23651483939879453</v>
      </c>
      <c r="CP55" s="6">
        <v>5.5161364156557564</v>
      </c>
      <c r="CQ55" s="6">
        <v>0.12817578393224993</v>
      </c>
      <c r="CR55" s="6">
        <v>3.2043945983062483E-2</v>
      </c>
      <c r="CS55" s="6">
        <v>0.18463416495002671</v>
      </c>
      <c r="CT55" s="6">
        <v>0.10223544670786602</v>
      </c>
      <c r="CU55" s="6">
        <v>2.4414435034714275E-2</v>
      </c>
      <c r="CV55"/>
      <c r="CW55"/>
      <c r="CX55"/>
      <c r="CY55" s="6">
        <v>0.5889982452124819</v>
      </c>
      <c r="CZ55" s="6">
        <v>1.5259021896696421E-2</v>
      </c>
      <c r="DA55" s="6">
        <v>5.6458381017776761E-2</v>
      </c>
      <c r="DB55" s="6">
        <v>1.3717860685130083</v>
      </c>
      <c r="DC55" s="6">
        <v>2.7466239414053559E-2</v>
      </c>
      <c r="DD55" s="6">
        <v>0.41052738542831019</v>
      </c>
      <c r="DE55"/>
      <c r="DF55" s="6">
        <v>1.2458083528096739</v>
      </c>
      <c r="DG55" s="6">
        <v>0.13006808251193985</v>
      </c>
      <c r="DH55" s="6">
        <v>0.41865664058530638</v>
      </c>
      <c r="DI55" s="6">
        <v>0.75805304338989943</v>
      </c>
      <c r="DJ55"/>
      <c r="DK55" s="6">
        <v>0.33126714764759679</v>
      </c>
      <c r="DL55" s="6">
        <v>8.5357179148460527E-2</v>
      </c>
      <c r="DM55"/>
      <c r="DN55" s="6">
        <v>0.56295091962198973</v>
      </c>
      <c r="DO55"/>
    </row>
    <row r="56" spans="1:119" ht="15">
      <c r="A56" s="96">
        <v>54</v>
      </c>
      <c r="B56" s="3">
        <v>0.53</v>
      </c>
      <c r="C56" s="14">
        <f t="shared" si="7"/>
        <v>3.2043945983062483E-2</v>
      </c>
      <c r="D56" s="15">
        <f t="shared" si="7"/>
        <v>0.18921187151903562</v>
      </c>
      <c r="E56" s="15">
        <f t="shared" si="7"/>
        <v>4.7302967879758906E-2</v>
      </c>
      <c r="F56" s="15">
        <f t="shared" si="7"/>
        <v>1.5259021896696421E-2</v>
      </c>
      <c r="G56" s="15" t="str">
        <f t="shared" si="7"/>
        <v xml:space="preserve"> </v>
      </c>
      <c r="H56" s="15" t="str">
        <f t="shared" si="7"/>
        <v xml:space="preserve"> </v>
      </c>
      <c r="I56" s="15" t="str">
        <f t="shared" si="7"/>
        <v xml:space="preserve"> </v>
      </c>
      <c r="J56" s="15">
        <f t="shared" si="7"/>
        <v>0.75532158388647286</v>
      </c>
      <c r="K56" s="15">
        <f t="shared" si="7"/>
        <v>7.6295109483482115E-2</v>
      </c>
      <c r="L56" s="15">
        <f t="shared" si="7"/>
        <v>4.2725261310749982E-2</v>
      </c>
      <c r="M56" s="15">
        <f t="shared" si="7"/>
        <v>0.58747234302281226</v>
      </c>
      <c r="N56" s="16">
        <f t="shared" si="7"/>
        <v>2.4414435034714275E-2</v>
      </c>
      <c r="O56" s="35">
        <v>54</v>
      </c>
      <c r="P56" s="4">
        <v>1980</v>
      </c>
      <c r="Q56" s="4">
        <v>5</v>
      </c>
      <c r="R56" s="11">
        <v>0.33210000000000001</v>
      </c>
      <c r="S56" s="12">
        <v>0.38850000000000001</v>
      </c>
      <c r="T56" s="12">
        <v>0.53300000000000003</v>
      </c>
      <c r="U56" s="12">
        <v>0.66279999999999994</v>
      </c>
      <c r="V56" s="12">
        <v>0.4143</v>
      </c>
      <c r="W56" s="12">
        <v>0.4723</v>
      </c>
      <c r="X56" s="11">
        <v>0.72089999999999999</v>
      </c>
      <c r="Y56" s="12">
        <v>0.71899999999999997</v>
      </c>
      <c r="Z56" s="12">
        <v>0.54139999999999999</v>
      </c>
      <c r="AA56" s="12">
        <v>0.30869999999999997</v>
      </c>
      <c r="AB56" s="12">
        <v>0.40250000000000002</v>
      </c>
      <c r="AC56" s="13">
        <v>0.40689999999999998</v>
      </c>
      <c r="AF56" s="39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U56" s="4">
        <v>0.52</v>
      </c>
      <c r="AV56" s="7">
        <v>4.0488722699883302E-2</v>
      </c>
      <c r="BD56" s="4">
        <v>5.9542239264534266E-2</v>
      </c>
      <c r="BH56" s="8">
        <v>0.52698854080236812</v>
      </c>
      <c r="BI56" s="6">
        <v>0.29601058462090463</v>
      </c>
      <c r="BJ56"/>
      <c r="BK56"/>
      <c r="BL56"/>
      <c r="BM56" s="6">
        <v>5.6062610723656182E-2</v>
      </c>
      <c r="BN56" s="6">
        <v>5.8305115152602428E-2</v>
      </c>
      <c r="BO56"/>
      <c r="BP56"/>
      <c r="BQ56" s="6">
        <v>2.9152557576301214E-2</v>
      </c>
      <c r="BR56"/>
      <c r="BS56"/>
      <c r="BT56" s="8">
        <v>3.7977972775790042E-2</v>
      </c>
      <c r="BU56" s="6">
        <v>1.9988406724100023E-2</v>
      </c>
      <c r="BV56" s="6">
        <v>0.35779248036139039</v>
      </c>
      <c r="BW56" s="6">
        <v>0.74756641148134084</v>
      </c>
      <c r="BX56" s="6">
        <v>8.7948989586040097E-2</v>
      </c>
      <c r="BY56" s="6">
        <v>7.395710487917008E-2</v>
      </c>
      <c r="BZ56" s="6">
        <v>1.4291710807731517</v>
      </c>
      <c r="CA56" s="6">
        <v>0.10993623698255012</v>
      </c>
      <c r="CB56" s="6">
        <v>0.22187131463751025</v>
      </c>
      <c r="CC56"/>
      <c r="CD56"/>
      <c r="CE56" s="6">
        <v>0.23986088068920028</v>
      </c>
      <c r="CF56" s="6">
        <v>3.3569848172732127E-2</v>
      </c>
      <c r="CG56"/>
      <c r="CH56" s="6">
        <v>4.882887006942855E-2</v>
      </c>
      <c r="CI56" s="6">
        <v>0.13733119707026781</v>
      </c>
      <c r="CJ56" s="6">
        <v>1.6784924086366063E-2</v>
      </c>
      <c r="CK56" s="6">
        <v>6.5613794155794616E-2</v>
      </c>
      <c r="CL56" s="6">
        <v>2.1362630655374991E-2</v>
      </c>
      <c r="CM56" s="6">
        <v>5.0354772259098193E-2</v>
      </c>
      <c r="CN56" s="6">
        <v>3.2043945983062483E-2</v>
      </c>
      <c r="CO56" s="6">
        <v>0.52491035324635693</v>
      </c>
      <c r="CP56" s="6">
        <v>12.62073701075761</v>
      </c>
      <c r="CQ56" s="6">
        <v>0.4806591897459373</v>
      </c>
      <c r="CR56" s="6">
        <v>3.8147554741741058E-2</v>
      </c>
      <c r="CS56" s="6">
        <v>0.17242694743266956</v>
      </c>
      <c r="CT56" s="6">
        <v>4.5777065690089262E-2</v>
      </c>
      <c r="CU56" s="6">
        <v>2.2888532845044631E-2</v>
      </c>
      <c r="CV56"/>
      <c r="CW56"/>
      <c r="CX56"/>
      <c r="CY56" s="6">
        <v>0.45166704814221409</v>
      </c>
      <c r="CZ56" s="6">
        <v>1.5259021896696421E-2</v>
      </c>
      <c r="DA56" s="6">
        <v>2.4414435034714275E-2</v>
      </c>
      <c r="DB56" s="6">
        <v>0.99946593423361563</v>
      </c>
      <c r="DC56" s="6">
        <v>2.5940337224383919E-2</v>
      </c>
      <c r="DD56" s="6">
        <v>1.2193882735494361</v>
      </c>
      <c r="DE56"/>
      <c r="DF56" s="6">
        <v>0.73976221928665786</v>
      </c>
      <c r="DG56" s="6">
        <v>6.0969413677471808E-2</v>
      </c>
      <c r="DH56" s="6">
        <v>0.27639467533787221</v>
      </c>
      <c r="DI56" s="6">
        <v>0.50198150594451785</v>
      </c>
      <c r="DJ56"/>
      <c r="DK56" s="6">
        <v>0.7702469261253938</v>
      </c>
      <c r="DL56" s="6">
        <v>7.3163296412966164E-2</v>
      </c>
      <c r="DM56"/>
      <c r="DN56" s="6">
        <v>0.20932832029265319</v>
      </c>
      <c r="DO56"/>
    </row>
    <row r="57" spans="1:119" ht="15">
      <c r="A57" s="96">
        <v>55</v>
      </c>
      <c r="B57" s="3">
        <v>0.54</v>
      </c>
      <c r="C57" s="14">
        <f t="shared" si="7"/>
        <v>2.4414435034714275E-2</v>
      </c>
      <c r="D57" s="15">
        <f t="shared" si="7"/>
        <v>0.38910505836575876</v>
      </c>
      <c r="E57" s="15">
        <f t="shared" si="7"/>
        <v>0.15106431677729457</v>
      </c>
      <c r="F57" s="15">
        <f t="shared" si="7"/>
        <v>1.3733119707026779E-2</v>
      </c>
      <c r="G57" s="15" t="str">
        <f t="shared" si="7"/>
        <v xml:space="preserve"> </v>
      </c>
      <c r="H57" s="15" t="str">
        <f t="shared" si="7"/>
        <v xml:space="preserve"> </v>
      </c>
      <c r="I57" s="15">
        <f t="shared" si="7"/>
        <v>6.1036087586785687E-3</v>
      </c>
      <c r="J57" s="15">
        <f t="shared" si="7"/>
        <v>0.49439230945296408</v>
      </c>
      <c r="K57" s="15">
        <f t="shared" si="7"/>
        <v>5.6458381017776761E-2</v>
      </c>
      <c r="L57" s="15">
        <f t="shared" si="7"/>
        <v>5.9510185397116042E-2</v>
      </c>
      <c r="M57" s="15">
        <f t="shared" si="7"/>
        <v>0.94911116197451739</v>
      </c>
      <c r="N57" s="16">
        <f t="shared" si="7"/>
        <v>2.5940337224383919E-2</v>
      </c>
      <c r="O57" s="35">
        <v>55</v>
      </c>
      <c r="P57" s="4">
        <v>1981</v>
      </c>
      <c r="Q57" s="4">
        <v>4</v>
      </c>
      <c r="R57" s="104">
        <v>0.47599999999999998</v>
      </c>
      <c r="S57" s="105">
        <v>0.44340000000000002</v>
      </c>
      <c r="T57" s="105">
        <v>0.58009999999999995</v>
      </c>
      <c r="U57" s="105">
        <v>0.69059999999999999</v>
      </c>
      <c r="V57" s="105">
        <v>0.57420000000000004</v>
      </c>
      <c r="W57" s="105">
        <v>0.51119999999999999</v>
      </c>
      <c r="X57" s="104">
        <v>0.6089</v>
      </c>
      <c r="Y57" s="105">
        <v>0.56510000000000005</v>
      </c>
      <c r="Z57" s="105">
        <v>0.50609999999999999</v>
      </c>
      <c r="AA57" s="105">
        <v>0.31340000000000001</v>
      </c>
      <c r="AB57" s="105">
        <v>0.43280000000000002</v>
      </c>
      <c r="AC57" s="106">
        <v>0.39589999999999997</v>
      </c>
      <c r="AF57" s="39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U57" s="4">
        <v>0.53</v>
      </c>
      <c r="AV57" s="7">
        <v>2.1435206135232334E-2</v>
      </c>
      <c r="BD57" s="4">
        <v>0.18339009693476555</v>
      </c>
      <c r="BH57" s="8">
        <v>0.41710582378400196</v>
      </c>
      <c r="BI57" s="6">
        <v>0.1188527347341511</v>
      </c>
      <c r="BJ57"/>
      <c r="BK57"/>
      <c r="BL57"/>
      <c r="BM57" s="6">
        <v>3.5880070863139955E-2</v>
      </c>
      <c r="BN57" s="6">
        <v>0.28031305361828091</v>
      </c>
      <c r="BO57"/>
      <c r="BP57"/>
      <c r="BQ57" s="6">
        <v>4.26075841499787E-2</v>
      </c>
      <c r="BR57"/>
      <c r="BS57"/>
      <c r="BT57" s="8">
        <v>1.9988406724100023E-2</v>
      </c>
      <c r="BU57" s="6">
        <v>5.3968698155070063E-2</v>
      </c>
      <c r="BV57" s="6">
        <v>0.12992464370665013</v>
      </c>
      <c r="BW57" s="6">
        <v>0.92546323132583108</v>
      </c>
      <c r="BX57" s="6">
        <v>4.1975654120610044E-2</v>
      </c>
      <c r="BY57" s="6">
        <v>5.1969857482660059E-2</v>
      </c>
      <c r="BZ57" s="6">
        <v>21.835335505406864</v>
      </c>
      <c r="CA57" s="6">
        <v>0.1858921825341302</v>
      </c>
      <c r="CB57" s="6">
        <v>0.16990145715485019</v>
      </c>
      <c r="CC57"/>
      <c r="CD57"/>
      <c r="CE57" s="6">
        <v>0.13192348437906015</v>
      </c>
      <c r="CF57" s="6">
        <v>2.4414435034714275E-2</v>
      </c>
      <c r="CG57"/>
      <c r="CH57" s="6">
        <v>5.7984283207446405E-2</v>
      </c>
      <c r="CI57" s="6">
        <v>0.14190890363927672</v>
      </c>
      <c r="CJ57" s="6">
        <v>4.5777065690089262E-2</v>
      </c>
      <c r="CK57" s="6">
        <v>0.13275349050125887</v>
      </c>
      <c r="CL57" s="6">
        <v>6.4087891966124966E-2</v>
      </c>
      <c r="CM57" s="6">
        <v>2.7466239414053559E-2</v>
      </c>
      <c r="CN57" s="6">
        <v>2.4414435034714275E-2</v>
      </c>
      <c r="CO57" s="6">
        <v>0.11749446860456245</v>
      </c>
      <c r="CP57" s="6">
        <v>12.315556572823683</v>
      </c>
      <c r="CQ57" s="6">
        <v>0.69733730067902644</v>
      </c>
      <c r="CR57" s="6">
        <v>3.2043945983062483E-2</v>
      </c>
      <c r="CS57" s="6">
        <v>0.18921187151903562</v>
      </c>
      <c r="CT57" s="6">
        <v>4.7302967879758906E-2</v>
      </c>
      <c r="CU57" s="6">
        <v>1.5259021896696421E-2</v>
      </c>
      <c r="CV57"/>
      <c r="CW57"/>
      <c r="CX57" s="6"/>
      <c r="CY57" s="6">
        <v>0.75532158388647286</v>
      </c>
      <c r="CZ57" s="6">
        <v>7.6295109483482115E-2</v>
      </c>
      <c r="DA57" s="6">
        <v>4.2725261310749982E-2</v>
      </c>
      <c r="DB57" s="6">
        <v>0.58747234302281226</v>
      </c>
      <c r="DC57" s="6">
        <v>2.4414435034714275E-2</v>
      </c>
      <c r="DD57" s="6">
        <v>1.2762930596484099</v>
      </c>
      <c r="DE57"/>
      <c r="DF57" s="6">
        <v>0.59343562646072556</v>
      </c>
      <c r="DG57" s="6">
        <v>0.18290824103241543</v>
      </c>
      <c r="DH57" s="6">
        <v>0.29265318565186466</v>
      </c>
      <c r="DI57" s="6">
        <v>1.955085865257596</v>
      </c>
      <c r="DJ57"/>
      <c r="DK57" s="6">
        <v>0.47149679910578196</v>
      </c>
      <c r="DL57" s="6">
        <v>7.722792399146429E-2</v>
      </c>
      <c r="DM57"/>
      <c r="DN57" s="6">
        <v>0.22355451681739663</v>
      </c>
      <c r="DO57"/>
    </row>
    <row r="58" spans="1:119" ht="15">
      <c r="A58" s="96">
        <v>56</v>
      </c>
      <c r="B58" s="3">
        <v>0.55000000000000004</v>
      </c>
      <c r="C58" s="14">
        <f t="shared" si="7"/>
        <v>4.4251163500419625E-2</v>
      </c>
      <c r="D58" s="15">
        <f t="shared" si="7"/>
        <v>0.39978637369344627</v>
      </c>
      <c r="E58" s="15">
        <f t="shared" si="7"/>
        <v>4.1199359121080338E-2</v>
      </c>
      <c r="F58" s="15">
        <f t="shared" si="7"/>
        <v>1.3733119707026779E-2</v>
      </c>
      <c r="G58" s="15" t="str">
        <f t="shared" si="7"/>
        <v xml:space="preserve"> </v>
      </c>
      <c r="H58" s="15" t="str">
        <f t="shared" si="7"/>
        <v xml:space="preserve"> </v>
      </c>
      <c r="I58" s="15">
        <f t="shared" si="7"/>
        <v>7.3243305104142828E-2</v>
      </c>
      <c r="J58" s="15">
        <f t="shared" si="7"/>
        <v>1.6235599298084993</v>
      </c>
      <c r="K58" s="15">
        <f t="shared" si="7"/>
        <v>2.8992141603723202E-2</v>
      </c>
      <c r="L58" s="15">
        <f t="shared" si="7"/>
        <v>0.10986495765621423</v>
      </c>
      <c r="M58" s="15">
        <f t="shared" si="7"/>
        <v>0.83009079118028539</v>
      </c>
      <c r="N58" s="16">
        <f t="shared" si="7"/>
        <v>2.1362630655374991E-2</v>
      </c>
      <c r="O58" s="35">
        <v>56</v>
      </c>
      <c r="P58" s="4">
        <v>1982</v>
      </c>
      <c r="Q58" s="4">
        <v>3</v>
      </c>
      <c r="R58" s="14">
        <v>0.38569999999999999</v>
      </c>
      <c r="S58" s="15">
        <v>0.4874</v>
      </c>
      <c r="T58" s="15">
        <v>0.58330000000000004</v>
      </c>
      <c r="U58" s="15">
        <v>0.69650000000000001</v>
      </c>
      <c r="V58" s="15">
        <v>0.55820000000000003</v>
      </c>
      <c r="W58" s="15">
        <v>0.44309999999999999</v>
      </c>
      <c r="X58" s="14">
        <v>0.68310000000000004</v>
      </c>
      <c r="Y58" s="15">
        <v>0.54759999999999998</v>
      </c>
      <c r="Z58" s="15">
        <v>0.53390000000000004</v>
      </c>
      <c r="AA58" s="15">
        <v>0.27760000000000001</v>
      </c>
      <c r="AB58" s="15">
        <v>0.41410000000000002</v>
      </c>
      <c r="AC58" s="16">
        <v>0.41039999999999999</v>
      </c>
      <c r="AF58" s="39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U58" s="4">
        <v>0.54</v>
      </c>
      <c r="AV58" s="7">
        <v>1.9053516564650964E-2</v>
      </c>
      <c r="BD58" s="4">
        <v>3.3343653988139189E-2</v>
      </c>
      <c r="BH58" s="8">
        <v>0.20855291189200098</v>
      </c>
      <c r="BI58" s="6">
        <v>3.5880070863139955E-2</v>
      </c>
      <c r="BJ58"/>
      <c r="BK58"/>
      <c r="BL58"/>
      <c r="BM58" s="6">
        <v>6.9517637297333665E-2</v>
      </c>
      <c r="BN58" s="6">
        <v>7.8487655013118648E-2</v>
      </c>
      <c r="BO58"/>
      <c r="BP58"/>
      <c r="BQ58" s="6">
        <v>1.3455026573677482E-2</v>
      </c>
      <c r="BR58"/>
      <c r="BS58"/>
      <c r="BT58" s="8">
        <v>4.3974494793020048E-2</v>
      </c>
      <c r="BU58" s="6">
        <v>0.13792000639629015</v>
      </c>
      <c r="BV58" s="6">
        <v>5.3968698155070063E-2</v>
      </c>
      <c r="BW58" s="6">
        <v>0.2698434907753503</v>
      </c>
      <c r="BX58" s="6">
        <v>2.9982610086150035E-2</v>
      </c>
      <c r="BY58" s="6">
        <v>7.7954786223990089E-2</v>
      </c>
      <c r="BZ58" s="6">
        <v>37.920006396290155</v>
      </c>
      <c r="CA58" s="6">
        <v>0.1738991384996702</v>
      </c>
      <c r="CB58" s="6">
        <v>0.20787942993064024</v>
      </c>
      <c r="CC58"/>
      <c r="CD58"/>
      <c r="CE58" s="6">
        <v>7.9953626896400093E-2</v>
      </c>
      <c r="CF58" s="6">
        <v>5.3406576638437474E-2</v>
      </c>
      <c r="CG58"/>
      <c r="CH58" s="6">
        <v>7.6295109483482115E-2</v>
      </c>
      <c r="CI58" s="6">
        <v>7.4769207293812465E-2</v>
      </c>
      <c r="CJ58" s="6">
        <v>6.1036087586785685E-2</v>
      </c>
      <c r="CK58" s="6">
        <v>0.37689784084840161</v>
      </c>
      <c r="CL58" s="6">
        <v>1.3733119707026779E-2</v>
      </c>
      <c r="CM58" s="6">
        <v>1.8310826276035707E-2</v>
      </c>
      <c r="CN58" s="6">
        <v>2.7466239414053559E-2</v>
      </c>
      <c r="CO58" s="6">
        <v>0.15411612115663387</v>
      </c>
      <c r="CP58" s="6">
        <v>8.2383459220263973</v>
      </c>
      <c r="CQ58" s="6">
        <v>0.66376745250629432</v>
      </c>
      <c r="CR58" s="6">
        <v>2.4414435034714275E-2</v>
      </c>
      <c r="CS58" s="6">
        <v>0.38910505836575876</v>
      </c>
      <c r="CT58" s="6">
        <v>0.15106431677729457</v>
      </c>
      <c r="CU58" s="6">
        <v>1.3733119707026779E-2</v>
      </c>
      <c r="CV58"/>
      <c r="CW58"/>
      <c r="CX58" s="6">
        <v>6.1036087586785687E-3</v>
      </c>
      <c r="CY58" s="6">
        <v>0.49439230945296408</v>
      </c>
      <c r="CZ58" s="6">
        <v>5.6458381017776761E-2</v>
      </c>
      <c r="DA58" s="6">
        <v>5.9510185397116042E-2</v>
      </c>
      <c r="DB58" s="6">
        <v>0.94911116197451739</v>
      </c>
      <c r="DC58" s="6">
        <v>2.5940337224383919E-2</v>
      </c>
      <c r="DD58" s="6">
        <v>0.74992378823290318</v>
      </c>
      <c r="DE58"/>
      <c r="DF58" s="6">
        <v>0.26013616502387971</v>
      </c>
      <c r="DG58" s="6">
        <v>0.3475256579615893</v>
      </c>
      <c r="DH58" s="6">
        <v>0.47759374047352915</v>
      </c>
      <c r="DI58" s="6">
        <v>2.7172035362259934</v>
      </c>
      <c r="DJ58"/>
      <c r="DK58" s="6">
        <v>0.33126714764759679</v>
      </c>
      <c r="DL58" s="6">
        <v>3.8613961995732145E-2</v>
      </c>
      <c r="DM58"/>
      <c r="DN58" s="6">
        <v>0.43085052332080076</v>
      </c>
      <c r="DO58"/>
    </row>
    <row r="59" spans="1:119" ht="15">
      <c r="A59" s="96">
        <v>57</v>
      </c>
      <c r="B59" s="3">
        <v>0.56000000000000005</v>
      </c>
      <c r="C59" s="14">
        <f t="shared" si="7"/>
        <v>1.9836728465705347E-2</v>
      </c>
      <c r="D59" s="15">
        <f t="shared" si="7"/>
        <v>0.49286640726329445</v>
      </c>
      <c r="E59" s="15">
        <f t="shared" si="7"/>
        <v>6.8665598535133904E-2</v>
      </c>
      <c r="F59" s="15">
        <f t="shared" si="7"/>
        <v>3.9673456931410694E-2</v>
      </c>
      <c r="G59" s="15" t="str">
        <f t="shared" si="7"/>
        <v xml:space="preserve"> </v>
      </c>
      <c r="H59" s="15" t="str">
        <f t="shared" si="7"/>
        <v xml:space="preserve"> </v>
      </c>
      <c r="I59" s="15">
        <f t="shared" si="7"/>
        <v>7.0191500724803541E-2</v>
      </c>
      <c r="J59" s="15">
        <f t="shared" si="7"/>
        <v>1.3138017853055619</v>
      </c>
      <c r="K59" s="15">
        <f t="shared" si="7"/>
        <v>3.2043945983062483E-2</v>
      </c>
      <c r="L59" s="15">
        <f t="shared" si="7"/>
        <v>0.12054627298390173</v>
      </c>
      <c r="M59" s="15">
        <f t="shared" si="7"/>
        <v>0.85603112840466922</v>
      </c>
      <c r="N59" s="16">
        <f t="shared" si="7"/>
        <v>1.0681315327687495E-2</v>
      </c>
      <c r="O59" s="35">
        <v>57</v>
      </c>
      <c r="P59" s="4">
        <v>1983</v>
      </c>
      <c r="Q59" s="4">
        <v>2</v>
      </c>
      <c r="R59" s="14">
        <v>0.42020000000000002</v>
      </c>
      <c r="S59" s="15">
        <v>0.58750000000000002</v>
      </c>
      <c r="T59" s="15">
        <v>0.52849999999999997</v>
      </c>
      <c r="U59" s="15">
        <v>0.64380000000000004</v>
      </c>
      <c r="V59" s="15">
        <v>0.69589999999999996</v>
      </c>
      <c r="W59" s="15">
        <v>0.55300000000000005</v>
      </c>
      <c r="X59" s="14">
        <v>0.63929999999999998</v>
      </c>
      <c r="Y59" s="15">
        <v>0.42159999999999997</v>
      </c>
      <c r="Z59" s="15">
        <v>0.56130000000000002</v>
      </c>
      <c r="AA59" s="15">
        <v>0.29549999999999998</v>
      </c>
      <c r="AB59" s="15">
        <v>0.372</v>
      </c>
      <c r="AC59" s="16">
        <v>0.379</v>
      </c>
      <c r="AF59" s="39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U59" s="4">
        <v>0.55000000000000004</v>
      </c>
      <c r="AV59" s="7">
        <v>4.0488722699883302E-2</v>
      </c>
      <c r="BD59" s="4">
        <v>8.0977445399766604E-2</v>
      </c>
      <c r="BH59" s="8">
        <v>0.27582804476038841</v>
      </c>
      <c r="BI59" s="6">
        <v>0.15024779673939856</v>
      </c>
      <c r="BJ59"/>
      <c r="BK59"/>
      <c r="BL59"/>
      <c r="BM59" s="6">
        <v>6.9517637297333665E-2</v>
      </c>
      <c r="BN59" s="6">
        <v>0.13455026573677484</v>
      </c>
      <c r="BO59" s="6"/>
      <c r="BP59"/>
      <c r="BQ59" s="6">
        <v>1.5697531002623732E-2</v>
      </c>
      <c r="BR59"/>
      <c r="BS59"/>
      <c r="BT59" s="8">
        <v>0.16790261648244018</v>
      </c>
      <c r="BU59" s="6">
        <v>9.9942033620500109E-2</v>
      </c>
      <c r="BV59" s="6">
        <v>0.17190029782726018</v>
      </c>
      <c r="BW59" s="6">
        <v>0.19788522656859023</v>
      </c>
      <c r="BX59" s="6">
        <v>6.1964060844710067E-2</v>
      </c>
      <c r="BY59" s="6">
        <v>7.1958264206760075E-2</v>
      </c>
      <c r="BZ59" s="6">
        <v>19.542665254152592</v>
      </c>
      <c r="CA59" s="6">
        <v>0.10194087429291011</v>
      </c>
      <c r="CB59" s="6">
        <v>0.50570669011973057</v>
      </c>
      <c r="CC59"/>
      <c r="CD59"/>
      <c r="CE59" s="6">
        <v>5.3968698155070063E-2</v>
      </c>
      <c r="CF59" s="6">
        <v>3.6621652552071414E-2</v>
      </c>
      <c r="CG59"/>
      <c r="CH59" s="6">
        <v>1.6784924086366063E-2</v>
      </c>
      <c r="CI59" s="6">
        <v>0.34180209048599985</v>
      </c>
      <c r="CJ59" s="6">
        <v>5.1880674448767837E-2</v>
      </c>
      <c r="CK59" s="6">
        <v>0.18005645838101778</v>
      </c>
      <c r="CL59" s="6">
        <v>2.1362630655374991E-2</v>
      </c>
      <c r="CM59" s="6">
        <v>1.2207217517357137E-2</v>
      </c>
      <c r="CN59" s="6">
        <v>2.7466239414053559E-2</v>
      </c>
      <c r="CO59" s="6">
        <v>0.12359807736324102</v>
      </c>
      <c r="CP59" s="6">
        <v>6.4118410009918367</v>
      </c>
      <c r="CQ59" s="6">
        <v>0.98115510795757988</v>
      </c>
      <c r="CR59" s="6">
        <v>4.4251163500419625E-2</v>
      </c>
      <c r="CS59" s="6">
        <v>0.39978637369344627</v>
      </c>
      <c r="CT59" s="6">
        <v>4.1199359121080338E-2</v>
      </c>
      <c r="CU59" s="6">
        <v>1.3733119707026779E-2</v>
      </c>
      <c r="CV59"/>
      <c r="CW59"/>
      <c r="CX59" s="6">
        <v>7.3243305104142828E-2</v>
      </c>
      <c r="CY59" s="6">
        <v>1.6235599298084993</v>
      </c>
      <c r="CZ59" s="6">
        <v>2.8992141603723202E-2</v>
      </c>
      <c r="DA59" s="6">
        <v>0.10986495765621423</v>
      </c>
      <c r="DB59" s="6">
        <v>0.83009079118028539</v>
      </c>
      <c r="DC59" s="6">
        <v>2.1362630655374991E-2</v>
      </c>
      <c r="DD59" s="6">
        <v>0.49994919215526878</v>
      </c>
      <c r="DE59"/>
      <c r="DF59" s="6">
        <v>0.26216847881312877</v>
      </c>
      <c r="DG59" s="6">
        <v>0.37394573722182706</v>
      </c>
      <c r="DH59" s="6">
        <v>0.38410730616807237</v>
      </c>
      <c r="DI59" s="6">
        <v>1.8636317447413882</v>
      </c>
      <c r="DJ59"/>
      <c r="DK59" s="6">
        <v>0.49181993699827259</v>
      </c>
      <c r="DL59" s="6">
        <v>0.12193882735494362</v>
      </c>
      <c r="DM59"/>
      <c r="DN59" s="6">
        <v>0.13616502387968704</v>
      </c>
      <c r="DO59"/>
    </row>
    <row r="60" spans="1:119" ht="15">
      <c r="A60" s="96">
        <v>58</v>
      </c>
      <c r="B60" s="3">
        <v>0.56999999999999995</v>
      </c>
      <c r="C60" s="14">
        <f t="shared" si="7"/>
        <v>3.0518043793392843E-2</v>
      </c>
      <c r="D60" s="15">
        <f t="shared" si="7"/>
        <v>1.3458457312886245</v>
      </c>
      <c r="E60" s="15">
        <f t="shared" si="7"/>
        <v>0.1297016861219196</v>
      </c>
      <c r="F60" s="15">
        <f t="shared" si="7"/>
        <v>2.7466239414053559E-2</v>
      </c>
      <c r="G60" s="15">
        <f t="shared" si="7"/>
        <v>0.13580529488059814</v>
      </c>
      <c r="H60" s="15" t="str">
        <f t="shared" si="7"/>
        <v xml:space="preserve"> </v>
      </c>
      <c r="I60" s="15">
        <f t="shared" si="7"/>
        <v>0.10528725108720531</v>
      </c>
      <c r="J60" s="15">
        <f t="shared" si="7"/>
        <v>2.6276035706111238</v>
      </c>
      <c r="K60" s="15">
        <f t="shared" si="7"/>
        <v>0.1083390554665446</v>
      </c>
      <c r="L60" s="15">
        <f t="shared" si="7"/>
        <v>0.18310826276035705</v>
      </c>
      <c r="M60" s="15">
        <f t="shared" si="7"/>
        <v>1.3138017853055619</v>
      </c>
      <c r="N60" s="16">
        <f t="shared" si="7"/>
        <v>3.0518043793392843E-2</v>
      </c>
      <c r="O60" s="35">
        <v>58</v>
      </c>
      <c r="P60" s="4">
        <v>1984</v>
      </c>
      <c r="Q60" s="4">
        <v>1</v>
      </c>
      <c r="R60" s="17">
        <v>0.51080000000000003</v>
      </c>
      <c r="S60" s="18">
        <v>0.58779999999999999</v>
      </c>
      <c r="T60" s="18">
        <v>0.5554</v>
      </c>
      <c r="U60" s="18">
        <v>0.64839999999999998</v>
      </c>
      <c r="V60" s="18">
        <v>0.70430000000000004</v>
      </c>
      <c r="W60" s="18">
        <v>0.59099999999999997</v>
      </c>
      <c r="X60" s="17">
        <v>0.59240000000000004</v>
      </c>
      <c r="Y60" s="18">
        <v>0.44319999999999998</v>
      </c>
      <c r="Z60" s="18">
        <v>0.53910000000000002</v>
      </c>
      <c r="AA60" s="18">
        <v>0.3014</v>
      </c>
      <c r="AB60" s="18">
        <v>0.34549999999999997</v>
      </c>
      <c r="AC60" s="19">
        <v>0.33410000000000001</v>
      </c>
      <c r="AF60" s="39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U60" s="4">
        <v>0.56000000000000005</v>
      </c>
      <c r="AV60" s="7">
        <v>1.6671826994069595E-2</v>
      </c>
      <c r="BD60" s="4">
        <v>2.6198585276395077E-2</v>
      </c>
      <c r="BH60" s="8">
        <v>0.39692328392348575</v>
      </c>
      <c r="BI60" s="6">
        <v>0.14127777902361358</v>
      </c>
      <c r="BJ60"/>
      <c r="BK60"/>
      <c r="BL60"/>
      <c r="BM60" s="6">
        <v>6.5032628439441173E-2</v>
      </c>
      <c r="BN60" s="6">
        <v>0.13903527459466733</v>
      </c>
      <c r="BO60" s="6">
        <v>8.7457672728903646E-2</v>
      </c>
      <c r="BP60"/>
      <c r="BQ60" s="6">
        <v>2.4667548718408719E-2</v>
      </c>
      <c r="BR60"/>
      <c r="BS60"/>
      <c r="BT60" s="8">
        <v>3.9976813448200046E-2</v>
      </c>
      <c r="BU60" s="6">
        <v>1.9988406724100023E-2</v>
      </c>
      <c r="BV60" s="6">
        <v>0.26184812808571029</v>
      </c>
      <c r="BW60" s="6">
        <v>0.14791420975834016</v>
      </c>
      <c r="BX60" s="6">
        <v>1.9988406724100023E-2</v>
      </c>
      <c r="BY60" s="6">
        <v>8.7948989586040097E-2</v>
      </c>
      <c r="BZ60" s="6">
        <v>4.6712906514221748</v>
      </c>
      <c r="CA60" s="6">
        <v>9.394551160327011E-2</v>
      </c>
      <c r="CB60" s="6">
        <v>0.53768814087829064</v>
      </c>
      <c r="CC60"/>
      <c r="CD60"/>
      <c r="CE60" s="6">
        <v>0.27384117212017028</v>
      </c>
      <c r="CF60" s="6">
        <v>3.9673456931410694E-2</v>
      </c>
      <c r="CG60"/>
      <c r="CH60" s="6">
        <v>1.5259021896696421E-2</v>
      </c>
      <c r="CI60" s="6">
        <v>0.20141908903639277</v>
      </c>
      <c r="CJ60" s="6">
        <v>3.0518043793392843E-2</v>
      </c>
      <c r="CK60" s="6">
        <v>0.1297016861219196</v>
      </c>
      <c r="CL60" s="6">
        <v>1.0681315327687495E-2</v>
      </c>
      <c r="CM60" s="6">
        <v>1.2207217517357137E-2</v>
      </c>
      <c r="CN60" s="6">
        <v>2.8992141603723202E-2</v>
      </c>
      <c r="CO60" s="6">
        <v>8.5450522621499964E-2</v>
      </c>
      <c r="CP60" s="6">
        <v>6.9443808651865417</v>
      </c>
      <c r="CQ60" s="6">
        <v>1.0757610437170977</v>
      </c>
      <c r="CR60" s="6">
        <v>1.9836728465705347E-2</v>
      </c>
      <c r="CS60" s="6">
        <v>0.49286640726329445</v>
      </c>
      <c r="CT60" s="6">
        <v>6.8665598535133904E-2</v>
      </c>
      <c r="CU60" s="6">
        <v>3.9673456931410694E-2</v>
      </c>
      <c r="CV60" s="6"/>
      <c r="CW60"/>
      <c r="CX60" s="6">
        <v>7.0191500724803541E-2</v>
      </c>
      <c r="CY60" s="6">
        <v>1.3138017853055619</v>
      </c>
      <c r="CZ60" s="6">
        <v>3.2043945983062483E-2</v>
      </c>
      <c r="DA60" s="6">
        <v>0.12054627298390173</v>
      </c>
      <c r="DB60" s="6">
        <v>0.85603112840466922</v>
      </c>
      <c r="DC60" s="6">
        <v>1.0681315327687495E-2</v>
      </c>
      <c r="DD60" s="6">
        <v>0.22761914439589476</v>
      </c>
      <c r="DE60"/>
      <c r="DF60" s="6">
        <v>0.21136063408190225</v>
      </c>
      <c r="DG60" s="6">
        <v>0.12600345493344173</v>
      </c>
      <c r="DH60" s="6">
        <v>0.47759374047352915</v>
      </c>
      <c r="DI60" s="6">
        <v>1.8737933136876335</v>
      </c>
      <c r="DJ60"/>
      <c r="DK60" s="6">
        <v>0.80682857433187694</v>
      </c>
      <c r="DL60" s="6">
        <v>7.5195610202215227E-2</v>
      </c>
      <c r="DM60"/>
      <c r="DN60" s="6">
        <v>0.12600345493344173</v>
      </c>
      <c r="DO60"/>
    </row>
    <row r="61" spans="1:119" ht="15">
      <c r="A61" s="96">
        <v>59</v>
      </c>
      <c r="B61" s="3">
        <v>0.57999999999999996</v>
      </c>
      <c r="C61" s="14">
        <f t="shared" si="7"/>
        <v>4.4251163500419625E-2</v>
      </c>
      <c r="D61" s="15">
        <f t="shared" si="7"/>
        <v>2.2827496757457846</v>
      </c>
      <c r="E61" s="15">
        <f t="shared" si="7"/>
        <v>0.11139085984588389</v>
      </c>
      <c r="F61" s="15">
        <f t="shared" si="7"/>
        <v>3.509575036240177E-2</v>
      </c>
      <c r="G61" s="15">
        <f t="shared" si="7"/>
        <v>0.49591821164263372</v>
      </c>
      <c r="H61" s="15" t="str">
        <f t="shared" si="7"/>
        <v xml:space="preserve"> </v>
      </c>
      <c r="I61" s="15">
        <f t="shared" si="7"/>
        <v>9.3080033569848175E-2</v>
      </c>
      <c r="J61" s="15">
        <f t="shared" si="7"/>
        <v>2.0447089341573204</v>
      </c>
      <c r="K61" s="15">
        <f t="shared" si="7"/>
        <v>4.882887006942855E-2</v>
      </c>
      <c r="L61" s="15">
        <f t="shared" si="7"/>
        <v>0.47913328755626766</v>
      </c>
      <c r="M61" s="15">
        <f t="shared" si="7"/>
        <v>1.6418707560845349</v>
      </c>
      <c r="N61" s="16">
        <f t="shared" si="7"/>
        <v>1.5259021896696421E-2</v>
      </c>
      <c r="O61" s="35">
        <v>59</v>
      </c>
      <c r="AU61" s="4">
        <v>0.56999999999999995</v>
      </c>
      <c r="AV61" s="7">
        <v>3.5725343558720556E-2</v>
      </c>
      <c r="BD61" s="4">
        <v>3.8107033129301929E-2</v>
      </c>
      <c r="BH61" s="8">
        <v>0.59874868252864799</v>
      </c>
      <c r="BI61" s="6">
        <v>5.8305115152602428E-2</v>
      </c>
      <c r="BJ61"/>
      <c r="BK61"/>
      <c r="BL61"/>
      <c r="BM61" s="6">
        <v>0.12333774359204359</v>
      </c>
      <c r="BN61" s="6">
        <v>6.7275132868387419E-2</v>
      </c>
      <c r="BO61" s="6">
        <v>0.25788800932881845</v>
      </c>
      <c r="BP61"/>
      <c r="BQ61" s="6">
        <v>2.9152557576301214E-2</v>
      </c>
      <c r="BR61"/>
      <c r="BS61"/>
      <c r="BT61" s="8">
        <v>2.1987247396510024E-2</v>
      </c>
      <c r="BU61" s="6">
        <v>1.7989566051690019E-2</v>
      </c>
      <c r="BV61" s="6">
        <v>5.996522017230007E-2</v>
      </c>
      <c r="BW61" s="6">
        <v>0.15191189110316017</v>
      </c>
      <c r="BX61" s="6">
        <v>4.5973335465430053E-2</v>
      </c>
      <c r="BY61" s="6">
        <v>5.5967538827480061E-2</v>
      </c>
      <c r="BZ61" s="6">
        <v>0.44174378860261049</v>
      </c>
      <c r="CA61" s="6">
        <v>0.30182494153391032</v>
      </c>
      <c r="CB61" s="6">
        <v>0.73957104879170088</v>
      </c>
      <c r="CC61"/>
      <c r="CD61"/>
      <c r="CE61" s="6">
        <v>0.93945511603270104</v>
      </c>
      <c r="CF61" s="6">
        <v>6.7139696345464253E-2</v>
      </c>
      <c r="CG61"/>
      <c r="CH61" s="6">
        <v>1.8310826276035707E-2</v>
      </c>
      <c r="CI61" s="6">
        <v>0.16327153429465172</v>
      </c>
      <c r="CJ61" s="6">
        <v>4.1199359121080338E-2</v>
      </c>
      <c r="CK61" s="6">
        <v>0.12054627298390173</v>
      </c>
      <c r="CL61" s="6">
        <v>1.6784924086366063E-2</v>
      </c>
      <c r="CM61" s="6">
        <v>1.9836728465705347E-2</v>
      </c>
      <c r="CN61" s="6">
        <v>1.5259021896696421E-2</v>
      </c>
      <c r="CO61" s="6">
        <v>4.882887006942855E-2</v>
      </c>
      <c r="CP61" s="6">
        <v>6.9062333104448008</v>
      </c>
      <c r="CQ61" s="6">
        <v>1.3168535896849012</v>
      </c>
      <c r="CR61" s="6">
        <v>3.0518043793392843E-2</v>
      </c>
      <c r="CS61" s="6">
        <v>1.3458457312886245</v>
      </c>
      <c r="CT61" s="6">
        <v>0.1297016861219196</v>
      </c>
      <c r="CU61" s="6">
        <v>2.7466239414053559E-2</v>
      </c>
      <c r="CV61" s="6">
        <v>0.13580529488059814</v>
      </c>
      <c r="CW61"/>
      <c r="CX61" s="6">
        <v>0.10528725108720531</v>
      </c>
      <c r="CY61" s="6">
        <v>2.6276035706111238</v>
      </c>
      <c r="CZ61" s="6">
        <v>0.1083390554665446</v>
      </c>
      <c r="DA61" s="6">
        <v>0.18310826276035705</v>
      </c>
      <c r="DB61" s="6">
        <v>1.3138017853055619</v>
      </c>
      <c r="DC61" s="6">
        <v>3.0518043793392843E-2</v>
      </c>
      <c r="DD61" s="6">
        <v>0.17274667208617012</v>
      </c>
      <c r="DE61"/>
      <c r="DF61" s="6">
        <v>0.19306980997866072</v>
      </c>
      <c r="DG61" s="6">
        <v>3.0484706838735904E-2</v>
      </c>
      <c r="DH61" s="6">
        <v>0.64424347119195213</v>
      </c>
      <c r="DI61" s="6">
        <v>1.3718118077431156</v>
      </c>
      <c r="DJ61"/>
      <c r="DK61" s="6">
        <v>0.47149679910578196</v>
      </c>
      <c r="DL61" s="6">
        <v>8.3324865359211464E-2</v>
      </c>
      <c r="DM61"/>
      <c r="DN61" s="6">
        <v>0.82715171222436745</v>
      </c>
      <c r="DO61"/>
    </row>
    <row r="62" spans="1:119" ht="15">
      <c r="A62" s="96">
        <v>60</v>
      </c>
      <c r="B62" s="3">
        <v>0.59</v>
      </c>
      <c r="C62" s="14">
        <f t="shared" si="7"/>
        <v>2.4414435034714275E-2</v>
      </c>
      <c r="D62" s="15">
        <f t="shared" si="7"/>
        <v>3.3264667734798201</v>
      </c>
      <c r="E62" s="15">
        <f t="shared" si="7"/>
        <v>0.15716792553597314</v>
      </c>
      <c r="F62" s="15">
        <f t="shared" si="7"/>
        <v>1.3733119707026779E-2</v>
      </c>
      <c r="G62" s="15">
        <f t="shared" si="7"/>
        <v>0.413519493400473</v>
      </c>
      <c r="H62" s="15" t="str">
        <f t="shared" si="7"/>
        <v xml:space="preserve"> </v>
      </c>
      <c r="I62" s="15">
        <f t="shared" si="7"/>
        <v>9.6131837949187462E-2</v>
      </c>
      <c r="J62" s="15">
        <f t="shared" si="7"/>
        <v>1.6327153429465171</v>
      </c>
      <c r="K62" s="15">
        <f t="shared" si="7"/>
        <v>1.3733119707026779E-2</v>
      </c>
      <c r="L62" s="15">
        <f t="shared" si="7"/>
        <v>0.25787747005416956</v>
      </c>
      <c r="M62" s="15">
        <f t="shared" si="7"/>
        <v>1.6556038757915617</v>
      </c>
      <c r="N62" s="16">
        <f t="shared" si="7"/>
        <v>1.6784924086366063E-2</v>
      </c>
      <c r="O62" s="35">
        <v>60</v>
      </c>
      <c r="Q62" s="4">
        <v>0.5</v>
      </c>
      <c r="AU62" s="4">
        <v>0.57999999999999996</v>
      </c>
      <c r="AV62" s="7">
        <v>4.2870412270464668E-2</v>
      </c>
      <c r="BD62" s="4">
        <v>4.7633791411627407E-2</v>
      </c>
      <c r="BH62" s="8">
        <v>0.23322046061040971</v>
      </c>
      <c r="BI62" s="6">
        <v>9.8670194873634876E-2</v>
      </c>
      <c r="BJ62"/>
      <c r="BK62"/>
      <c r="BL62"/>
      <c r="BM62" s="6">
        <v>2.9152557576301214E-2</v>
      </c>
      <c r="BN62" s="6">
        <v>2.9152557576301214E-2</v>
      </c>
      <c r="BO62" s="6">
        <v>0.33189065548404456</v>
      </c>
      <c r="BP62"/>
      <c r="BQ62"/>
      <c r="BR62"/>
      <c r="BS62"/>
      <c r="BT62" s="8">
        <v>2.3986088068920025E-2</v>
      </c>
      <c r="BU62" s="6">
        <v>5.7966379499890065E-2</v>
      </c>
      <c r="BV62" s="6">
        <v>0.22586899598233026</v>
      </c>
      <c r="BW62" s="6">
        <v>0.3657878430510304</v>
      </c>
      <c r="BX62" s="6">
        <v>4.1975654120610044E-2</v>
      </c>
      <c r="BY62" s="6">
        <v>6.1964060844710067E-2</v>
      </c>
      <c r="BZ62" s="6">
        <v>0.22187131463751025</v>
      </c>
      <c r="CA62" s="6">
        <v>0.62563713046433067</v>
      </c>
      <c r="CB62" s="6">
        <v>0.51769973415419057</v>
      </c>
      <c r="CC62"/>
      <c r="CD62"/>
      <c r="CE62" s="6">
        <v>0.34979711767175037</v>
      </c>
      <c r="CF62" s="6">
        <v>0.15869382772564278</v>
      </c>
      <c r="CG62"/>
      <c r="CH62" s="6">
        <v>1.5259021896696421E-2</v>
      </c>
      <c r="CI62" s="6">
        <v>0.10986495765621423</v>
      </c>
      <c r="CJ62" s="6">
        <v>2.7466239414053559E-2</v>
      </c>
      <c r="CK62" s="6">
        <v>0.30212863355458913</v>
      </c>
      <c r="CL62" s="6">
        <v>1.5259021896696421E-2</v>
      </c>
      <c r="CM62" s="6">
        <v>1.3733119707026779E-2</v>
      </c>
      <c r="CN62" s="6">
        <v>1.0681315327687495E-2</v>
      </c>
      <c r="CO62" s="6">
        <v>0.13580529488059814</v>
      </c>
      <c r="CP62" s="6">
        <v>5.6992446784161137</v>
      </c>
      <c r="CQ62" s="6">
        <v>1.2100404364080262</v>
      </c>
      <c r="CR62" s="6">
        <v>4.4251163500419625E-2</v>
      </c>
      <c r="CS62" s="6">
        <v>2.2827496757457846</v>
      </c>
      <c r="CT62" s="6">
        <v>0.11139085984588389</v>
      </c>
      <c r="CU62" s="6">
        <v>3.509575036240177E-2</v>
      </c>
      <c r="CV62" s="6">
        <v>0.49591821164263372</v>
      </c>
      <c r="CW62"/>
      <c r="CX62" s="6">
        <v>9.3080033569848175E-2</v>
      </c>
      <c r="CY62" s="6">
        <v>2.0447089341573204</v>
      </c>
      <c r="CZ62" s="6">
        <v>4.882887006942855E-2</v>
      </c>
      <c r="DA62" s="6">
        <v>0.47913328755626766</v>
      </c>
      <c r="DB62" s="6">
        <v>1.6418707560845349</v>
      </c>
      <c r="DC62" s="6">
        <v>1.5259021896696421E-2</v>
      </c>
      <c r="DD62" s="6">
        <v>0.4694644853165329</v>
      </c>
      <c r="DE62"/>
      <c r="DF62" s="6">
        <v>0.78853775022863537</v>
      </c>
      <c r="DG62" s="6">
        <v>8.1292551569962401E-2</v>
      </c>
      <c r="DH62" s="6">
        <v>1.7518544863326899</v>
      </c>
      <c r="DI62" s="6">
        <v>0.88812112590183934</v>
      </c>
      <c r="DJ62" s="6"/>
      <c r="DK62" s="6">
        <v>0.56701554720048775</v>
      </c>
      <c r="DL62" s="6">
        <v>9.1454120516207715E-2</v>
      </c>
      <c r="DM62"/>
      <c r="DN62" s="6">
        <v>1.5140737729905498</v>
      </c>
      <c r="DO62"/>
    </row>
    <row r="63" spans="1:119" ht="15">
      <c r="A63" s="96">
        <v>61</v>
      </c>
      <c r="B63" s="3">
        <v>0.6</v>
      </c>
      <c r="C63" s="14">
        <f t="shared" ref="C63:N72" si="8">IF(VLOOKUP($B63,$AU$4:$DO$104,C$1+(12*($S$4-1980)),FALSE)=0," ",VLOOKUP($B63,$AU$4:$DO$104,C$1+(12*($S$4-1980)),FALSE))</f>
        <v>3.9673456931410694E-2</v>
      </c>
      <c r="D63" s="15">
        <f t="shared" si="8"/>
        <v>4.0726329442282747</v>
      </c>
      <c r="E63" s="15">
        <f t="shared" si="8"/>
        <v>0.11139085984588389</v>
      </c>
      <c r="F63" s="15">
        <f t="shared" si="8"/>
        <v>3.8147554741741058E-2</v>
      </c>
      <c r="G63" s="15">
        <f t="shared" si="8"/>
        <v>0.23193713282978562</v>
      </c>
      <c r="H63" s="15" t="str">
        <f t="shared" si="8"/>
        <v xml:space="preserve"> </v>
      </c>
      <c r="I63" s="15">
        <f t="shared" si="8"/>
        <v>4.1199359121080338E-2</v>
      </c>
      <c r="J63" s="15">
        <f t="shared" si="8"/>
        <v>1.6632333867399101</v>
      </c>
      <c r="K63" s="15">
        <f t="shared" si="8"/>
        <v>3.9673456931410694E-2</v>
      </c>
      <c r="L63" s="15">
        <f t="shared" si="8"/>
        <v>0.15259021896696423</v>
      </c>
      <c r="M63" s="15">
        <f t="shared" si="8"/>
        <v>2.7115281910429543</v>
      </c>
      <c r="N63" s="16">
        <f t="shared" si="8"/>
        <v>1.6784924086366063E-2</v>
      </c>
      <c r="O63" s="35">
        <v>61</v>
      </c>
      <c r="Q63" s="4">
        <v>0.5</v>
      </c>
      <c r="AU63" s="4">
        <v>0.59</v>
      </c>
      <c r="AV63" s="7">
        <v>3.0961964417557816E-2</v>
      </c>
      <c r="BD63" s="4">
        <v>5.7160549693952893E-2</v>
      </c>
      <c r="BH63" s="8">
        <v>0.24443298275514094</v>
      </c>
      <c r="BI63" s="6">
        <v>7.8487655013118648E-2</v>
      </c>
      <c r="BJ63"/>
      <c r="BK63"/>
      <c r="BL63"/>
      <c r="BM63" s="6">
        <v>9.1942681586796138E-2</v>
      </c>
      <c r="BN63" s="6">
        <v>3.5880070863139955E-2</v>
      </c>
      <c r="BO63" s="6">
        <v>0.46644092122081943</v>
      </c>
      <c r="BP63"/>
      <c r="BQ63"/>
      <c r="BR63"/>
      <c r="BS63"/>
      <c r="BT63" s="8">
        <v>0.10194087429291011</v>
      </c>
      <c r="BU63" s="6">
        <v>1.9988406724100023E-2</v>
      </c>
      <c r="BV63" s="6">
        <v>0.18789102320654022</v>
      </c>
      <c r="BW63" s="6">
        <v>0.15191189110316017</v>
      </c>
      <c r="BX63" s="6">
        <v>6.1964060844710067E-2</v>
      </c>
      <c r="BY63" s="6">
        <v>5.996522017230007E-2</v>
      </c>
      <c r="BZ63" s="6">
        <v>0.25385276539607027</v>
      </c>
      <c r="CA63" s="6">
        <v>0.23386435867197025</v>
      </c>
      <c r="CB63" s="6">
        <v>0.55567770692998064</v>
      </c>
      <c r="CC63"/>
      <c r="CD63"/>
      <c r="CE63" s="6">
        <v>0.38577624977513042</v>
      </c>
      <c r="CF63" s="6">
        <v>0.12054627298390173</v>
      </c>
      <c r="CG63"/>
      <c r="CH63" s="6">
        <v>2.7466239414053559E-2</v>
      </c>
      <c r="CI63" s="6">
        <v>0.18310826276035705</v>
      </c>
      <c r="CJ63" s="6">
        <v>5.0354772259098193E-2</v>
      </c>
      <c r="CK63" s="6">
        <v>0.16174563210498208</v>
      </c>
      <c r="CL63" s="6">
        <v>1.5259021896696421E-2</v>
      </c>
      <c r="CM63" s="6">
        <v>1.3733119707026779E-2</v>
      </c>
      <c r="CN63" s="6">
        <v>5.0354772259098193E-2</v>
      </c>
      <c r="CO63" s="6">
        <v>7.7821011673151752E-2</v>
      </c>
      <c r="CP63" s="6">
        <v>6.1097123674372469</v>
      </c>
      <c r="CQ63" s="6">
        <v>1.2054627298390173</v>
      </c>
      <c r="CR63" s="6">
        <v>2.4414435034714275E-2</v>
      </c>
      <c r="CS63" s="6">
        <v>3.3264667734798201</v>
      </c>
      <c r="CT63" s="6">
        <v>0.15716792553597314</v>
      </c>
      <c r="CU63" s="6">
        <v>1.3733119707026779E-2</v>
      </c>
      <c r="CV63" s="6">
        <v>0.413519493400473</v>
      </c>
      <c r="CW63"/>
      <c r="CX63" s="6">
        <v>9.6131837949187462E-2</v>
      </c>
      <c r="CY63" s="6">
        <v>1.6327153429465171</v>
      </c>
      <c r="CZ63" s="6">
        <v>1.3733119707026779E-2</v>
      </c>
      <c r="DA63" s="6">
        <v>0.25787747005416956</v>
      </c>
      <c r="DB63" s="6">
        <v>1.6556038757915617</v>
      </c>
      <c r="DC63" s="6">
        <v>1.6784924086366063E-2</v>
      </c>
      <c r="DD63" s="6">
        <v>0.84137790874911089</v>
      </c>
      <c r="DE63"/>
      <c r="DF63" s="6">
        <v>0.16461741692917387</v>
      </c>
      <c r="DG63" s="6">
        <v>0.12193882735494362</v>
      </c>
      <c r="DH63" s="6">
        <v>1.4612336144700744</v>
      </c>
      <c r="DI63" s="6">
        <v>1.2945838837516515</v>
      </c>
      <c r="DJ63" s="6">
        <v>0.39020424753581956</v>
      </c>
      <c r="DK63" s="6">
        <v>0.44304440605629514</v>
      </c>
      <c r="DL63" s="6">
        <v>5.0807844731226508E-2</v>
      </c>
      <c r="DM63"/>
      <c r="DN63" s="6">
        <v>2.4692612539376082</v>
      </c>
      <c r="DO63"/>
    </row>
    <row r="64" spans="1:119" ht="15">
      <c r="A64" s="96">
        <v>62</v>
      </c>
      <c r="B64" s="3">
        <v>0.61</v>
      </c>
      <c r="C64" s="14">
        <f t="shared" si="8"/>
        <v>1.5259021896696421E-2</v>
      </c>
      <c r="D64" s="15">
        <f t="shared" si="8"/>
        <v>3.8742656595712215</v>
      </c>
      <c r="E64" s="15">
        <f t="shared" si="8"/>
        <v>4.4251163500419625E-2</v>
      </c>
      <c r="F64" s="15">
        <f t="shared" si="8"/>
        <v>2.5940337224383919E-2</v>
      </c>
      <c r="G64" s="15">
        <f t="shared" si="8"/>
        <v>0.71564812695506219</v>
      </c>
      <c r="H64" s="15" t="str">
        <f t="shared" si="8"/>
        <v xml:space="preserve"> </v>
      </c>
      <c r="I64" s="15">
        <f t="shared" si="8"/>
        <v>5.3406576638437474E-2</v>
      </c>
      <c r="J64" s="15">
        <f t="shared" si="8"/>
        <v>2.0996414129854277</v>
      </c>
      <c r="K64" s="15">
        <f t="shared" si="8"/>
        <v>3.2043945983062483E-2</v>
      </c>
      <c r="L64" s="15">
        <f t="shared" si="8"/>
        <v>7.3243305104142828E-2</v>
      </c>
      <c r="M64" s="15">
        <f t="shared" si="8"/>
        <v>3.1235217822537575</v>
      </c>
      <c r="N64" s="16">
        <f t="shared" si="8"/>
        <v>1.6784924086366063E-2</v>
      </c>
      <c r="O64" s="35">
        <v>62</v>
      </c>
      <c r="Q64" s="4">
        <v>0.5</v>
      </c>
      <c r="AU64" s="4">
        <v>0.6</v>
      </c>
      <c r="AV64" s="7">
        <v>4.2870412270464668E-2</v>
      </c>
      <c r="BD64" s="4">
        <v>6.4305618405696999E-2</v>
      </c>
      <c r="BH64" s="8">
        <v>0.68396385082860545</v>
      </c>
      <c r="BI64" s="6">
        <v>0.12109523916309735</v>
      </c>
      <c r="BJ64"/>
      <c r="BK64"/>
      <c r="BL64"/>
      <c r="BM64" s="6">
        <v>1.7940035431569978E-2</v>
      </c>
      <c r="BN64" s="6">
        <v>8.9700177157849892E-2</v>
      </c>
      <c r="BO64" s="6">
        <v>0.31619312448142084</v>
      </c>
      <c r="BP64" s="6"/>
      <c r="BQ64"/>
      <c r="BR64"/>
      <c r="BS64"/>
      <c r="BT64" s="8">
        <v>0.14191768774111016</v>
      </c>
      <c r="BU64" s="6">
        <v>1.9988406724100023E-2</v>
      </c>
      <c r="BV64" s="6">
        <v>3.9976813448200046E-2</v>
      </c>
      <c r="BW64" s="6">
        <v>0.49171480541286056</v>
      </c>
      <c r="BX64" s="6">
        <v>5.1969857482660059E-2</v>
      </c>
      <c r="BY64" s="6">
        <v>7.395710487917008E-2</v>
      </c>
      <c r="BZ64" s="6">
        <v>0.5576765476023906</v>
      </c>
      <c r="CA64" s="6">
        <v>0.3537947990165704</v>
      </c>
      <c r="CB64" s="6">
        <v>0.36778668372344042</v>
      </c>
      <c r="CC64"/>
      <c r="CD64"/>
      <c r="CE64" s="6">
        <v>0.11393391832737013</v>
      </c>
      <c r="CF64" s="6">
        <v>0.16479743648432135</v>
      </c>
      <c r="CG64"/>
      <c r="CH64" s="6">
        <v>3.0518043793392843E-2</v>
      </c>
      <c r="CI64" s="6">
        <v>0.12512397955291066</v>
      </c>
      <c r="CJ64" s="6">
        <v>0.2426184481574731</v>
      </c>
      <c r="CK64" s="6">
        <v>9.6131837949187462E-2</v>
      </c>
      <c r="CL64" s="6">
        <v>1.3733119707026779E-2</v>
      </c>
      <c r="CM64" s="6">
        <v>1.5259021896696421E-2</v>
      </c>
      <c r="CN64" s="6">
        <v>2.1362630655374991E-2</v>
      </c>
      <c r="CO64" s="6">
        <v>0.10223544670786602</v>
      </c>
      <c r="CP64" s="6">
        <v>6.1005569542992291</v>
      </c>
      <c r="CQ64" s="6">
        <v>0.50659952697032118</v>
      </c>
      <c r="CR64" s="6">
        <v>3.9673456931410694E-2</v>
      </c>
      <c r="CS64" s="6">
        <v>4.0726329442282747</v>
      </c>
      <c r="CT64" s="6">
        <v>0.11139085984588389</v>
      </c>
      <c r="CU64" s="6">
        <v>3.8147554741741058E-2</v>
      </c>
      <c r="CV64" s="6">
        <v>0.23193713282978562</v>
      </c>
      <c r="CW64"/>
      <c r="CX64" s="6">
        <v>4.1199359121080338E-2</v>
      </c>
      <c r="CY64" s="6">
        <v>1.6632333867399101</v>
      </c>
      <c r="CZ64" s="6">
        <v>3.9673456931410694E-2</v>
      </c>
      <c r="DA64" s="6">
        <v>0.15259021896696423</v>
      </c>
      <c r="DB64" s="6">
        <v>2.7115281910429543</v>
      </c>
      <c r="DC64" s="6">
        <v>1.6784924086366063E-2</v>
      </c>
      <c r="DD64" s="6">
        <v>1.2031297632354436</v>
      </c>
      <c r="DE64"/>
      <c r="DF64" s="6">
        <v>0.38613961995732143</v>
      </c>
      <c r="DG64" s="6">
        <v>0.1585204755614267</v>
      </c>
      <c r="DH64" s="6">
        <v>2.2558683060664566</v>
      </c>
      <c r="DI64" s="6">
        <v>2.0404430444060564</v>
      </c>
      <c r="DJ64" s="6">
        <v>1.0588354841987604</v>
      </c>
      <c r="DK64" s="6">
        <v>0.38004267858957425</v>
      </c>
      <c r="DL64" s="6">
        <v>0.11380957219794738</v>
      </c>
      <c r="DM64"/>
      <c r="DN64" s="6">
        <v>2.0058937099888223</v>
      </c>
      <c r="DO64"/>
    </row>
    <row r="65" spans="1:119" ht="15">
      <c r="A65" s="96">
        <v>63</v>
      </c>
      <c r="B65" s="3">
        <v>0.62</v>
      </c>
      <c r="C65" s="14">
        <f t="shared" si="8"/>
        <v>2.2888532845044631E-2</v>
      </c>
      <c r="D65" s="15">
        <f t="shared" si="8"/>
        <v>5.4322117952239264</v>
      </c>
      <c r="E65" s="15">
        <f t="shared" si="8"/>
        <v>5.4932478828107117E-2</v>
      </c>
      <c r="F65" s="15">
        <f t="shared" si="8"/>
        <v>2.1362630655374991E-2</v>
      </c>
      <c r="G65" s="15">
        <f t="shared" si="8"/>
        <v>0.69428549629968717</v>
      </c>
      <c r="H65" s="15" t="str">
        <f t="shared" si="8"/>
        <v xml:space="preserve"> </v>
      </c>
      <c r="I65" s="15">
        <f t="shared" si="8"/>
        <v>0.10681315327687495</v>
      </c>
      <c r="J65" s="15">
        <f t="shared" si="8"/>
        <v>3.7994964522774088</v>
      </c>
      <c r="K65" s="15">
        <f t="shared" si="8"/>
        <v>9.1554131380178524E-2</v>
      </c>
      <c r="L65" s="15">
        <f t="shared" si="8"/>
        <v>6.7139696345464253E-2</v>
      </c>
      <c r="M65" s="15">
        <f t="shared" si="8"/>
        <v>2.0248722056916151</v>
      </c>
      <c r="N65" s="16">
        <f t="shared" si="8"/>
        <v>2.1362630655374991E-2</v>
      </c>
      <c r="O65" s="35">
        <v>63</v>
      </c>
      <c r="Q65" s="4">
        <v>0.5</v>
      </c>
      <c r="AU65" s="4">
        <v>0.61</v>
      </c>
      <c r="AV65" s="7">
        <v>4.0488722699883302E-2</v>
      </c>
      <c r="BD65" s="4">
        <v>5.9542239264534266E-2</v>
      </c>
      <c r="BH65" s="8">
        <v>0.62117372681811045</v>
      </c>
      <c r="BI65" s="6">
        <v>7.6245150584172403E-2</v>
      </c>
      <c r="BJ65"/>
      <c r="BK65"/>
      <c r="BL65"/>
      <c r="BM65" s="6">
        <v>0.1278227524499361</v>
      </c>
      <c r="BN65" s="6">
        <v>5.382010629470993E-2</v>
      </c>
      <c r="BO65" s="6">
        <v>0.26685802704460343</v>
      </c>
      <c r="BP65" s="6">
        <v>1.3455026573677482E-2</v>
      </c>
      <c r="BQ65"/>
      <c r="BR65"/>
      <c r="BS65"/>
      <c r="BT65" s="8">
        <v>0.13592116572388016</v>
      </c>
      <c r="BU65" s="6">
        <v>6.1964060844710067E-2</v>
      </c>
      <c r="BV65" s="6">
        <v>4.5973335465430053E-2</v>
      </c>
      <c r="BW65" s="6">
        <v>0.61764176777469071</v>
      </c>
      <c r="BX65" s="6">
        <v>2.798376941374003E-2</v>
      </c>
      <c r="BY65" s="6">
        <v>7.9953626896400089E-3</v>
      </c>
      <c r="BZ65" s="6">
        <v>0.14591536908593017</v>
      </c>
      <c r="CA65" s="6">
        <v>0.24385856203402026</v>
      </c>
      <c r="CB65" s="6">
        <v>0.91946670930860108</v>
      </c>
      <c r="CC65"/>
      <c r="CD65"/>
      <c r="CE65" s="6">
        <v>5.7966379499890065E-2</v>
      </c>
      <c r="CF65" s="6">
        <v>3.8147554741741058E-2</v>
      </c>
      <c r="CG65"/>
      <c r="CH65" s="6">
        <v>1.5259021896696421E-2</v>
      </c>
      <c r="CI65" s="6">
        <v>9.0028229190508888E-2</v>
      </c>
      <c r="CJ65" s="6">
        <v>0.21057450217441062</v>
      </c>
      <c r="CK65" s="6">
        <v>0.38757915617608912</v>
      </c>
      <c r="CL65" s="6">
        <v>9.1554131380178535E-3</v>
      </c>
      <c r="CM65" s="6">
        <v>1.2207217517357137E-2</v>
      </c>
      <c r="CN65" s="6">
        <v>3.509575036240177E-2</v>
      </c>
      <c r="CO65" s="6">
        <v>0.10528725108720531</v>
      </c>
      <c r="CP65" s="6">
        <v>5.0843060959792474</v>
      </c>
      <c r="CQ65" s="6">
        <v>0.22125581750209811</v>
      </c>
      <c r="CR65" s="6">
        <v>1.5259021896696421E-2</v>
      </c>
      <c r="CS65" s="6">
        <v>3.8742656595712215</v>
      </c>
      <c r="CT65" s="6">
        <v>4.4251163500419625E-2</v>
      </c>
      <c r="CU65" s="6">
        <v>2.5940337224383919E-2</v>
      </c>
      <c r="CV65" s="6">
        <v>0.71564812695506219</v>
      </c>
      <c r="CW65"/>
      <c r="CX65" s="6">
        <v>5.3406576638437474E-2</v>
      </c>
      <c r="CY65" s="6">
        <v>2.0996414129854277</v>
      </c>
      <c r="CZ65" s="6">
        <v>3.2043945983062483E-2</v>
      </c>
      <c r="DA65" s="6">
        <v>7.3243305104142828E-2</v>
      </c>
      <c r="DB65" s="6">
        <v>3.1235217822537575</v>
      </c>
      <c r="DC65" s="6">
        <v>1.6784924086366063E-2</v>
      </c>
      <c r="DD65" s="6">
        <v>0.64424347119195213</v>
      </c>
      <c r="DE65"/>
      <c r="DF65" s="6">
        <v>0.28655624428411747</v>
      </c>
      <c r="DG65" s="6">
        <v>0.45727060258103852</v>
      </c>
      <c r="DH65" s="6">
        <v>4.2759882125800228</v>
      </c>
      <c r="DI65" s="6">
        <v>2.591200081292552</v>
      </c>
      <c r="DJ65" s="6">
        <v>1.247840666598923</v>
      </c>
      <c r="DK65" s="6">
        <v>0.44304440605629514</v>
      </c>
      <c r="DL65" s="6">
        <v>7.5195610202215227E-2</v>
      </c>
      <c r="DM65"/>
      <c r="DN65" s="6">
        <v>1.8026623310639165</v>
      </c>
      <c r="DO65"/>
    </row>
    <row r="66" spans="1:119" ht="15">
      <c r="A66" s="96">
        <v>64</v>
      </c>
      <c r="B66" s="3">
        <v>0.63</v>
      </c>
      <c r="C66" s="14">
        <f t="shared" si="8"/>
        <v>2.7466239414053559E-2</v>
      </c>
      <c r="D66" s="15">
        <f t="shared" si="8"/>
        <v>8.4168764782177465</v>
      </c>
      <c r="E66" s="15">
        <f t="shared" si="8"/>
        <v>0.15259021896696423</v>
      </c>
      <c r="F66" s="15">
        <f t="shared" si="8"/>
        <v>2.1362630655374991E-2</v>
      </c>
      <c r="G66" s="15">
        <f t="shared" si="8"/>
        <v>0.5401693751430533</v>
      </c>
      <c r="H66" s="15" t="str">
        <f t="shared" si="8"/>
        <v xml:space="preserve"> </v>
      </c>
      <c r="I66" s="15">
        <f t="shared" si="8"/>
        <v>5.1880674448767837E-2</v>
      </c>
      <c r="J66" s="15">
        <f t="shared" si="8"/>
        <v>3.4699015793087664</v>
      </c>
      <c r="K66" s="15">
        <f t="shared" si="8"/>
        <v>6.2561989776455329E-2</v>
      </c>
      <c r="L66" s="15">
        <f t="shared" si="8"/>
        <v>2.8992141603723202E-2</v>
      </c>
      <c r="M66" s="15">
        <f t="shared" si="8"/>
        <v>2.0233463035019454</v>
      </c>
      <c r="N66" s="16">
        <f t="shared" si="8"/>
        <v>3.0518043793392843E-2</v>
      </c>
      <c r="O66" s="35">
        <v>64</v>
      </c>
      <c r="Q66" s="4">
        <v>0.5</v>
      </c>
      <c r="AU66" s="4">
        <v>0.62</v>
      </c>
      <c r="AV66" s="7">
        <v>1.9053516564650964E-2</v>
      </c>
      <c r="BD66" s="4">
        <v>7.8595755829185224E-2</v>
      </c>
      <c r="BH66" s="8">
        <v>0.54492857623393809</v>
      </c>
      <c r="BI66" s="6">
        <v>4.26075841499787E-2</v>
      </c>
      <c r="BJ66"/>
      <c r="BK66"/>
      <c r="BL66"/>
      <c r="BM66" s="6">
        <v>0.15249030116834481</v>
      </c>
      <c r="BN66" s="6">
        <v>6.2790124010494927E-2</v>
      </c>
      <c r="BO66" s="6">
        <v>0.16818783217096855</v>
      </c>
      <c r="BP66" s="6">
        <v>0.40365079721032449</v>
      </c>
      <c r="BQ66"/>
      <c r="BR66"/>
      <c r="BS66"/>
      <c r="BT66" s="8">
        <v>0.11793159967219013</v>
      </c>
      <c r="BU66" s="6">
        <v>1.1993044034460013E-2</v>
      </c>
      <c r="BV66" s="6">
        <v>0.24785624337884027</v>
      </c>
      <c r="BW66" s="6">
        <v>0.26184812808571029</v>
      </c>
      <c r="BX66" s="6">
        <v>9.59443522756801E-2</v>
      </c>
      <c r="BY66"/>
      <c r="BZ66" s="6">
        <v>0.10593855563773012</v>
      </c>
      <c r="CA66" s="6">
        <v>0.48771712406804052</v>
      </c>
      <c r="CB66" s="6">
        <v>0.47172639868876054</v>
      </c>
      <c r="CC66"/>
      <c r="CD66"/>
      <c r="CE66" s="6">
        <v>3.398029143097004E-2</v>
      </c>
      <c r="CF66" s="6">
        <v>4.4251163500419625E-2</v>
      </c>
      <c r="CG66"/>
      <c r="CH66" s="6">
        <v>3.509575036240177E-2</v>
      </c>
      <c r="CI66" s="6">
        <v>8.5450522621499964E-2</v>
      </c>
      <c r="CJ66" s="6">
        <v>0.22888532845044632</v>
      </c>
      <c r="CK66" s="6">
        <v>0.28686961165789271</v>
      </c>
      <c r="CL66" s="6">
        <v>1.9836728465705347E-2</v>
      </c>
      <c r="CM66" s="6">
        <v>2.2888532845044631E-2</v>
      </c>
      <c r="CN66" s="6">
        <v>2.1362630655374991E-2</v>
      </c>
      <c r="CO66" s="6">
        <v>8.3924620431830313E-2</v>
      </c>
      <c r="CP66" s="6">
        <v>2.8931105516136415</v>
      </c>
      <c r="CQ66" s="6">
        <v>0.11291676203555352</v>
      </c>
      <c r="CR66" s="6">
        <v>2.2888532845044631E-2</v>
      </c>
      <c r="CS66" s="6">
        <v>5.4322117952239264</v>
      </c>
      <c r="CT66" s="6">
        <v>5.4932478828107117E-2</v>
      </c>
      <c r="CU66" s="6">
        <v>2.1362630655374991E-2</v>
      </c>
      <c r="CV66" s="6">
        <v>0.69428549629968717</v>
      </c>
      <c r="CW66"/>
      <c r="CX66" s="6">
        <v>0.10681315327687495</v>
      </c>
      <c r="CY66" s="6">
        <v>3.7994964522774088</v>
      </c>
      <c r="CZ66" s="6">
        <v>9.1554131380178524E-2</v>
      </c>
      <c r="DA66" s="6">
        <v>6.7139696345464253E-2</v>
      </c>
      <c r="DB66" s="6">
        <v>2.0248722056916151</v>
      </c>
      <c r="DC66" s="6">
        <v>2.1362630655374991E-2</v>
      </c>
      <c r="DD66" s="6">
        <v>0.26216847881312877</v>
      </c>
      <c r="DE66"/>
      <c r="DF66" s="6">
        <v>0.66863123666294078</v>
      </c>
      <c r="DG66" s="6">
        <v>0.18290824103241543</v>
      </c>
      <c r="DH66" s="6">
        <v>4.5991261050706234</v>
      </c>
      <c r="DI66" s="6">
        <v>2.2172543440707249</v>
      </c>
      <c r="DJ66" s="6">
        <v>1.8555024895843919</v>
      </c>
      <c r="DK66" s="6">
        <v>0.39223656132506862</v>
      </c>
      <c r="DL66" s="6">
        <v>7.3163296412966164E-2</v>
      </c>
      <c r="DM66"/>
      <c r="DN66" s="6">
        <v>1.5079768316228026</v>
      </c>
      <c r="DO66"/>
    </row>
    <row r="67" spans="1:119" ht="15">
      <c r="A67" s="96">
        <v>65</v>
      </c>
      <c r="B67" s="3">
        <v>0.64</v>
      </c>
      <c r="C67" s="14">
        <f t="shared" si="8"/>
        <v>2.7466239414053559E-2</v>
      </c>
      <c r="D67" s="15">
        <f t="shared" si="8"/>
        <v>8.3115892271305416</v>
      </c>
      <c r="E67" s="15">
        <f t="shared" si="8"/>
        <v>0.13275349050125887</v>
      </c>
      <c r="F67" s="15">
        <f t="shared" si="8"/>
        <v>4.2725261310749982E-2</v>
      </c>
      <c r="G67" s="15">
        <f t="shared" si="8"/>
        <v>1.040665293354696</v>
      </c>
      <c r="H67" s="15" t="str">
        <f t="shared" si="8"/>
        <v xml:space="preserve"> </v>
      </c>
      <c r="I67" s="15">
        <f t="shared" si="8"/>
        <v>5.9510185397116042E-2</v>
      </c>
      <c r="J67" s="15">
        <f t="shared" si="8"/>
        <v>5.001907377737087</v>
      </c>
      <c r="K67" s="15">
        <f t="shared" si="8"/>
        <v>5.1880674448767837E-2</v>
      </c>
      <c r="L67" s="15">
        <f t="shared" si="8"/>
        <v>1.6784924086366063E-2</v>
      </c>
      <c r="M67" s="15">
        <f t="shared" si="8"/>
        <v>2.4475471122301062</v>
      </c>
      <c r="N67" s="16">
        <f t="shared" si="8"/>
        <v>1.2207217517357137E-2</v>
      </c>
      <c r="O67" s="35">
        <v>65</v>
      </c>
      <c r="AU67" s="4">
        <v>0.63</v>
      </c>
      <c r="AV67" s="7">
        <v>4.0488722699883302E-2</v>
      </c>
      <c r="BB67" s="4">
        <v>4.0488722699883302E-2</v>
      </c>
      <c r="BD67" s="4">
        <v>6.6687307976278379E-2</v>
      </c>
      <c r="BH67" s="8">
        <v>8.52151682999574E-2</v>
      </c>
      <c r="BI67" s="6">
        <v>3.1395062005247464E-2</v>
      </c>
      <c r="BJ67"/>
      <c r="BK67"/>
      <c r="BL67"/>
      <c r="BM67" s="6">
        <v>0.43953086807346448</v>
      </c>
      <c r="BN67" s="6">
        <v>0.39019577063664701</v>
      </c>
      <c r="BO67" s="6">
        <v>8.52151682999574E-2</v>
      </c>
      <c r="BP67" s="6">
        <v>3.5633395375955867</v>
      </c>
      <c r="BQ67"/>
      <c r="BR67"/>
      <c r="BS67"/>
      <c r="BT67" s="8">
        <v>0.15990725379280019</v>
      </c>
      <c r="BU67" s="6">
        <v>7.9953626896400093E-2</v>
      </c>
      <c r="BV67" s="6">
        <v>0.13792000639629015</v>
      </c>
      <c r="BW67" s="6">
        <v>9.394551160327011E-2</v>
      </c>
      <c r="BX67" s="6">
        <v>0.14191768774111016</v>
      </c>
      <c r="BY67"/>
      <c r="BZ67" s="6">
        <v>0.25385276539607027</v>
      </c>
      <c r="CA67" s="6">
        <v>1.3132383217733714</v>
      </c>
      <c r="CB67" s="6">
        <v>0.28983189749945032</v>
      </c>
      <c r="CC67"/>
      <c r="CD67"/>
      <c r="CE67" s="6">
        <v>2.9982610086150035E-2</v>
      </c>
      <c r="CF67" s="6">
        <v>2.2888532845044631E-2</v>
      </c>
      <c r="CG67"/>
      <c r="CH67" s="6">
        <v>4.1199359121080338E-2</v>
      </c>
      <c r="CI67" s="6">
        <v>8.2398718242160676E-2</v>
      </c>
      <c r="CJ67" s="6">
        <v>0.13885709925993744</v>
      </c>
      <c r="CK67" s="6">
        <v>0.40588998245212482</v>
      </c>
      <c r="CL67" s="6">
        <v>9.1554131380178535E-3</v>
      </c>
      <c r="CM67" s="6">
        <v>1.2207217517357137E-2</v>
      </c>
      <c r="CN67" s="6">
        <v>1.5259021896696421E-2</v>
      </c>
      <c r="CO67" s="6">
        <v>7.1717402914473177E-2</v>
      </c>
      <c r="CP67" s="6">
        <v>1.5548943312733654</v>
      </c>
      <c r="CQ67" s="6">
        <v>3.9673456931410694E-2</v>
      </c>
      <c r="CR67" s="6">
        <v>2.7466239414053559E-2</v>
      </c>
      <c r="CS67" s="6">
        <v>8.4168764782177465</v>
      </c>
      <c r="CT67" s="6">
        <v>0.15259021896696423</v>
      </c>
      <c r="CU67" s="6">
        <v>2.1362630655374991E-2</v>
      </c>
      <c r="CV67" s="6">
        <v>0.5401693751430533</v>
      </c>
      <c r="CW67"/>
      <c r="CX67" s="6">
        <v>5.1880674448767837E-2</v>
      </c>
      <c r="CY67" s="6">
        <v>3.4699015793087664</v>
      </c>
      <c r="CZ67" s="6">
        <v>6.2561989776455329E-2</v>
      </c>
      <c r="DA67" s="6">
        <v>2.8992141603723202E-2</v>
      </c>
      <c r="DB67" s="6">
        <v>2.0233463035019454</v>
      </c>
      <c r="DC67" s="6">
        <v>3.0518043793392843E-2</v>
      </c>
      <c r="DD67" s="6">
        <v>0.94909053957931111</v>
      </c>
      <c r="DE67"/>
      <c r="DF67" s="6">
        <v>0.32517020627984961</v>
      </c>
      <c r="DG67" s="6">
        <v>9.3486434305456764E-2</v>
      </c>
      <c r="DH67" s="6">
        <v>2.9427903668326394</v>
      </c>
      <c r="DI67" s="6">
        <v>1.6502387968702368</v>
      </c>
      <c r="DJ67" s="6">
        <v>2.0384107306168073</v>
      </c>
      <c r="DK67" s="6">
        <v>0.23168377197439285</v>
      </c>
      <c r="DL67" s="6">
        <v>8.3324865359211464E-2</v>
      </c>
      <c r="DM67"/>
      <c r="DN67" s="6">
        <v>1.0324154049385226</v>
      </c>
      <c r="DO67"/>
    </row>
    <row r="68" spans="1:119" ht="15">
      <c r="A68" s="96">
        <v>66</v>
      </c>
      <c r="B68" s="3">
        <v>0.65</v>
      </c>
      <c r="C68" s="14">
        <f t="shared" si="8"/>
        <v>3.2043945983062483E-2</v>
      </c>
      <c r="D68" s="15">
        <f t="shared" si="8"/>
        <v>10.856794079499505</v>
      </c>
      <c r="E68" s="15">
        <f t="shared" si="8"/>
        <v>0.26245517662317847</v>
      </c>
      <c r="F68" s="15">
        <f t="shared" si="8"/>
        <v>2.7466239414053559E-2</v>
      </c>
      <c r="G68" s="15">
        <f t="shared" si="8"/>
        <v>2.2125581750209813</v>
      </c>
      <c r="H68" s="15" t="str">
        <f t="shared" si="8"/>
        <v xml:space="preserve"> </v>
      </c>
      <c r="I68" s="15">
        <f t="shared" si="8"/>
        <v>0.10528725108720531</v>
      </c>
      <c r="J68" s="15">
        <f t="shared" si="8"/>
        <v>3.459220263981079</v>
      </c>
      <c r="K68" s="15">
        <f t="shared" si="8"/>
        <v>5.7984283207446405E-2</v>
      </c>
      <c r="L68" s="15">
        <f t="shared" si="8"/>
        <v>4.2725261310749982E-2</v>
      </c>
      <c r="M68" s="15">
        <f t="shared" si="8"/>
        <v>2.1179522392614634</v>
      </c>
      <c r="N68" s="16">
        <f t="shared" si="8"/>
        <v>3.9673456931410694E-2</v>
      </c>
      <c r="O68" s="35">
        <v>66</v>
      </c>
      <c r="AU68" s="4">
        <v>0.64</v>
      </c>
      <c r="AV68" s="7">
        <v>2.1435206135232334E-2</v>
      </c>
      <c r="BB68" s="4">
        <v>0.51920832638673875</v>
      </c>
      <c r="BD68" s="4">
        <v>6.6687307976278379E-2</v>
      </c>
      <c r="BH68" s="8">
        <v>0.74899647926804658</v>
      </c>
      <c r="BI68" s="6">
        <v>3.8122575292086201E-2</v>
      </c>
      <c r="BJ68" s="6"/>
      <c r="BK68"/>
      <c r="BL68"/>
      <c r="BM68" s="6">
        <v>0.33861816877088335</v>
      </c>
      <c r="BN68" s="6">
        <v>0.32292063776825958</v>
      </c>
      <c r="BO68" s="6">
        <v>0.51577601865763689</v>
      </c>
      <c r="BP68" s="6">
        <v>11.219249658018075</v>
      </c>
      <c r="BQ68"/>
      <c r="BR68"/>
      <c r="BS68"/>
      <c r="BT68" s="8">
        <v>9.9942033620500109E-2</v>
      </c>
      <c r="BU68" s="6">
        <v>0.15191189110316017</v>
      </c>
      <c r="BV68" s="6">
        <v>7.395710487917008E-2</v>
      </c>
      <c r="BW68" s="6">
        <v>5.996522017230007E-2</v>
      </c>
      <c r="BX68" s="6">
        <v>7.7954786223990089E-2</v>
      </c>
      <c r="BY68"/>
      <c r="BZ68" s="6">
        <v>9.394551160327011E-2</v>
      </c>
      <c r="CA68" s="6">
        <v>1.1233484578944213</v>
      </c>
      <c r="CB68" s="6">
        <v>0.37378320574067042</v>
      </c>
      <c r="CC68"/>
      <c r="CD68"/>
      <c r="CE68" s="6">
        <v>4.1975654120610044E-2</v>
      </c>
      <c r="CF68" s="6">
        <v>1.0681315327687495E-2</v>
      </c>
      <c r="CG68"/>
      <c r="CH68" s="6">
        <v>7.1717402914473177E-2</v>
      </c>
      <c r="CI68" s="6">
        <v>9.6131837949187462E-2</v>
      </c>
      <c r="CJ68" s="6">
        <v>0.20141908903639277</v>
      </c>
      <c r="CK68" s="6">
        <v>0.2822919050888838</v>
      </c>
      <c r="CL68" s="6">
        <v>2.1362630655374991E-2</v>
      </c>
      <c r="CM68" s="6">
        <v>1.3733119707026779E-2</v>
      </c>
      <c r="CN68" s="6">
        <v>1.6784924086366063E-2</v>
      </c>
      <c r="CO68" s="6">
        <v>9.3080033569848175E-2</v>
      </c>
      <c r="CP68" s="6">
        <v>1.3366903181506065</v>
      </c>
      <c r="CQ68" s="6">
        <v>3.6621652552071414E-2</v>
      </c>
      <c r="CR68" s="6">
        <v>2.7466239414053559E-2</v>
      </c>
      <c r="CS68" s="6">
        <v>8.3115892271305416</v>
      </c>
      <c r="CT68" s="6">
        <v>0.13275349050125887</v>
      </c>
      <c r="CU68" s="6">
        <v>4.2725261310749982E-2</v>
      </c>
      <c r="CV68" s="6">
        <v>1.040665293354696</v>
      </c>
      <c r="CW68"/>
      <c r="CX68" s="6">
        <v>5.9510185397116042E-2</v>
      </c>
      <c r="CY68" s="6">
        <v>5.001907377737087</v>
      </c>
      <c r="CZ68" s="6">
        <v>5.1880674448767837E-2</v>
      </c>
      <c r="DA68" s="6">
        <v>1.6784924086366063E-2</v>
      </c>
      <c r="DB68" s="6">
        <v>2.4475471122301062</v>
      </c>
      <c r="DC68" s="6">
        <v>1.2207217517357137E-2</v>
      </c>
      <c r="DD68" s="6">
        <v>1.8656640585306372</v>
      </c>
      <c r="DE68"/>
      <c r="DF68" s="6">
        <v>1.1137079565084851</v>
      </c>
      <c r="DG68" s="6">
        <v>3.2517020627984963E-2</v>
      </c>
      <c r="DH68" s="6">
        <v>1.3392947871151306</v>
      </c>
      <c r="DI68" s="6">
        <v>1.85956711716289</v>
      </c>
      <c r="DJ68" s="6">
        <v>2.6663956914947669</v>
      </c>
      <c r="DK68" s="6">
        <v>0.3881719337465705</v>
      </c>
      <c r="DL68" s="6">
        <v>4.6743217152728382E-2</v>
      </c>
      <c r="DM68"/>
      <c r="DN68" s="6">
        <v>0.78244080886088818</v>
      </c>
      <c r="DO68"/>
    </row>
    <row r="69" spans="1:119" ht="15">
      <c r="A69" s="96">
        <v>67</v>
      </c>
      <c r="B69" s="3">
        <v>0.66</v>
      </c>
      <c r="C69" s="14">
        <f t="shared" si="8"/>
        <v>4.1199359121080338E-2</v>
      </c>
      <c r="D69" s="15">
        <f t="shared" si="8"/>
        <v>10.222018768596932</v>
      </c>
      <c r="E69" s="15">
        <f t="shared" si="8"/>
        <v>0.36011291676203555</v>
      </c>
      <c r="F69" s="15">
        <f t="shared" si="8"/>
        <v>3.9673456931410694E-2</v>
      </c>
      <c r="G69" s="15">
        <f t="shared" si="8"/>
        <v>1.496910048065919</v>
      </c>
      <c r="H69" s="15" t="str">
        <f t="shared" si="8"/>
        <v xml:space="preserve"> </v>
      </c>
      <c r="I69" s="15">
        <f t="shared" si="8"/>
        <v>8.3924620431830313E-2</v>
      </c>
      <c r="J69" s="15">
        <f t="shared" si="8"/>
        <v>2.4734874494544901</v>
      </c>
      <c r="K69" s="15">
        <f t="shared" si="8"/>
        <v>7.6295109483482115E-2</v>
      </c>
      <c r="L69" s="15">
        <f t="shared" si="8"/>
        <v>1.0681315327687495E-2</v>
      </c>
      <c r="M69" s="15">
        <f t="shared" si="8"/>
        <v>1.4938582436865797</v>
      </c>
      <c r="N69" s="16">
        <f t="shared" si="8"/>
        <v>6.4087891966124966E-2</v>
      </c>
      <c r="O69" s="35">
        <v>67</v>
      </c>
      <c r="AU69" s="4">
        <v>0.65</v>
      </c>
      <c r="AV69" s="7">
        <v>4.2870412270464668E-2</v>
      </c>
      <c r="BB69" s="4">
        <v>9.2885893252673449E-2</v>
      </c>
      <c r="BD69" s="4">
        <v>5.2397170552790154E-2</v>
      </c>
      <c r="BH69" s="8">
        <v>0.85439418742852014</v>
      </c>
      <c r="BI69" s="6">
        <v>6.5032628439441173E-2</v>
      </c>
      <c r="BJ69" s="6">
        <v>0.15473280559729105</v>
      </c>
      <c r="BK69"/>
      <c r="BL69"/>
      <c r="BM69" s="6">
        <v>7.6245150584172403E-2</v>
      </c>
      <c r="BN69" s="6">
        <v>0.48662346108133564</v>
      </c>
      <c r="BO69" s="6">
        <v>0.74002646155226159</v>
      </c>
      <c r="BP69" s="6">
        <v>23.100038122575292</v>
      </c>
      <c r="BQ69"/>
      <c r="BR69"/>
      <c r="BS69"/>
      <c r="BT69" s="8">
        <v>3.9976813448200045E-3</v>
      </c>
      <c r="BU69" s="6">
        <v>0.10993623698255012</v>
      </c>
      <c r="BV69" s="6">
        <v>8.7948989586040097E-2</v>
      </c>
      <c r="BW69" s="6">
        <v>0.10393971496532012</v>
      </c>
      <c r="BX69" s="6">
        <v>4.1975654120610044E-2</v>
      </c>
      <c r="BY69"/>
      <c r="BZ69" s="6">
        <v>0.11593275899978013</v>
      </c>
      <c r="CA69" s="6">
        <v>1.2232904915149214</v>
      </c>
      <c r="CB69" s="6">
        <v>0.21787363329269024</v>
      </c>
      <c r="CC69"/>
      <c r="CD69"/>
      <c r="CE69" s="6">
        <v>4.5973335465430053E-2</v>
      </c>
      <c r="CF69"/>
      <c r="CG69" s="6"/>
      <c r="CH69" s="6">
        <v>0.55848020141908905</v>
      </c>
      <c r="CI69" s="6">
        <v>0.10528725108720531</v>
      </c>
      <c r="CJ69" s="6">
        <v>0.15259021896696423</v>
      </c>
      <c r="CK69" s="6">
        <v>9.6131837949187462E-2</v>
      </c>
      <c r="CL69" s="6">
        <v>1.3733119707026779E-2</v>
      </c>
      <c r="CM69" s="6">
        <v>4.5777065690089262E-2</v>
      </c>
      <c r="CN69" s="6">
        <v>5.1880674448767837E-2</v>
      </c>
      <c r="CO69" s="6">
        <v>4.882887006942855E-2</v>
      </c>
      <c r="CP69" s="6">
        <v>0.38605325398641949</v>
      </c>
      <c r="CQ69" s="6">
        <v>1.6784924086366063E-2</v>
      </c>
      <c r="CR69" s="6">
        <v>3.2043945983062483E-2</v>
      </c>
      <c r="CS69" s="6">
        <v>10.856794079499505</v>
      </c>
      <c r="CT69" s="6">
        <v>0.26245517662317847</v>
      </c>
      <c r="CU69" s="6">
        <v>2.7466239414053559E-2</v>
      </c>
      <c r="CV69" s="6">
        <v>2.2125581750209813</v>
      </c>
      <c r="CW69"/>
      <c r="CX69" s="6">
        <v>0.10528725108720531</v>
      </c>
      <c r="CY69" s="6">
        <v>3.459220263981079</v>
      </c>
      <c r="CZ69" s="6">
        <v>5.7984283207446405E-2</v>
      </c>
      <c r="DA69" s="6">
        <v>4.2725261310749982E-2</v>
      </c>
      <c r="DB69" s="6">
        <v>2.1179522392614634</v>
      </c>
      <c r="DC69" s="6">
        <v>3.9673456931410694E-2</v>
      </c>
      <c r="DD69" s="6">
        <v>2.6542018087592725</v>
      </c>
      <c r="DE69"/>
      <c r="DF69" s="6">
        <v>0.69911594350167672</v>
      </c>
      <c r="DG69" s="6">
        <v>3.0484706838735904E-2</v>
      </c>
      <c r="DH69" s="6">
        <v>0.43288283711004982</v>
      </c>
      <c r="DI69" s="6">
        <v>1.520170714358297</v>
      </c>
      <c r="DJ69" s="6">
        <v>2.2416421095417136</v>
      </c>
      <c r="DK69" s="6">
        <v>0.22355451681739663</v>
      </c>
      <c r="DL69" s="6">
        <v>4.6743217152728382E-2</v>
      </c>
      <c r="DM69"/>
      <c r="DN69" s="6">
        <v>0.61985570572096338</v>
      </c>
      <c r="DO69"/>
    </row>
    <row r="70" spans="1:119" ht="15">
      <c r="A70" s="96">
        <v>68</v>
      </c>
      <c r="B70" s="3">
        <v>0.67</v>
      </c>
      <c r="C70" s="14">
        <f t="shared" si="8"/>
        <v>5.1880674448767837E-2</v>
      </c>
      <c r="D70" s="15">
        <f t="shared" si="8"/>
        <v>7.0298313878080414</v>
      </c>
      <c r="E70" s="15">
        <f t="shared" si="8"/>
        <v>1.5106431677729457</v>
      </c>
      <c r="F70" s="15">
        <f t="shared" si="8"/>
        <v>6.8665598535133904E-2</v>
      </c>
      <c r="G70" s="15">
        <f t="shared" si="8"/>
        <v>1.7059586480506599</v>
      </c>
      <c r="H70" s="15">
        <f t="shared" si="8"/>
        <v>1.9836728465705347E-2</v>
      </c>
      <c r="I70" s="15">
        <f t="shared" si="8"/>
        <v>6.1036087586785685E-2</v>
      </c>
      <c r="J70" s="15">
        <f t="shared" si="8"/>
        <v>2.0233463035019454</v>
      </c>
      <c r="K70" s="15">
        <f t="shared" si="8"/>
        <v>4.7302967879758906E-2</v>
      </c>
      <c r="L70" s="15">
        <f t="shared" si="8"/>
        <v>1.5259021896696421E-2</v>
      </c>
      <c r="M70" s="15">
        <f t="shared" si="8"/>
        <v>1.7242694743266958</v>
      </c>
      <c r="N70" s="16">
        <f t="shared" si="8"/>
        <v>2.5940337224383919E-2</v>
      </c>
      <c r="O70" s="35">
        <v>68</v>
      </c>
      <c r="AU70" s="4">
        <v>0.66</v>
      </c>
      <c r="AV70" s="7">
        <v>2.8580274846976447E-2</v>
      </c>
      <c r="BB70" s="4">
        <v>3.5725343558720556E-2</v>
      </c>
      <c r="BD70" s="4">
        <v>5.9542239264534266E-2</v>
      </c>
      <c r="BH70" s="8">
        <v>0.43280335478662574</v>
      </c>
      <c r="BI70" s="6">
        <v>6.0547619581548674E-2</v>
      </c>
      <c r="BJ70" s="6">
        <v>8.297266387101114E-2</v>
      </c>
      <c r="BK70"/>
      <c r="BL70"/>
      <c r="BM70" s="6">
        <v>0.10315520373152737</v>
      </c>
      <c r="BN70" s="6">
        <v>0.39019577063664701</v>
      </c>
      <c r="BO70" s="6">
        <v>0.55165608952077683</v>
      </c>
      <c r="BP70" s="6">
        <v>23.115735653577918</v>
      </c>
      <c r="BQ70"/>
      <c r="BR70"/>
      <c r="BS70"/>
      <c r="BT70" s="9"/>
      <c r="BU70" s="6">
        <v>8.3951308241220088E-2</v>
      </c>
      <c r="BV70" s="6">
        <v>8.5950148913630092E-2</v>
      </c>
      <c r="BW70" s="6">
        <v>0.10993623698255012</v>
      </c>
      <c r="BX70" s="6">
        <v>7.395710487917008E-2</v>
      </c>
      <c r="BY70"/>
      <c r="BZ70" s="6">
        <v>0.31381798556837037</v>
      </c>
      <c r="CA70" s="6">
        <v>3.5639329189070339</v>
      </c>
      <c r="CB70" s="6">
        <v>0.13592116572388016</v>
      </c>
      <c r="CC70"/>
      <c r="CD70"/>
      <c r="CE70" s="6">
        <v>3.398029143097004E-2</v>
      </c>
      <c r="CF70"/>
      <c r="CG70" s="6">
        <v>8.69764248111696E-2</v>
      </c>
      <c r="CH70" s="6">
        <v>0.44861524376287482</v>
      </c>
      <c r="CI70" s="6">
        <v>9.0028229190508888E-2</v>
      </c>
      <c r="CJ70" s="6">
        <v>0.22278171969176777</v>
      </c>
      <c r="CK70" s="6">
        <v>5.4932478828107117E-2</v>
      </c>
      <c r="CL70" s="6">
        <v>2.8992141603723202E-2</v>
      </c>
      <c r="CM70" s="6">
        <v>1.0681315327687495E-2</v>
      </c>
      <c r="CN70" s="6">
        <v>4.2725261310749982E-2</v>
      </c>
      <c r="CO70" s="6">
        <v>8.2398718242160676E-2</v>
      </c>
      <c r="CP70" s="6">
        <v>7.6295109483482107E-3</v>
      </c>
      <c r="CQ70" s="6">
        <v>6.7139696345464253E-2</v>
      </c>
      <c r="CR70" s="6">
        <v>4.1199359121080338E-2</v>
      </c>
      <c r="CS70" s="6">
        <v>10.222018768596932</v>
      </c>
      <c r="CT70" s="6">
        <v>0.36011291676203555</v>
      </c>
      <c r="CU70" s="6">
        <v>3.9673456931410694E-2</v>
      </c>
      <c r="CV70" s="6">
        <v>1.496910048065919</v>
      </c>
      <c r="CW70" s="6"/>
      <c r="CX70" s="6">
        <v>8.3924620431830313E-2</v>
      </c>
      <c r="CY70" s="6">
        <v>2.4734874494544901</v>
      </c>
      <c r="CZ70" s="6">
        <v>7.6295109483482115E-2</v>
      </c>
      <c r="DA70" s="6">
        <v>1.0681315327687495E-2</v>
      </c>
      <c r="DB70" s="6">
        <v>1.4938582436865797</v>
      </c>
      <c r="DC70" s="6">
        <v>6.4087891966124966E-2</v>
      </c>
      <c r="DD70" s="6">
        <v>4.1967279747993089</v>
      </c>
      <c r="DE70"/>
      <c r="DF70" s="6">
        <v>0.54669240930799723</v>
      </c>
      <c r="DG70" s="6">
        <v>7.5195610202215227E-2</v>
      </c>
      <c r="DH70" s="6">
        <v>0.808860888121126</v>
      </c>
      <c r="DI70" s="6">
        <v>1.1157402702977341</v>
      </c>
      <c r="DJ70" s="6">
        <v>1.4205873386850931</v>
      </c>
      <c r="DK70" s="6">
        <v>0.27436236154862315</v>
      </c>
      <c r="DL70" s="6">
        <v>4.8775530941977445E-2</v>
      </c>
      <c r="DM70"/>
      <c r="DN70" s="6">
        <v>1.2071943908139418</v>
      </c>
      <c r="DO70"/>
    </row>
    <row r="71" spans="1:119" ht="15">
      <c r="A71" s="96">
        <v>69</v>
      </c>
      <c r="B71" s="3">
        <v>0.68</v>
      </c>
      <c r="C71" s="14">
        <f t="shared" si="8"/>
        <v>3.6621652552071414E-2</v>
      </c>
      <c r="D71" s="15">
        <f t="shared" si="8"/>
        <v>5.1743343251697569</v>
      </c>
      <c r="E71" s="15">
        <f t="shared" si="8"/>
        <v>12.166018158236056</v>
      </c>
      <c r="F71" s="15">
        <f t="shared" si="8"/>
        <v>5.3406576638437474E-2</v>
      </c>
      <c r="G71" s="15">
        <f t="shared" si="8"/>
        <v>2.25986114290074</v>
      </c>
      <c r="H71" s="15">
        <f t="shared" si="8"/>
        <v>0.16327153429465172</v>
      </c>
      <c r="I71" s="15">
        <f t="shared" si="8"/>
        <v>4.5777065690089262E-2</v>
      </c>
      <c r="J71" s="15">
        <f t="shared" si="8"/>
        <v>2.1988250553139546</v>
      </c>
      <c r="K71" s="15">
        <f t="shared" si="8"/>
        <v>9.0028229190508888E-2</v>
      </c>
      <c r="L71" s="15">
        <f t="shared" si="8"/>
        <v>5.6458381017776761E-2</v>
      </c>
      <c r="M71" s="15">
        <f t="shared" si="8"/>
        <v>1.7959868772411689</v>
      </c>
      <c r="N71" s="16">
        <f t="shared" si="8"/>
        <v>3.0518043793392843E-2</v>
      </c>
      <c r="O71" s="35">
        <v>69</v>
      </c>
      <c r="AU71" s="4">
        <v>0.67</v>
      </c>
      <c r="AV71" s="7">
        <v>8.0977445399766604E-2</v>
      </c>
      <c r="BB71" s="4">
        <v>0.14766475337604498</v>
      </c>
      <c r="BD71" s="4">
        <v>5.7160549693952893E-2</v>
      </c>
      <c r="BH71" s="8">
        <v>0.38122575292086203</v>
      </c>
      <c r="BI71" s="6">
        <v>0.13903527459466733</v>
      </c>
      <c r="BJ71" s="6">
        <v>6.2790124010494927E-2</v>
      </c>
      <c r="BK71"/>
      <c r="BL71"/>
      <c r="BM71" s="6">
        <v>2.9152557576301214E-2</v>
      </c>
      <c r="BN71" s="6">
        <v>0.81402910770748771</v>
      </c>
      <c r="BO71" s="6">
        <v>1.0920996568968224</v>
      </c>
      <c r="BP71" s="6">
        <v>16.993698562554663</v>
      </c>
      <c r="BQ71"/>
      <c r="BR71"/>
      <c r="BS71"/>
      <c r="BT71" s="9"/>
      <c r="BU71" s="6">
        <v>3.398029143097004E-2</v>
      </c>
      <c r="BV71" s="6">
        <v>0.15391073177557016</v>
      </c>
      <c r="BW71" s="6">
        <v>0.33580523296488035</v>
      </c>
      <c r="BX71" s="6">
        <v>9.59443522756801E-2</v>
      </c>
      <c r="BY71"/>
      <c r="BZ71" s="6">
        <v>0.12992464370665013</v>
      </c>
      <c r="CA71" s="6">
        <v>13.214335685302524</v>
      </c>
      <c r="CB71" s="6">
        <v>0.36378900237862039</v>
      </c>
      <c r="CC71"/>
      <c r="CD71"/>
      <c r="CE71" s="6">
        <v>4.3974494793020048E-2</v>
      </c>
      <c r="CF71"/>
      <c r="CG71" s="6">
        <v>0.35858701457236591</v>
      </c>
      <c r="CH71" s="6">
        <v>0.23804074158846417</v>
      </c>
      <c r="CI71" s="6">
        <v>0.13580529488059814</v>
      </c>
      <c r="CJ71" s="6">
        <v>0.32501716639963379</v>
      </c>
      <c r="CK71" s="6">
        <v>8.3924620431830313E-2</v>
      </c>
      <c r="CL71" s="6">
        <v>1.9836728465705347E-2</v>
      </c>
      <c r="CM71" s="6">
        <v>9.1554131380178535E-3</v>
      </c>
      <c r="CN71" s="6">
        <v>3.2043945983062483E-2</v>
      </c>
      <c r="CO71" s="6">
        <v>0.1556420233463035</v>
      </c>
      <c r="CP71"/>
      <c r="CQ71" s="6">
        <v>0.16632333867399099</v>
      </c>
      <c r="CR71" s="6">
        <v>5.1880674448767837E-2</v>
      </c>
      <c r="CS71" s="6">
        <v>7.0298313878080414</v>
      </c>
      <c r="CT71" s="6">
        <v>1.5106431677729457</v>
      </c>
      <c r="CU71" s="6">
        <v>6.8665598535133904E-2</v>
      </c>
      <c r="CV71" s="6">
        <v>1.7059586480506599</v>
      </c>
      <c r="CW71" s="6">
        <v>1.9836728465705347E-2</v>
      </c>
      <c r="CX71" s="6">
        <v>6.1036087586785685E-2</v>
      </c>
      <c r="CY71" s="6">
        <v>2.0233463035019454</v>
      </c>
      <c r="CZ71" s="6">
        <v>4.7302967879758906E-2</v>
      </c>
      <c r="DA71" s="6">
        <v>1.5259021896696421E-2</v>
      </c>
      <c r="DB71" s="6">
        <v>1.7242694743266958</v>
      </c>
      <c r="DC71" s="6">
        <v>2.5940337224383919E-2</v>
      </c>
      <c r="DD71" s="6">
        <v>4.4385733157199478</v>
      </c>
      <c r="DE71"/>
      <c r="DF71" s="6">
        <v>0.83121633980286558</v>
      </c>
      <c r="DG71" s="6">
        <v>0.26420079260237783</v>
      </c>
      <c r="DH71" s="6">
        <v>0.70521288486942391</v>
      </c>
      <c r="DI71" s="6">
        <v>1.0364800325170207</v>
      </c>
      <c r="DJ71" s="6">
        <v>2.1217355959760189</v>
      </c>
      <c r="DK71" s="6">
        <v>0.23371608576364192</v>
      </c>
      <c r="DL71" s="6">
        <v>2.4387765470988722E-2</v>
      </c>
      <c r="DM71"/>
      <c r="DN71" s="6">
        <v>0.98363987399654518</v>
      </c>
      <c r="DO71"/>
    </row>
    <row r="72" spans="1:119" ht="15">
      <c r="A72" s="96">
        <v>70</v>
      </c>
      <c r="B72" s="3">
        <v>0.69</v>
      </c>
      <c r="C72" s="14">
        <f t="shared" si="8"/>
        <v>3.509575036240177E-2</v>
      </c>
      <c r="D72" s="15">
        <f t="shared" si="8"/>
        <v>3.6728465705348285</v>
      </c>
      <c r="E72" s="15">
        <f t="shared" si="8"/>
        <v>37.889677271686885</v>
      </c>
      <c r="F72" s="15">
        <f t="shared" si="8"/>
        <v>7.3243305104142828E-2</v>
      </c>
      <c r="G72" s="15">
        <f t="shared" si="8"/>
        <v>2.5177386129549095</v>
      </c>
      <c r="H72" s="15">
        <f t="shared" si="8"/>
        <v>9.3080033569848175E-2</v>
      </c>
      <c r="I72" s="15">
        <f t="shared" si="8"/>
        <v>2.7466239414053559E-2</v>
      </c>
      <c r="J72" s="15">
        <f t="shared" si="8"/>
        <v>0.93232623788815139</v>
      </c>
      <c r="K72" s="15">
        <f t="shared" si="8"/>
        <v>3.509575036240177E-2</v>
      </c>
      <c r="L72" s="15">
        <f t="shared" si="8"/>
        <v>2.2888532845044631E-2</v>
      </c>
      <c r="M72" s="15">
        <f t="shared" si="8"/>
        <v>1.3397421225299457</v>
      </c>
      <c r="N72" s="16">
        <f t="shared" si="8"/>
        <v>1.6784924086366063E-2</v>
      </c>
      <c r="O72" s="35">
        <v>70</v>
      </c>
      <c r="AU72" s="4">
        <v>0.68</v>
      </c>
      <c r="AV72" s="7">
        <v>5.0015480982208781E-2</v>
      </c>
      <c r="BB72" s="4">
        <v>5.2397170552790154E-2</v>
      </c>
      <c r="BD72" s="4">
        <v>5.2397170552790154E-2</v>
      </c>
      <c r="BH72" s="8">
        <v>0.48886596551028189</v>
      </c>
      <c r="BI72" s="6">
        <v>8.52151682999574E-2</v>
      </c>
      <c r="BJ72" s="6">
        <v>6.2790124010494927E-2</v>
      </c>
      <c r="BK72"/>
      <c r="BL72"/>
      <c r="BM72" s="6">
        <v>3.5880070863139955E-2</v>
      </c>
      <c r="BN72" s="6">
        <v>1.5383580382571256</v>
      </c>
      <c r="BO72" s="6">
        <v>0.90372928486533766</v>
      </c>
      <c r="BP72" s="6">
        <v>7.9429506873276079</v>
      </c>
      <c r="BQ72"/>
      <c r="BR72"/>
      <c r="BS72"/>
      <c r="BT72" s="9"/>
      <c r="BU72" s="6">
        <v>1.7989566051690019E-2</v>
      </c>
      <c r="BV72" s="6">
        <v>0.11593275899978013</v>
      </c>
      <c r="BW72" s="6">
        <v>0.66761278458494078</v>
      </c>
      <c r="BX72" s="6">
        <v>0.10194087429291011</v>
      </c>
      <c r="BY72"/>
      <c r="BZ72" s="6">
        <v>8.7948989586040097E-2</v>
      </c>
      <c r="CA72" s="6">
        <v>26.302744408243221</v>
      </c>
      <c r="CB72" s="6">
        <v>0.1858921825341302</v>
      </c>
      <c r="CC72"/>
      <c r="CD72"/>
      <c r="CE72" s="6">
        <v>3.1981450758560036E-2</v>
      </c>
      <c r="CF72"/>
      <c r="CG72" s="6">
        <v>0.23346303501945526</v>
      </c>
      <c r="CH72" s="6">
        <v>0.16327153429465172</v>
      </c>
      <c r="CI72" s="6">
        <v>0.15716792553597314</v>
      </c>
      <c r="CJ72" s="6">
        <v>0.48371099412527657</v>
      </c>
      <c r="CK72" s="6">
        <v>8.5450522621499964E-2</v>
      </c>
      <c r="CL72" s="6">
        <v>1.8310826276035707E-2</v>
      </c>
      <c r="CM72" s="6">
        <v>1.6784924086366063E-2</v>
      </c>
      <c r="CN72" s="6">
        <v>2.7466239414053559E-2</v>
      </c>
      <c r="CO72" s="6">
        <v>0.12817578393224993</v>
      </c>
      <c r="CP72"/>
      <c r="CQ72" s="6">
        <v>0.22583352407110704</v>
      </c>
      <c r="CR72" s="6">
        <v>3.6621652552071414E-2</v>
      </c>
      <c r="CS72" s="6">
        <v>5.1743343251697569</v>
      </c>
      <c r="CT72" s="6">
        <v>12.166018158236056</v>
      </c>
      <c r="CU72" s="6">
        <v>5.3406576638437474E-2</v>
      </c>
      <c r="CV72" s="6">
        <v>2.25986114290074</v>
      </c>
      <c r="CW72" s="6">
        <v>0.16327153429465172</v>
      </c>
      <c r="CX72" s="6">
        <v>4.5777065690089262E-2</v>
      </c>
      <c r="CY72" s="6">
        <v>2.1988250553139546</v>
      </c>
      <c r="CZ72" s="6">
        <v>9.0028229190508888E-2</v>
      </c>
      <c r="DA72" s="6">
        <v>5.6458381017776761E-2</v>
      </c>
      <c r="DB72" s="6">
        <v>1.7959868772411689</v>
      </c>
      <c r="DC72" s="6">
        <v>3.0518043793392843E-2</v>
      </c>
      <c r="DD72" s="6">
        <v>3.0809877045015752</v>
      </c>
      <c r="DE72"/>
      <c r="DF72" s="6">
        <v>2.6155878467635403</v>
      </c>
      <c r="DG72" s="6">
        <v>2.4387765470988722E-2</v>
      </c>
      <c r="DH72" s="6">
        <v>1.7416929173864446</v>
      </c>
      <c r="DI72" s="6">
        <v>0.83324865359211464</v>
      </c>
      <c r="DJ72" s="6">
        <v>2.9244995427293978</v>
      </c>
      <c r="DK72" s="6">
        <v>0.22355451681739663</v>
      </c>
      <c r="DL72" s="6">
        <v>5.8937099888222745E-2</v>
      </c>
      <c r="DM72"/>
      <c r="DN72" s="6">
        <v>0.22152220302814757</v>
      </c>
      <c r="DO72"/>
    </row>
    <row r="73" spans="1:119" ht="15">
      <c r="A73" s="96">
        <v>71</v>
      </c>
      <c r="B73" s="3">
        <v>0.7</v>
      </c>
      <c r="C73" s="14">
        <f t="shared" ref="C73:N82" si="9">IF(VLOOKUP($B73,$AU$4:$DO$104,C$1+(12*($S$4-1980)),FALSE)=0," ",VLOOKUP($B73,$AU$4:$DO$104,C$1+(12*($S$4-1980)),FALSE))</f>
        <v>5.6458381017776761E-2</v>
      </c>
      <c r="D73" s="15">
        <f t="shared" si="9"/>
        <v>2.0355535210193025</v>
      </c>
      <c r="E73" s="15">
        <f t="shared" si="9"/>
        <v>34.384679942015715</v>
      </c>
      <c r="F73" s="15">
        <f t="shared" si="9"/>
        <v>1.8310826276035707E-2</v>
      </c>
      <c r="G73" s="15">
        <f t="shared" si="9"/>
        <v>2.0492866407263293</v>
      </c>
      <c r="H73" s="15">
        <f t="shared" si="9"/>
        <v>5.3406576638437474E-2</v>
      </c>
      <c r="I73" s="15">
        <f t="shared" si="9"/>
        <v>7.4769207293812465E-2</v>
      </c>
      <c r="J73" s="15">
        <f t="shared" si="9"/>
        <v>0.34027618829633022</v>
      </c>
      <c r="K73" s="15">
        <f t="shared" si="9"/>
        <v>4.7302967879758906E-2</v>
      </c>
      <c r="L73" s="15">
        <f t="shared" si="9"/>
        <v>2.1362630655374991E-2</v>
      </c>
      <c r="M73" s="15">
        <f t="shared" si="9"/>
        <v>1.4251926451514458</v>
      </c>
      <c r="N73" s="16">
        <f t="shared" si="9"/>
        <v>2.4414435034714275E-2</v>
      </c>
      <c r="O73" s="35">
        <v>71</v>
      </c>
      <c r="AU73" s="4">
        <v>0.69</v>
      </c>
      <c r="AV73" s="7">
        <v>1.9053516564650964E-2</v>
      </c>
      <c r="BB73" s="4">
        <v>3.5725343558720556E-2</v>
      </c>
      <c r="BD73" s="4">
        <v>3.5725343558720556E-2</v>
      </c>
      <c r="BH73" s="8">
        <v>0.35207319534456083</v>
      </c>
      <c r="BI73" s="6">
        <v>6.5032628439441173E-2</v>
      </c>
      <c r="BJ73" s="6">
        <v>7.6245150584172403E-2</v>
      </c>
      <c r="BK73"/>
      <c r="BL73"/>
      <c r="BM73" s="6">
        <v>0.11212522144731236</v>
      </c>
      <c r="BN73" s="6">
        <v>1.8119435785885678</v>
      </c>
      <c r="BO73" s="6">
        <v>0.85439418742852014</v>
      </c>
      <c r="BP73" s="6">
        <v>2.6349427040118405</v>
      </c>
      <c r="BQ73"/>
      <c r="BR73"/>
      <c r="BS73"/>
      <c r="BT73" s="9"/>
      <c r="BU73" s="6">
        <v>2.798376941374003E-2</v>
      </c>
      <c r="BV73" s="6">
        <v>8.1952467568810097E-2</v>
      </c>
      <c r="BW73" s="6">
        <v>0.54368466289552064</v>
      </c>
      <c r="BX73" s="6">
        <v>2.798376941374003E-2</v>
      </c>
      <c r="BY73"/>
      <c r="BZ73" s="6">
        <v>0.12392812168942013</v>
      </c>
      <c r="CA73" s="6">
        <v>27.919806512222912</v>
      </c>
      <c r="CB73" s="6">
        <v>0.15790841312039017</v>
      </c>
      <c r="CC73"/>
      <c r="CD73"/>
      <c r="CE73" s="6">
        <v>4.797217613784005E-2</v>
      </c>
      <c r="CF73"/>
      <c r="CG73" s="6">
        <v>0.21972991531242847</v>
      </c>
      <c r="CH73" s="6">
        <v>9.9183642328526736E-2</v>
      </c>
      <c r="CI73" s="6">
        <v>0.13885709925993744</v>
      </c>
      <c r="CJ73" s="6">
        <v>0.20294499122606241</v>
      </c>
      <c r="CK73" s="6">
        <v>0.15869382772564278</v>
      </c>
      <c r="CL73" s="6">
        <v>2.5940337224383919E-2</v>
      </c>
      <c r="CM73" s="6">
        <v>2.1362630655374991E-2</v>
      </c>
      <c r="CN73" s="6">
        <v>5.3406576638437474E-2</v>
      </c>
      <c r="CO73" s="6">
        <v>8.69764248111696E-2</v>
      </c>
      <c r="CP73"/>
      <c r="CQ73" s="6">
        <v>0.29755092698558022</v>
      </c>
      <c r="CR73" s="6">
        <v>3.509575036240177E-2</v>
      </c>
      <c r="CS73" s="6">
        <v>3.6728465705348285</v>
      </c>
      <c r="CT73" s="6">
        <v>37.889677271686885</v>
      </c>
      <c r="CU73" s="6">
        <v>7.3243305104142828E-2</v>
      </c>
      <c r="CV73" s="6">
        <v>2.5177386129549095</v>
      </c>
      <c r="CW73" s="6">
        <v>9.3080033569848175E-2</v>
      </c>
      <c r="CX73" s="6">
        <v>2.7466239414053559E-2</v>
      </c>
      <c r="CY73" s="6">
        <v>0.93232623788815139</v>
      </c>
      <c r="CZ73" s="6">
        <v>3.509575036240177E-2</v>
      </c>
      <c r="DA73" s="6">
        <v>2.2888532845044631E-2</v>
      </c>
      <c r="DB73" s="6">
        <v>1.3397421225299457</v>
      </c>
      <c r="DC73" s="6">
        <v>1.6784924086366063E-2</v>
      </c>
      <c r="DD73" s="6">
        <v>2.5708769434000613</v>
      </c>
      <c r="DE73"/>
      <c r="DF73" s="6">
        <v>4.6397723808556046</v>
      </c>
      <c r="DG73" s="6">
        <v>5.4872472309724626E-2</v>
      </c>
      <c r="DH73" s="6">
        <v>1.2600345493344174</v>
      </c>
      <c r="DI73" s="6">
        <v>0.54466009551874817</v>
      </c>
      <c r="DJ73" s="6">
        <v>2.2761914439589472</v>
      </c>
      <c r="DK73" s="6">
        <v>0.22355451681739663</v>
      </c>
      <c r="DL73" s="6">
        <v>7.9260237780713352E-2</v>
      </c>
      <c r="DM73"/>
      <c r="DN73" s="6">
        <v>0.44304440605629514</v>
      </c>
      <c r="DO73"/>
    </row>
    <row r="74" spans="1:119" ht="15">
      <c r="A74" s="96">
        <v>72</v>
      </c>
      <c r="B74" s="3">
        <v>0.71</v>
      </c>
      <c r="C74" s="14">
        <f t="shared" si="9"/>
        <v>1.0681315327687495E-2</v>
      </c>
      <c r="D74" s="15">
        <f t="shared" si="9"/>
        <v>1.1062790875104906</v>
      </c>
      <c r="E74" s="15">
        <f t="shared" si="9"/>
        <v>7.9682612344548716</v>
      </c>
      <c r="F74" s="15">
        <f t="shared" si="9"/>
        <v>5.7984283207446405E-2</v>
      </c>
      <c r="G74" s="15">
        <f t="shared" si="9"/>
        <v>3.5248340581368733</v>
      </c>
      <c r="H74" s="15">
        <f t="shared" si="9"/>
        <v>7.1717402914473177E-2</v>
      </c>
      <c r="I74" s="15">
        <f t="shared" si="9"/>
        <v>2.5940337224383919E-2</v>
      </c>
      <c r="J74" s="15">
        <f t="shared" si="9"/>
        <v>0.7202258335240711</v>
      </c>
      <c r="K74" s="15">
        <f t="shared" si="9"/>
        <v>6.2561989776455329E-2</v>
      </c>
      <c r="L74" s="15">
        <f t="shared" si="9"/>
        <v>1.8310826276035707E-2</v>
      </c>
      <c r="M74" s="15">
        <f t="shared" si="9"/>
        <v>1.6144045166704815</v>
      </c>
      <c r="N74" s="16">
        <f t="shared" si="9"/>
        <v>1.8310826276035707E-2</v>
      </c>
      <c r="O74" s="35">
        <v>72</v>
      </c>
      <c r="AU74" s="4">
        <v>0.7</v>
      </c>
      <c r="AV74" s="7">
        <v>5.9542239264534266E-2</v>
      </c>
      <c r="BB74" s="4">
        <v>6.9068997546859745E-2</v>
      </c>
      <c r="BD74" s="4">
        <v>5.0015480982208781E-2</v>
      </c>
      <c r="BH74" s="8">
        <v>0.17715784988675354</v>
      </c>
      <c r="BI74" s="6">
        <v>0.23994797389724845</v>
      </c>
      <c r="BJ74" s="6">
        <v>7.4002646155226157E-2</v>
      </c>
      <c r="BK74"/>
      <c r="BL74"/>
      <c r="BM74" s="6">
        <v>0.16146031888412979</v>
      </c>
      <c r="BN74" s="6">
        <v>1.6818783217096853</v>
      </c>
      <c r="BO74" s="6">
        <v>1.2042248783441347</v>
      </c>
      <c r="BP74" s="6">
        <v>0.95530688673110131</v>
      </c>
      <c r="BQ74"/>
      <c r="BR74"/>
      <c r="BS74"/>
      <c r="BT74" s="9"/>
      <c r="BU74" s="6">
        <v>5.996522017230007E-2</v>
      </c>
      <c r="BV74" s="6">
        <v>0.19788522656859023</v>
      </c>
      <c r="BW74" s="6">
        <v>0.31181914489596035</v>
      </c>
      <c r="BX74" s="6">
        <v>6.3962901517120072E-2</v>
      </c>
      <c r="BY74"/>
      <c r="BZ74" s="6">
        <v>0.12992464370665013</v>
      </c>
      <c r="CA74" s="6">
        <v>11.577285174598734</v>
      </c>
      <c r="CB74" s="6">
        <v>0.21387595194787024</v>
      </c>
      <c r="CC74"/>
      <c r="CD74"/>
      <c r="CE74" s="6">
        <v>1.7989566051690019E-2</v>
      </c>
      <c r="CF74"/>
      <c r="CG74" s="6">
        <v>0.19684138246738384</v>
      </c>
      <c r="CH74" s="6">
        <v>0.11139085984588389</v>
      </c>
      <c r="CI74" s="6">
        <v>0.18310826276035705</v>
      </c>
      <c r="CJ74" s="6">
        <v>0.14038300144960708</v>
      </c>
      <c r="CK74" s="6">
        <v>0.3479056992446784</v>
      </c>
      <c r="CL74" s="6">
        <v>1.6784924086366063E-2</v>
      </c>
      <c r="CM74" s="6">
        <v>3.3569848172732127E-2</v>
      </c>
      <c r="CN74" s="6">
        <v>0.20294499122606241</v>
      </c>
      <c r="CO74" s="6">
        <v>5.4932478828107117E-2</v>
      </c>
      <c r="CP74"/>
      <c r="CQ74" s="6">
        <v>0.12512397955291066</v>
      </c>
      <c r="CR74" s="6">
        <v>5.6458381017776761E-2</v>
      </c>
      <c r="CS74" s="6">
        <v>2.0355535210193025</v>
      </c>
      <c r="CT74" s="6">
        <v>34.384679942015715</v>
      </c>
      <c r="CU74" s="6">
        <v>1.8310826276035707E-2</v>
      </c>
      <c r="CV74" s="6">
        <v>2.0492866407263293</v>
      </c>
      <c r="CW74" s="6">
        <v>5.3406576638437474E-2</v>
      </c>
      <c r="CX74" s="6">
        <v>7.4769207293812465E-2</v>
      </c>
      <c r="CY74" s="6">
        <v>0.34027618829633022</v>
      </c>
      <c r="CZ74" s="6">
        <v>4.7302967879758906E-2</v>
      </c>
      <c r="DA74" s="6">
        <v>2.1362630655374991E-2</v>
      </c>
      <c r="DB74" s="6">
        <v>1.4251926451514458</v>
      </c>
      <c r="DC74" s="6">
        <v>2.4414435034714275E-2</v>
      </c>
      <c r="DD74" s="6">
        <v>1.6400772279239917</v>
      </c>
      <c r="DE74"/>
      <c r="DF74" s="6">
        <v>5.3429529519357795</v>
      </c>
      <c r="DG74" s="6">
        <v>6.9098668834468052E-2</v>
      </c>
      <c r="DH74" s="6">
        <v>0.66253429529519359</v>
      </c>
      <c r="DI74" s="6">
        <v>0.11787419977644549</v>
      </c>
      <c r="DJ74" s="6">
        <v>0.9714459912610508</v>
      </c>
      <c r="DK74" s="6">
        <v>1.9103749618941166</v>
      </c>
      <c r="DL74" s="6">
        <v>0.29671781323036278</v>
      </c>
      <c r="DM74"/>
      <c r="DN74" s="6">
        <v>0.35768722690783461</v>
      </c>
      <c r="DO74"/>
    </row>
    <row r="75" spans="1:119" ht="15">
      <c r="A75" s="96">
        <v>73</v>
      </c>
      <c r="B75" s="3">
        <v>0.72</v>
      </c>
      <c r="C75" s="14">
        <f t="shared" si="9"/>
        <v>2.2888532845044631E-2</v>
      </c>
      <c r="D75" s="15">
        <f t="shared" si="9"/>
        <v>0.16784924086366063</v>
      </c>
      <c r="E75" s="15">
        <f t="shared" si="9"/>
        <v>0.27771419851987489</v>
      </c>
      <c r="F75" s="15">
        <f t="shared" si="9"/>
        <v>1.9836728465705347E-2</v>
      </c>
      <c r="G75" s="15">
        <f t="shared" si="9"/>
        <v>6.1326009002822923</v>
      </c>
      <c r="H75" s="15">
        <f t="shared" si="9"/>
        <v>8.69764248111696E-2</v>
      </c>
      <c r="I75" s="15">
        <f t="shared" si="9"/>
        <v>1.5259021896696421E-2</v>
      </c>
      <c r="J75" s="15">
        <f t="shared" si="9"/>
        <v>0.40894178683146409</v>
      </c>
      <c r="K75" s="15">
        <f t="shared" si="9"/>
        <v>2.7466239414053559E-2</v>
      </c>
      <c r="L75" s="15">
        <f t="shared" si="9"/>
        <v>3.3569848172732127E-2</v>
      </c>
      <c r="M75" s="15">
        <f t="shared" si="9"/>
        <v>2.2842755779354542</v>
      </c>
      <c r="N75" s="16">
        <f t="shared" si="9"/>
        <v>6.2561989776455329E-2</v>
      </c>
      <c r="O75" s="35">
        <v>73</v>
      </c>
      <c r="AU75" s="4">
        <v>0.71</v>
      </c>
      <c r="AV75" s="7">
        <v>5.477886012337152E-2</v>
      </c>
      <c r="BB75" s="4">
        <v>5.2397170552790154E-2</v>
      </c>
      <c r="BD75" s="4">
        <v>4.0488722699883302E-2</v>
      </c>
      <c r="BH75" s="8">
        <v>0.27134303590249592</v>
      </c>
      <c r="BI75" s="6">
        <v>0.57632363823918553</v>
      </c>
      <c r="BJ75" s="6">
        <v>9.4185186015742384E-2</v>
      </c>
      <c r="BK75"/>
      <c r="BL75"/>
      <c r="BM75" s="6">
        <v>2.2425044289462472E-3</v>
      </c>
      <c r="BN75" s="6">
        <v>1.2647724979256834</v>
      </c>
      <c r="BO75" s="6">
        <v>0.5112910097997444</v>
      </c>
      <c r="BP75" s="6">
        <v>1.2961675599309308</v>
      </c>
      <c r="BQ75"/>
      <c r="BR75"/>
      <c r="BS75"/>
      <c r="BT75" s="9"/>
      <c r="BU75" s="6">
        <v>0.14991305043075018</v>
      </c>
      <c r="BV75" s="6">
        <v>3.9976813448200046E-2</v>
      </c>
      <c r="BW75" s="6">
        <v>0.25185392472366031</v>
      </c>
      <c r="BX75" s="6">
        <v>4.797217613784005E-2</v>
      </c>
      <c r="BY75"/>
      <c r="BZ75" s="6">
        <v>0.32980871094765035</v>
      </c>
      <c r="CA75" s="6">
        <v>2.3006656139439126</v>
      </c>
      <c r="CB75" s="6">
        <v>0.74356873013652081</v>
      </c>
      <c r="CC75"/>
      <c r="CD75"/>
      <c r="CE75" s="6">
        <v>2.598492874133003E-2</v>
      </c>
      <c r="CF75"/>
      <c r="CG75" s="6">
        <v>0.45777065690089264</v>
      </c>
      <c r="CH75" s="6">
        <v>9.1554131380178535E-3</v>
      </c>
      <c r="CI75" s="6">
        <v>0.14953841458762493</v>
      </c>
      <c r="CJ75" s="6">
        <v>0.13580529488059814</v>
      </c>
      <c r="CK75" s="6">
        <v>0.25024795910582132</v>
      </c>
      <c r="CL75" s="6">
        <v>3.3569848172732127E-2</v>
      </c>
      <c r="CM75" s="6">
        <v>4.882887006942855E-2</v>
      </c>
      <c r="CN75" s="6">
        <v>0.29449912260624095</v>
      </c>
      <c r="CO75" s="6">
        <v>7.7821011673151752E-2</v>
      </c>
      <c r="CP75"/>
      <c r="CQ75" s="6">
        <v>7.4769207293812465E-2</v>
      </c>
      <c r="CR75" s="6">
        <v>1.0681315327687495E-2</v>
      </c>
      <c r="CS75" s="6">
        <v>1.1062790875104906</v>
      </c>
      <c r="CT75" s="6">
        <v>7.9682612344548716</v>
      </c>
      <c r="CU75" s="6">
        <v>5.7984283207446405E-2</v>
      </c>
      <c r="CV75" s="6">
        <v>3.5248340581368733</v>
      </c>
      <c r="CW75" s="6">
        <v>7.1717402914473177E-2</v>
      </c>
      <c r="CX75" s="6">
        <v>2.5940337224383919E-2</v>
      </c>
      <c r="CY75" s="6">
        <v>0.7202258335240711</v>
      </c>
      <c r="CZ75" s="6">
        <v>6.2561989776455329E-2</v>
      </c>
      <c r="DA75" s="6">
        <v>1.8310826276035707E-2</v>
      </c>
      <c r="DB75" s="6">
        <v>1.6144045166704815</v>
      </c>
      <c r="DC75" s="6">
        <v>1.8310826276035707E-2</v>
      </c>
      <c r="DD75" s="6">
        <v>1.2844223148054061</v>
      </c>
      <c r="DE75"/>
      <c r="DF75" s="6">
        <v>5.3327913829895337</v>
      </c>
      <c r="DG75" s="6">
        <v>5.2840158520475564E-2</v>
      </c>
      <c r="DH75" s="6">
        <v>1.6949497002337162</v>
      </c>
      <c r="DI75" s="6">
        <v>1.01615689462453E-2</v>
      </c>
      <c r="DJ75" s="6">
        <v>1.1543542322934661</v>
      </c>
      <c r="DK75" s="6">
        <v>4.1276293059648417</v>
      </c>
      <c r="DL75" s="6">
        <v>0.65237272634894827</v>
      </c>
      <c r="DM75"/>
      <c r="DN75" s="6">
        <v>0.15039122040443045</v>
      </c>
      <c r="DO75"/>
    </row>
    <row r="76" spans="1:119" ht="15">
      <c r="A76" s="96">
        <v>74</v>
      </c>
      <c r="B76" s="3">
        <v>0.73</v>
      </c>
      <c r="C76" s="14">
        <f t="shared" si="9"/>
        <v>3.6621652552071414E-2</v>
      </c>
      <c r="D76" s="15" t="str">
        <f t="shared" si="9"/>
        <v xml:space="preserve"> </v>
      </c>
      <c r="E76" s="15" t="str">
        <f t="shared" si="9"/>
        <v xml:space="preserve"> </v>
      </c>
      <c r="F76" s="15">
        <f t="shared" si="9"/>
        <v>4.1199359121080338E-2</v>
      </c>
      <c r="G76" s="15">
        <f t="shared" si="9"/>
        <v>4.7150377660791944</v>
      </c>
      <c r="H76" s="15">
        <f t="shared" si="9"/>
        <v>0.10986495765621423</v>
      </c>
      <c r="I76" s="15">
        <f t="shared" si="9"/>
        <v>0.99336232547493708</v>
      </c>
      <c r="J76" s="15">
        <f t="shared" si="9"/>
        <v>1.0559243152513924</v>
      </c>
      <c r="K76" s="15">
        <f t="shared" si="9"/>
        <v>6.4087891966124966E-2</v>
      </c>
      <c r="L76" s="15">
        <f t="shared" si="9"/>
        <v>4.7302967879758906E-2</v>
      </c>
      <c r="M76" s="15">
        <f t="shared" si="9"/>
        <v>2.1942473487449456</v>
      </c>
      <c r="N76" s="16">
        <f t="shared" si="9"/>
        <v>7.9346913862821389E-2</v>
      </c>
      <c r="O76" s="35">
        <v>74</v>
      </c>
      <c r="AU76" s="4">
        <v>0.72</v>
      </c>
      <c r="AV76" s="7">
        <v>1.4290137423488223E-2</v>
      </c>
      <c r="BB76" s="4">
        <v>4.5252101841046041E-2</v>
      </c>
      <c r="BD76" s="4">
        <v>2.6198585276395077E-2</v>
      </c>
      <c r="BH76" s="8">
        <v>0.92166932029690762</v>
      </c>
      <c r="BI76" s="6">
        <v>0.19509788531832351</v>
      </c>
      <c r="BJ76" s="6">
        <v>0.26237301818671094</v>
      </c>
      <c r="BK76"/>
      <c r="BL76"/>
      <c r="BM76"/>
      <c r="BN76" s="6">
        <v>0.71984392169174538</v>
      </c>
      <c r="BO76" s="6">
        <v>0.25788800932881845</v>
      </c>
      <c r="BP76" s="6">
        <v>0.67275132868387422</v>
      </c>
      <c r="BQ76"/>
      <c r="BR76"/>
      <c r="BS76"/>
      <c r="BT76" s="9"/>
      <c r="BU76" s="6">
        <v>0.14791420975834016</v>
      </c>
      <c r="BV76" s="6">
        <v>0.18389334186172021</v>
      </c>
      <c r="BW76" s="6">
        <v>0.41975654120610045</v>
      </c>
      <c r="BX76" s="6">
        <v>2.598492874133003E-2</v>
      </c>
      <c r="BY76"/>
      <c r="BZ76" s="6">
        <v>0.11793159967219013</v>
      </c>
      <c r="CA76" s="6">
        <v>0.41376001918887045</v>
      </c>
      <c r="CB76" s="6">
        <v>1.0573867157048913</v>
      </c>
      <c r="CC76"/>
      <c r="CD76"/>
      <c r="CE76" s="6">
        <v>4.1975654120610044E-2</v>
      </c>
      <c r="CF76"/>
      <c r="CG76" s="6">
        <v>0.80872816052491037</v>
      </c>
      <c r="CH76"/>
      <c r="CI76" s="6">
        <v>0.21972991531242847</v>
      </c>
      <c r="CJ76" s="6">
        <v>0.16021972991531244</v>
      </c>
      <c r="CK76" s="6">
        <v>0.1953154802777142</v>
      </c>
      <c r="CL76" s="6">
        <v>0.86976424811169606</v>
      </c>
      <c r="CM76" s="6">
        <v>5.9510185397116042E-2</v>
      </c>
      <c r="CN76" s="6">
        <v>0.37842374303807125</v>
      </c>
      <c r="CO76" s="6">
        <v>7.1717402914473177E-2</v>
      </c>
      <c r="CP76"/>
      <c r="CQ76" s="6">
        <v>3.9673456931410694E-2</v>
      </c>
      <c r="CR76" s="6">
        <v>2.2888532845044631E-2</v>
      </c>
      <c r="CS76" s="6">
        <v>0.16784924086366063</v>
      </c>
      <c r="CT76" s="6">
        <v>0.27771419851987489</v>
      </c>
      <c r="CU76" s="6">
        <v>1.9836728465705347E-2</v>
      </c>
      <c r="CV76" s="6">
        <v>6.1326009002822923</v>
      </c>
      <c r="CW76" s="6">
        <v>8.69764248111696E-2</v>
      </c>
      <c r="CX76" s="6">
        <v>1.5259021896696421E-2</v>
      </c>
      <c r="CY76" s="6">
        <v>0.40894178683146409</v>
      </c>
      <c r="CZ76" s="6">
        <v>2.7466239414053559E-2</v>
      </c>
      <c r="DA76" s="6">
        <v>3.3569848172732127E-2</v>
      </c>
      <c r="DB76" s="6">
        <v>2.2842755779354542</v>
      </c>
      <c r="DC76" s="6">
        <v>6.2561989776455329E-2</v>
      </c>
      <c r="DD76" s="6">
        <v>1.4937506350980592</v>
      </c>
      <c r="DE76"/>
      <c r="DF76" s="6">
        <v>6.6863123666294078</v>
      </c>
      <c r="DG76" s="6">
        <v>7.9260237780713352E-2</v>
      </c>
      <c r="DH76" s="6">
        <v>0.93079971547606954</v>
      </c>
      <c r="DI76"/>
      <c r="DJ76" s="6">
        <v>2.4895843918300988</v>
      </c>
      <c r="DK76" s="6">
        <v>5.1905294177421002</v>
      </c>
      <c r="DL76" s="6">
        <v>0.89218575348033746</v>
      </c>
      <c r="DM76"/>
      <c r="DN76" s="6">
        <v>0.25810385123463064</v>
      </c>
      <c r="DO76"/>
    </row>
    <row r="77" spans="1:119" ht="15">
      <c r="A77" s="96">
        <v>75</v>
      </c>
      <c r="B77" s="3">
        <v>0.74</v>
      </c>
      <c r="C77" s="14">
        <f t="shared" si="9"/>
        <v>3.0518043793392843E-2</v>
      </c>
      <c r="D77" s="15" t="str">
        <f t="shared" si="9"/>
        <v xml:space="preserve"> </v>
      </c>
      <c r="E77" s="15" t="str">
        <f t="shared" si="9"/>
        <v xml:space="preserve"> </v>
      </c>
      <c r="F77" s="15">
        <f t="shared" si="9"/>
        <v>1.6784924086366063E-2</v>
      </c>
      <c r="G77" s="15">
        <f t="shared" si="9"/>
        <v>3.7827115281910428</v>
      </c>
      <c r="H77" s="15">
        <f t="shared" si="9"/>
        <v>9.1554131380178524E-2</v>
      </c>
      <c r="I77" s="15">
        <f t="shared" si="9"/>
        <v>5.9983215075913634</v>
      </c>
      <c r="J77" s="15">
        <f t="shared" si="9"/>
        <v>2.4200808728160523</v>
      </c>
      <c r="K77" s="15">
        <f t="shared" si="9"/>
        <v>7.0191500724803541E-2</v>
      </c>
      <c r="L77" s="15">
        <f t="shared" si="9"/>
        <v>2.5940337224383919E-2</v>
      </c>
      <c r="M77" s="15">
        <f t="shared" si="9"/>
        <v>2.5131609063859006</v>
      </c>
      <c r="N77" s="16">
        <f t="shared" si="9"/>
        <v>2.8992141603723202E-2</v>
      </c>
      <c r="O77" s="35">
        <v>75</v>
      </c>
      <c r="AU77" s="4">
        <v>0.73</v>
      </c>
      <c r="AV77" s="7">
        <v>0.10003096196441756</v>
      </c>
      <c r="BB77" s="4">
        <v>6.4305618405696999E-2</v>
      </c>
      <c r="BD77" s="4">
        <v>2.6198585276395077E-2</v>
      </c>
      <c r="BH77" s="8">
        <v>2.0586190657726551</v>
      </c>
      <c r="BI77" s="6">
        <v>0.17267284102886105</v>
      </c>
      <c r="BJ77" s="6">
        <v>0.16146031888412979</v>
      </c>
      <c r="BK77"/>
      <c r="BL77"/>
      <c r="BM77"/>
      <c r="BN77" s="6">
        <v>0.6189312223891642</v>
      </c>
      <c r="BO77" s="6">
        <v>0.11661023030520486</v>
      </c>
      <c r="BP77" s="6">
        <v>0.60323369138654048</v>
      </c>
      <c r="BQ77"/>
      <c r="BR77"/>
      <c r="BS77"/>
      <c r="BT77" s="9"/>
      <c r="BU77" s="6">
        <v>5.3968698155070063E-2</v>
      </c>
      <c r="BV77" s="6">
        <v>0.10593855563773012</v>
      </c>
      <c r="BW77" s="6">
        <v>0.19788522656859023</v>
      </c>
      <c r="BX77" s="6">
        <v>8.3951308241220088E-2</v>
      </c>
      <c r="BY77"/>
      <c r="BZ77" s="6">
        <v>0.14591536908593017</v>
      </c>
      <c r="CA77" s="6">
        <v>0.11993044034460014</v>
      </c>
      <c r="CB77" s="6">
        <v>0.44374262927502051</v>
      </c>
      <c r="CC77"/>
      <c r="CD77"/>
      <c r="CE77" s="6">
        <v>3.7977972775790042E-2</v>
      </c>
      <c r="CF77"/>
      <c r="CG77" s="6">
        <v>0.80415045395590146</v>
      </c>
      <c r="CH77"/>
      <c r="CI77" s="6">
        <v>0.1556420233463035</v>
      </c>
      <c r="CJ77" s="6">
        <v>0.15106431677729457</v>
      </c>
      <c r="CK77" s="6">
        <v>0.46540016784924088</v>
      </c>
      <c r="CL77" s="6">
        <v>2.7878233005264361</v>
      </c>
      <c r="CM77" s="6">
        <v>0.11749446860456245</v>
      </c>
      <c r="CN77" s="6">
        <v>0.27161058976119629</v>
      </c>
      <c r="CO77" s="6">
        <v>0.12817578393224993</v>
      </c>
      <c r="CP77"/>
      <c r="CQ77" s="6">
        <v>5.4932478828107117E-2</v>
      </c>
      <c r="CR77" s="6">
        <v>3.6621652552071414E-2</v>
      </c>
      <c r="CS77"/>
      <c r="CT77"/>
      <c r="CU77" s="6">
        <v>4.1199359121080338E-2</v>
      </c>
      <c r="CV77" s="6">
        <v>4.7150377660791944</v>
      </c>
      <c r="CW77" s="6">
        <v>0.10986495765621423</v>
      </c>
      <c r="CX77" s="6">
        <v>0.99336232547493708</v>
      </c>
      <c r="CY77" s="6">
        <v>1.0559243152513924</v>
      </c>
      <c r="CZ77" s="6">
        <v>6.4087891966124966E-2</v>
      </c>
      <c r="DA77" s="6">
        <v>4.7302967879758906E-2</v>
      </c>
      <c r="DB77" s="6">
        <v>2.1942473487449456</v>
      </c>
      <c r="DC77" s="6">
        <v>7.9346913862821389E-2</v>
      </c>
      <c r="DD77" s="6">
        <v>1.9652474342038413</v>
      </c>
      <c r="DE77"/>
      <c r="DF77" s="6">
        <v>13.714053449852658</v>
      </c>
      <c r="DG77" s="6">
        <v>9.755106188395489E-2</v>
      </c>
      <c r="DH77" s="6">
        <v>0.13006808251193985</v>
      </c>
      <c r="DI77"/>
      <c r="DJ77" s="6">
        <v>1.6868204450767199</v>
      </c>
      <c r="DK77" s="6">
        <v>3.6581648206483082</v>
      </c>
      <c r="DL77" s="6">
        <v>0.71740676760491828</v>
      </c>
      <c r="DM77"/>
      <c r="DN77" s="6">
        <v>0.8738949293770959</v>
      </c>
      <c r="DO77"/>
    </row>
    <row r="78" spans="1:119" ht="15">
      <c r="A78" s="96">
        <v>76</v>
      </c>
      <c r="B78" s="3">
        <v>0.75</v>
      </c>
      <c r="C78" s="14">
        <f t="shared" si="9"/>
        <v>3.509575036240177E-2</v>
      </c>
      <c r="D78" s="15" t="str">
        <f t="shared" si="9"/>
        <v xml:space="preserve"> </v>
      </c>
      <c r="E78" s="15" t="str">
        <f t="shared" si="9"/>
        <v xml:space="preserve"> </v>
      </c>
      <c r="F78" s="15">
        <f t="shared" si="9"/>
        <v>4.2725261310749982E-2</v>
      </c>
      <c r="G78" s="15">
        <f t="shared" si="9"/>
        <v>4.473945220111391</v>
      </c>
      <c r="H78" s="15">
        <f t="shared" si="9"/>
        <v>6.5613794155794616E-2</v>
      </c>
      <c r="I78" s="15">
        <f t="shared" si="9"/>
        <v>15.327687495231556</v>
      </c>
      <c r="J78" s="15">
        <f t="shared" si="9"/>
        <v>3.3676661326009003</v>
      </c>
      <c r="K78" s="15">
        <f t="shared" si="9"/>
        <v>2.8992141603723202E-2</v>
      </c>
      <c r="L78" s="15">
        <f t="shared" si="9"/>
        <v>2.1362630655374991E-2</v>
      </c>
      <c r="M78" s="15">
        <f t="shared" si="9"/>
        <v>2.2339208056763562</v>
      </c>
      <c r="N78" s="16">
        <f t="shared" si="9"/>
        <v>4.1199359121080338E-2</v>
      </c>
      <c r="O78" s="35">
        <v>76</v>
      </c>
      <c r="AU78" s="4">
        <v>0.74</v>
      </c>
      <c r="AV78" s="7">
        <v>5.0015480982208781E-2</v>
      </c>
      <c r="BB78" s="4">
        <v>3.5725343558720556E-2</v>
      </c>
      <c r="BD78" s="4">
        <v>9.5267582823254815E-2</v>
      </c>
      <c r="BH78" s="8">
        <v>6.7230282779808492</v>
      </c>
      <c r="BI78" s="6">
        <v>0.10091269930258112</v>
      </c>
      <c r="BJ78" s="6">
        <v>6.9517637297333665E-2</v>
      </c>
      <c r="BK78"/>
      <c r="BL78"/>
      <c r="BM78"/>
      <c r="BN78" s="6">
        <v>0.56286861166550806</v>
      </c>
      <c r="BO78" s="6">
        <v>0.10764021258941986</v>
      </c>
      <c r="BP78" s="6">
        <v>1.5159329939676631</v>
      </c>
      <c r="BQ78"/>
      <c r="BR78"/>
      <c r="BS78"/>
      <c r="BT78" s="9"/>
      <c r="BU78" s="6">
        <v>2.798376941374003E-2</v>
      </c>
      <c r="BV78" s="6">
        <v>1.9988406724100023E-2</v>
      </c>
      <c r="BW78" s="6">
        <v>0.11993044034460014</v>
      </c>
      <c r="BX78" s="6">
        <v>7.9953626896400093E-2</v>
      </c>
      <c r="BY78"/>
      <c r="BZ78" s="6">
        <v>0.33580523296488035</v>
      </c>
      <c r="CA78" s="6">
        <v>6.796058286194008E-2</v>
      </c>
      <c r="CB78" s="6">
        <v>0.3597913210338004</v>
      </c>
      <c r="CC78"/>
      <c r="CD78"/>
      <c r="CE78" s="6">
        <v>4.9971016810250055E-2</v>
      </c>
      <c r="CF78"/>
      <c r="CG78" s="6">
        <v>0.94148165102616921</v>
      </c>
      <c r="CH78"/>
      <c r="CI78" s="6">
        <v>0.19378957808804456</v>
      </c>
      <c r="CJ78" s="6">
        <v>0.43488212405584803</v>
      </c>
      <c r="CK78" s="6">
        <v>0.42420080872816052</v>
      </c>
      <c r="CL78" s="6">
        <v>6.3157091630426487</v>
      </c>
      <c r="CM78" s="6">
        <v>7.6295109483482115E-2</v>
      </c>
      <c r="CN78" s="6">
        <v>0.22583352407110704</v>
      </c>
      <c r="CO78" s="6">
        <v>7.9346913862821389E-2</v>
      </c>
      <c r="CP78"/>
      <c r="CQ78" s="6">
        <v>0.20447089341573205</v>
      </c>
      <c r="CR78" s="6">
        <v>3.0518043793392843E-2</v>
      </c>
      <c r="CS78"/>
      <c r="CT78"/>
      <c r="CU78" s="6">
        <v>1.6784924086366063E-2</v>
      </c>
      <c r="CV78" s="6">
        <v>3.7827115281910428</v>
      </c>
      <c r="CW78" s="6">
        <v>9.1554131380178524E-2</v>
      </c>
      <c r="CX78" s="6">
        <v>5.9983215075913634</v>
      </c>
      <c r="CY78" s="6">
        <v>2.4200808728160523</v>
      </c>
      <c r="CZ78" s="6">
        <v>7.0191500724803541E-2</v>
      </c>
      <c r="DA78" s="6">
        <v>2.5940337224383919E-2</v>
      </c>
      <c r="DB78" s="6">
        <v>2.5131609063859006</v>
      </c>
      <c r="DC78" s="6">
        <v>2.8992141603723202E-2</v>
      </c>
      <c r="DD78" s="6">
        <v>3.7638451376892594</v>
      </c>
      <c r="DE78"/>
      <c r="DF78" s="6">
        <v>12.555634589980693</v>
      </c>
      <c r="DG78" s="6">
        <v>2.8452393049486845E-2</v>
      </c>
      <c r="DH78" s="6">
        <v>0.3475256579615893</v>
      </c>
      <c r="DI78"/>
      <c r="DJ78" s="6">
        <v>1.1076110151407379</v>
      </c>
      <c r="DK78" s="6">
        <v>3.540290620871863</v>
      </c>
      <c r="DL78" s="6">
        <v>0.51824001625851035</v>
      </c>
      <c r="DM78"/>
      <c r="DN78" s="6">
        <v>0.7275683365511636</v>
      </c>
      <c r="DO78"/>
    </row>
    <row r="79" spans="1:119" ht="15">
      <c r="A79" s="96">
        <v>77</v>
      </c>
      <c r="B79" s="3">
        <v>0.76</v>
      </c>
      <c r="C79" s="14">
        <f t="shared" si="9"/>
        <v>9.9183642328526736E-2</v>
      </c>
      <c r="D79" s="15" t="str">
        <f t="shared" si="9"/>
        <v xml:space="preserve"> </v>
      </c>
      <c r="E79" s="15" t="str">
        <f t="shared" si="9"/>
        <v xml:space="preserve"> </v>
      </c>
      <c r="F79" s="15">
        <f t="shared" si="9"/>
        <v>7.0191500724803541E-2</v>
      </c>
      <c r="G79" s="15">
        <f t="shared" si="9"/>
        <v>6.0791943236438541</v>
      </c>
      <c r="H79" s="15">
        <f t="shared" si="9"/>
        <v>4.5777065690089262E-2</v>
      </c>
      <c r="I79" s="15">
        <f t="shared" si="9"/>
        <v>15.95025558861677</v>
      </c>
      <c r="J79" s="15">
        <f t="shared" si="9"/>
        <v>1.6433966582742046</v>
      </c>
      <c r="K79" s="15">
        <f t="shared" si="9"/>
        <v>6.1036087586785685E-2</v>
      </c>
      <c r="L79" s="15">
        <f t="shared" si="9"/>
        <v>2.7466239414053559E-2</v>
      </c>
      <c r="M79" s="15">
        <f t="shared" si="9"/>
        <v>1.5594720378423743</v>
      </c>
      <c r="N79" s="16">
        <f t="shared" si="9"/>
        <v>7.0191500724803541E-2</v>
      </c>
      <c r="O79" s="35">
        <v>77</v>
      </c>
      <c r="AU79" s="4">
        <v>0.75</v>
      </c>
      <c r="AV79" s="7">
        <v>4.7633791411627407E-2</v>
      </c>
      <c r="BB79" s="4">
        <v>0.10955772024674304</v>
      </c>
      <c r="BD79" s="4">
        <v>2.3816895705813704E-2</v>
      </c>
      <c r="BH79" s="8">
        <v>11.869575942412487</v>
      </c>
      <c r="BI79" s="6">
        <v>0.11436772587625861</v>
      </c>
      <c r="BJ79" s="6">
        <v>7.8487655013118648E-2</v>
      </c>
      <c r="BK79"/>
      <c r="BL79"/>
      <c r="BM79"/>
      <c r="BN79" s="6">
        <v>0.30722310676563586</v>
      </c>
      <c r="BO79" s="6">
        <v>0.19285538088937726</v>
      </c>
      <c r="BP79" s="6">
        <v>2.0832866144910636</v>
      </c>
      <c r="BQ79"/>
      <c r="BR79"/>
      <c r="BS79"/>
      <c r="BT79" s="9"/>
      <c r="BU79" s="6">
        <v>2.3986088068920025E-2</v>
      </c>
      <c r="BV79" s="6">
        <v>3.398029143097004E-2</v>
      </c>
      <c r="BW79" s="6">
        <v>0.29582841951668032</v>
      </c>
      <c r="BX79" s="6">
        <v>4.3974494793020048E-2</v>
      </c>
      <c r="BY79"/>
      <c r="BZ79" s="6">
        <v>0.25385276539607027</v>
      </c>
      <c r="CA79"/>
      <c r="CB79" s="6">
        <v>0.13392232505147014</v>
      </c>
      <c r="CC79"/>
      <c r="CD79"/>
      <c r="CE79" s="6">
        <v>3.398029143097004E-2</v>
      </c>
      <c r="CF79"/>
      <c r="CG79" s="6">
        <v>0.77515831235217825</v>
      </c>
      <c r="CH79"/>
      <c r="CI79" s="6">
        <v>0.1556420233463035</v>
      </c>
      <c r="CJ79" s="6">
        <v>0.23804074158846417</v>
      </c>
      <c r="CK79" s="6">
        <v>0.82703898680094601</v>
      </c>
      <c r="CL79" s="6">
        <v>10.704203860532539</v>
      </c>
      <c r="CM79" s="6">
        <v>8.69764248111696E-2</v>
      </c>
      <c r="CN79" s="6">
        <v>0.32806897077897307</v>
      </c>
      <c r="CO79" s="6">
        <v>0.19836728465705347</v>
      </c>
      <c r="CP79"/>
      <c r="CQ79" s="6">
        <v>0.13885709925993744</v>
      </c>
      <c r="CR79" s="6">
        <v>3.509575036240177E-2</v>
      </c>
      <c r="CS79"/>
      <c r="CT79"/>
      <c r="CU79" s="6">
        <v>4.2725261310749982E-2</v>
      </c>
      <c r="CV79" s="6">
        <v>4.473945220111391</v>
      </c>
      <c r="CW79" s="6">
        <v>6.5613794155794616E-2</v>
      </c>
      <c r="CX79" s="6">
        <v>15.327687495231556</v>
      </c>
      <c r="CY79" s="6">
        <v>3.3676661326009003</v>
      </c>
      <c r="CZ79" s="6">
        <v>2.8992141603723202E-2</v>
      </c>
      <c r="DA79" s="6">
        <v>2.1362630655374991E-2</v>
      </c>
      <c r="DB79" s="6">
        <v>2.2339208056763562</v>
      </c>
      <c r="DC79" s="6">
        <v>4.1199359121080338E-2</v>
      </c>
      <c r="DD79" s="6">
        <v>6.3916268671882941</v>
      </c>
      <c r="DE79"/>
      <c r="DF79" s="6">
        <v>13.848186159943097</v>
      </c>
      <c r="DG79" s="6">
        <v>3.4549334417234026E-2</v>
      </c>
      <c r="DH79" s="6">
        <v>1.5384615384615385</v>
      </c>
      <c r="DI79"/>
      <c r="DJ79" s="6">
        <v>1.1198048978762323</v>
      </c>
      <c r="DK79" s="6">
        <v>4.0605629509196222</v>
      </c>
      <c r="DL79" s="6">
        <v>0.39426887511431769</v>
      </c>
      <c r="DM79"/>
      <c r="DN79" s="6">
        <v>0.27233004775937408</v>
      </c>
      <c r="DO79"/>
    </row>
    <row r="80" spans="1:119" ht="15">
      <c r="A80" s="96">
        <v>78</v>
      </c>
      <c r="B80" s="3">
        <v>0.77</v>
      </c>
      <c r="C80" s="14">
        <f t="shared" si="9"/>
        <v>3.509575036240177E-2</v>
      </c>
      <c r="D80" s="15" t="str">
        <f t="shared" si="9"/>
        <v xml:space="preserve"> </v>
      </c>
      <c r="E80" s="15" t="str">
        <f t="shared" si="9"/>
        <v xml:space="preserve"> </v>
      </c>
      <c r="F80" s="15">
        <f t="shared" si="9"/>
        <v>3.3569848172732127E-2</v>
      </c>
      <c r="G80" s="15">
        <f t="shared" si="9"/>
        <v>6.913862821393149</v>
      </c>
      <c r="H80" s="15">
        <f t="shared" si="9"/>
        <v>4.2725261310749982E-2</v>
      </c>
      <c r="I80" s="15">
        <f t="shared" si="9"/>
        <v>11.125352864881361</v>
      </c>
      <c r="J80" s="15">
        <f t="shared" si="9"/>
        <v>1.4175631342030977</v>
      </c>
      <c r="K80" s="15">
        <f t="shared" si="9"/>
        <v>4.7302967879758906E-2</v>
      </c>
      <c r="L80" s="15">
        <f t="shared" si="9"/>
        <v>3.8147554741741058E-2</v>
      </c>
      <c r="M80" s="15">
        <f t="shared" si="9"/>
        <v>1.2161440451667047</v>
      </c>
      <c r="N80" s="16">
        <f t="shared" si="9"/>
        <v>6.1036087586785685E-2</v>
      </c>
      <c r="O80" s="35">
        <v>78</v>
      </c>
      <c r="AU80" s="4">
        <v>0.76</v>
      </c>
      <c r="AV80" s="7">
        <v>2.6198585276395077E-2</v>
      </c>
      <c r="BB80" s="4">
        <v>0.19053516564650963</v>
      </c>
      <c r="BD80" s="4">
        <v>5.7160549693952893E-2</v>
      </c>
      <c r="BH80" s="8">
        <v>17.168613908012468</v>
      </c>
      <c r="BI80" s="6">
        <v>3.8122575292086201E-2</v>
      </c>
      <c r="BJ80" s="6">
        <v>7.8487655013118648E-2</v>
      </c>
      <c r="BK80"/>
      <c r="BL80"/>
      <c r="BM80"/>
      <c r="BN80" s="6">
        <v>0.24667548718408719</v>
      </c>
      <c r="BO80" s="6">
        <v>0.23770546946830221</v>
      </c>
      <c r="BP80" s="6">
        <v>1.5338730293992331</v>
      </c>
      <c r="BQ80"/>
      <c r="BR80"/>
      <c r="BS80"/>
      <c r="BT80" s="9"/>
      <c r="BU80" s="6">
        <v>1.9988406724100023E-2</v>
      </c>
      <c r="BV80" s="6">
        <v>0.12392812168942013</v>
      </c>
      <c r="BW80" s="6">
        <v>0.18189450118931019</v>
      </c>
      <c r="BX80" s="6">
        <v>0.14591536908593017</v>
      </c>
      <c r="BY80"/>
      <c r="BZ80" s="6">
        <v>0.25984928741330027</v>
      </c>
      <c r="CA80"/>
      <c r="CB80" s="6">
        <v>1.5990725379280018E-2</v>
      </c>
      <c r="CC80"/>
      <c r="CD80"/>
      <c r="CE80" s="6">
        <v>4.1975654120610044E-2</v>
      </c>
      <c r="CF80"/>
      <c r="CG80" s="6">
        <v>0.93385214007782102</v>
      </c>
      <c r="CH80"/>
      <c r="CI80" s="6">
        <v>0.22583352407110704</v>
      </c>
      <c r="CJ80" s="6">
        <v>6.5613794155794616E-2</v>
      </c>
      <c r="CK80" s="6">
        <v>0.55848020141908905</v>
      </c>
      <c r="CL80" s="6">
        <v>12.179751277943083</v>
      </c>
      <c r="CM80" s="6">
        <v>9.4605935759517812E-2</v>
      </c>
      <c r="CN80" s="6">
        <v>0.29602502479591059</v>
      </c>
      <c r="CO80" s="6">
        <v>0.12817578393224993</v>
      </c>
      <c r="CP80"/>
      <c r="CQ80" s="6">
        <v>7.4769207293812465E-2</v>
      </c>
      <c r="CR80" s="6">
        <v>9.9183642328526736E-2</v>
      </c>
      <c r="CS80"/>
      <c r="CT80"/>
      <c r="CU80" s="6">
        <v>7.0191500724803541E-2</v>
      </c>
      <c r="CV80" s="6">
        <v>6.0791943236438541</v>
      </c>
      <c r="CW80" s="6">
        <v>4.5777065690089262E-2</v>
      </c>
      <c r="CX80" s="6">
        <v>15.95025558861677</v>
      </c>
      <c r="CY80" s="6">
        <v>1.6433966582742046</v>
      </c>
      <c r="CZ80" s="6">
        <v>6.1036087586785685E-2</v>
      </c>
      <c r="DA80" s="6">
        <v>2.7466239414053559E-2</v>
      </c>
      <c r="DB80" s="6">
        <v>1.5594720378423743</v>
      </c>
      <c r="DC80" s="6">
        <v>7.0191500724803541E-2</v>
      </c>
      <c r="DD80" s="6">
        <v>8.4625546184330869</v>
      </c>
      <c r="DE80"/>
      <c r="DF80" s="6">
        <v>10.088405649832335</v>
      </c>
      <c r="DG80" s="6">
        <v>0.14022965145818517</v>
      </c>
      <c r="DH80" s="6">
        <v>1.5059445178335535</v>
      </c>
      <c r="DI80"/>
      <c r="DJ80" s="6">
        <v>1.0161568946245301</v>
      </c>
      <c r="DK80" s="6">
        <v>2.4590996849913629</v>
      </c>
      <c r="DL80" s="6">
        <v>0.16461741692917387</v>
      </c>
      <c r="DM80"/>
      <c r="DN80" s="6">
        <v>0.46539985773803477</v>
      </c>
      <c r="DO80"/>
    </row>
    <row r="81" spans="1:119" ht="15">
      <c r="A81" s="96">
        <v>79</v>
      </c>
      <c r="B81" s="3">
        <v>0.78</v>
      </c>
      <c r="C81" s="14">
        <f t="shared" si="9"/>
        <v>1.8310826276035707E-2</v>
      </c>
      <c r="D81" s="15" t="str">
        <f t="shared" si="9"/>
        <v xml:space="preserve"> </v>
      </c>
      <c r="E81" s="15" t="str">
        <f t="shared" si="9"/>
        <v xml:space="preserve"> </v>
      </c>
      <c r="F81" s="15">
        <f t="shared" si="9"/>
        <v>3.2043945983062483E-2</v>
      </c>
      <c r="G81" s="15">
        <f t="shared" si="9"/>
        <v>5.5680170901045241</v>
      </c>
      <c r="H81" s="15">
        <f t="shared" si="9"/>
        <v>2.7466239414053559E-2</v>
      </c>
      <c r="I81" s="15">
        <f t="shared" si="9"/>
        <v>9.0592813000686654</v>
      </c>
      <c r="J81" s="15">
        <f t="shared" si="9"/>
        <v>1.4602883955138475</v>
      </c>
      <c r="K81" s="15">
        <f t="shared" si="9"/>
        <v>5.0354772259098193E-2</v>
      </c>
      <c r="L81" s="15">
        <f t="shared" si="9"/>
        <v>2.7466239414053559E-2</v>
      </c>
      <c r="M81" s="15">
        <f t="shared" si="9"/>
        <v>1.3443198290989549</v>
      </c>
      <c r="N81" s="16">
        <f t="shared" si="9"/>
        <v>1.2207217517357137E-2</v>
      </c>
      <c r="O81" s="35">
        <v>79</v>
      </c>
      <c r="AU81" s="4">
        <v>0.77</v>
      </c>
      <c r="AV81" s="7">
        <v>5.7160549693952893E-2</v>
      </c>
      <c r="BB81" s="4">
        <v>3.5725343558720556E-2</v>
      </c>
      <c r="BD81" s="4">
        <v>8.335913497034797E-2</v>
      </c>
      <c r="BH81" s="8">
        <v>15.210907541542396</v>
      </c>
      <c r="BI81" s="6">
        <v>7.4002646155226157E-2</v>
      </c>
      <c r="BJ81" s="6">
        <v>3.1395062005247464E-2</v>
      </c>
      <c r="BK81"/>
      <c r="BL81"/>
      <c r="BM81"/>
      <c r="BN81" s="6">
        <v>0.80057408113381023</v>
      </c>
      <c r="BO81" s="6">
        <v>0.40140829278137824</v>
      </c>
      <c r="BP81" s="6">
        <v>1.3455026573677484</v>
      </c>
      <c r="BQ81"/>
      <c r="BR81"/>
      <c r="BS81"/>
      <c r="BT81" s="9"/>
      <c r="BU81" s="6">
        <v>2.598492874133003E-2</v>
      </c>
      <c r="BV81" s="6">
        <v>0.20787942993064024</v>
      </c>
      <c r="BW81" s="6">
        <v>0.4557356733094805</v>
      </c>
      <c r="BX81" s="6">
        <v>6.796058286194008E-2</v>
      </c>
      <c r="BY81"/>
      <c r="BZ81" s="6">
        <v>0.22187131463751025</v>
      </c>
      <c r="CA81"/>
      <c r="CB81" s="6">
        <v>8.7948989586040097E-2</v>
      </c>
      <c r="CC81"/>
      <c r="CD81"/>
      <c r="CE81" s="6">
        <v>3.9976813448200046E-2</v>
      </c>
      <c r="CF81"/>
      <c r="CG81" s="6">
        <v>1.0238803692683298</v>
      </c>
      <c r="CH81"/>
      <c r="CI81" s="6">
        <v>0.20752269779507135</v>
      </c>
      <c r="CJ81" s="6">
        <v>5.0354772259098193E-2</v>
      </c>
      <c r="CK81" s="6">
        <v>0.93995574883649957</v>
      </c>
      <c r="CL81" s="6">
        <v>10.22964827954528</v>
      </c>
      <c r="CM81" s="6">
        <v>0.13122758831158923</v>
      </c>
      <c r="CN81" s="6">
        <v>0.37689784084840161</v>
      </c>
      <c r="CO81" s="6">
        <v>0.10070954451819639</v>
      </c>
      <c r="CP81"/>
      <c r="CQ81" s="6">
        <v>3.2043945983062483E-2</v>
      </c>
      <c r="CR81" s="6">
        <v>3.509575036240177E-2</v>
      </c>
      <c r="CS81"/>
      <c r="CT81"/>
      <c r="CU81" s="6">
        <v>3.3569848172732127E-2</v>
      </c>
      <c r="CV81" s="6">
        <v>6.913862821393149</v>
      </c>
      <c r="CW81" s="6">
        <v>4.2725261310749982E-2</v>
      </c>
      <c r="CX81" s="6">
        <v>11.125352864881361</v>
      </c>
      <c r="CY81" s="6">
        <v>1.4175631342030977</v>
      </c>
      <c r="CZ81" s="6">
        <v>4.7302967879758906E-2</v>
      </c>
      <c r="DA81" s="6">
        <v>3.8147554741741058E-2</v>
      </c>
      <c r="DB81" s="6">
        <v>1.2161440451667047</v>
      </c>
      <c r="DC81" s="6">
        <v>6.1036087586785685E-2</v>
      </c>
      <c r="DD81" s="6">
        <v>5.9912610507062292</v>
      </c>
      <c r="DE81"/>
      <c r="DF81" s="6">
        <v>4.1946956610100603</v>
      </c>
      <c r="DG81" s="6">
        <v>8.738949293770959E-2</v>
      </c>
      <c r="DH81" s="6">
        <v>0.47556142668428009</v>
      </c>
      <c r="DI81"/>
      <c r="DJ81" s="6">
        <v>1.9428919825221016</v>
      </c>
      <c r="DK81" s="6">
        <v>1.3961995732141044</v>
      </c>
      <c r="DL81" s="6">
        <v>0.19510212376790978</v>
      </c>
      <c r="DM81"/>
      <c r="DN81" s="6">
        <v>0.32110557870135154</v>
      </c>
      <c r="DO81"/>
    </row>
    <row r="82" spans="1:119" ht="15">
      <c r="A82" s="96">
        <v>80</v>
      </c>
      <c r="B82" s="3">
        <v>0.79</v>
      </c>
      <c r="C82" s="14">
        <f t="shared" si="9"/>
        <v>5.0354772259098193E-2</v>
      </c>
      <c r="D82" s="15" t="str">
        <f t="shared" si="9"/>
        <v xml:space="preserve"> </v>
      </c>
      <c r="E82" s="15" t="str">
        <f t="shared" si="9"/>
        <v xml:space="preserve"> </v>
      </c>
      <c r="F82" s="15">
        <f t="shared" si="9"/>
        <v>6.1036087586785685E-2</v>
      </c>
      <c r="G82" s="15">
        <f t="shared" si="9"/>
        <v>3.2272831311512933</v>
      </c>
      <c r="H82" s="15">
        <f t="shared" si="9"/>
        <v>2.1362630655374991E-2</v>
      </c>
      <c r="I82" s="15">
        <f t="shared" si="9"/>
        <v>7.1320668345159079</v>
      </c>
      <c r="J82" s="15">
        <f t="shared" si="9"/>
        <v>1.1581597619592585</v>
      </c>
      <c r="K82" s="15">
        <f t="shared" si="9"/>
        <v>0.16327153429465172</v>
      </c>
      <c r="L82" s="15">
        <f t="shared" si="9"/>
        <v>2.7466239414053559E-2</v>
      </c>
      <c r="M82" s="15">
        <f t="shared" si="9"/>
        <v>1.0254062714579995</v>
      </c>
      <c r="N82" s="16">
        <f t="shared" si="9"/>
        <v>3.0518043793392843E-2</v>
      </c>
      <c r="O82" s="35">
        <v>80</v>
      </c>
      <c r="AU82" s="4">
        <v>0.78</v>
      </c>
      <c r="AV82" s="7">
        <v>4.7633791411627407E-2</v>
      </c>
      <c r="BB82" s="4">
        <v>5.0015480982208781E-2</v>
      </c>
      <c r="BD82" s="4">
        <v>7.6214066258603858E-2</v>
      </c>
      <c r="BH82" s="8">
        <v>11.535442782499496</v>
      </c>
      <c r="BI82" s="6">
        <v>6.2790124010494927E-2</v>
      </c>
      <c r="BJ82" s="6">
        <v>1.3455026573677482E-2</v>
      </c>
      <c r="BK82"/>
      <c r="BL82"/>
      <c r="BM82"/>
      <c r="BN82" s="6">
        <v>0.50232099208395942</v>
      </c>
      <c r="BO82" s="6">
        <v>0.66826631982598161</v>
      </c>
      <c r="BP82" s="6">
        <v>0.60099118695759424</v>
      </c>
      <c r="BQ82"/>
      <c r="BR82"/>
      <c r="BS82"/>
      <c r="BT82" s="9"/>
      <c r="BU82" s="6">
        <v>6.9959423534350085E-2</v>
      </c>
      <c r="BV82" s="6">
        <v>7.5955945551580084E-2</v>
      </c>
      <c r="BW82" s="6">
        <v>0.64762437786084071</v>
      </c>
      <c r="BX82" s="6">
        <v>3.398029143097004E-2</v>
      </c>
      <c r="BY82"/>
      <c r="BZ82" s="6">
        <v>0.17589797917208019</v>
      </c>
      <c r="CA82"/>
      <c r="CB82" s="6">
        <v>0.33780407363729037</v>
      </c>
      <c r="CC82"/>
      <c r="CD82"/>
      <c r="CE82" s="6">
        <v>2.3986088068920025E-2</v>
      </c>
      <c r="CF82"/>
      <c r="CG82" s="6">
        <v>1.0666056305790799</v>
      </c>
      <c r="CH82"/>
      <c r="CI82" s="6">
        <v>7.9346913862821389E-2</v>
      </c>
      <c r="CJ82" s="6">
        <v>0.12207217517357137</v>
      </c>
      <c r="CK82" s="6">
        <v>1.0055695429922942</v>
      </c>
      <c r="CL82" s="6">
        <v>9.542992294193942</v>
      </c>
      <c r="CM82" s="6">
        <v>8.8502327000839251E-2</v>
      </c>
      <c r="CN82" s="6">
        <v>0.45777065690089264</v>
      </c>
      <c r="CO82" s="6">
        <v>7.4769207293812465E-2</v>
      </c>
      <c r="CP82"/>
      <c r="CQ82" s="6">
        <v>5.0354772259098193E-2</v>
      </c>
      <c r="CR82" s="6">
        <v>1.8310826276035707E-2</v>
      </c>
      <c r="CS82"/>
      <c r="CT82"/>
      <c r="CU82" s="6">
        <v>3.2043945983062483E-2</v>
      </c>
      <c r="CV82" s="6">
        <v>5.5680170901045241</v>
      </c>
      <c r="CW82" s="6">
        <v>2.7466239414053559E-2</v>
      </c>
      <c r="CX82" s="6">
        <v>9.0592813000686654</v>
      </c>
      <c r="CY82" s="6">
        <v>1.4602883955138475</v>
      </c>
      <c r="CZ82" s="6">
        <v>5.0354772259098193E-2</v>
      </c>
      <c r="DA82" s="6">
        <v>2.7466239414053559E-2</v>
      </c>
      <c r="DB82" s="6">
        <v>1.3443198290989549</v>
      </c>
      <c r="DC82" s="6">
        <v>1.2207217517357137E-2</v>
      </c>
      <c r="DD82" s="6">
        <v>5.1092368661721377</v>
      </c>
      <c r="DE82"/>
      <c r="DF82" s="6">
        <v>0.69911594350167672</v>
      </c>
      <c r="DG82" s="6">
        <v>4.6743217152728382E-2</v>
      </c>
      <c r="DH82" s="6">
        <v>1.2295498424956814</v>
      </c>
      <c r="DI82"/>
      <c r="DJ82" s="6">
        <v>2.8757240117874203</v>
      </c>
      <c r="DK82" s="6">
        <v>0.65034041255969921</v>
      </c>
      <c r="DL82" s="6">
        <v>8.1292551569962401E-2</v>
      </c>
      <c r="DM82"/>
      <c r="DN82" s="6">
        <v>0.49791687836601978</v>
      </c>
      <c r="DO82"/>
    </row>
    <row r="83" spans="1:119" ht="15">
      <c r="A83" s="96">
        <v>81</v>
      </c>
      <c r="B83" s="3">
        <v>0.8</v>
      </c>
      <c r="C83" s="14">
        <f t="shared" ref="C83:N92" si="10">IF(VLOOKUP($B83,$AU$4:$DO$104,C$1+(12*($S$4-1980)),FALSE)=0," ",VLOOKUP($B83,$AU$4:$DO$104,C$1+(12*($S$4-1980)),FALSE))</f>
        <v>3.6621652552071414E-2</v>
      </c>
      <c r="D83" s="15" t="str">
        <f t="shared" si="10"/>
        <v xml:space="preserve"> </v>
      </c>
      <c r="E83" s="15" t="str">
        <f t="shared" si="10"/>
        <v xml:space="preserve"> </v>
      </c>
      <c r="F83" s="15">
        <f t="shared" si="10"/>
        <v>2.5940337224383919E-2</v>
      </c>
      <c r="G83" s="15">
        <f t="shared" si="10"/>
        <v>2.9266803997863735</v>
      </c>
      <c r="H83" s="15">
        <f t="shared" si="10"/>
        <v>9.1554131380178535E-3</v>
      </c>
      <c r="I83" s="15">
        <f t="shared" si="10"/>
        <v>4.6112764171816583</v>
      </c>
      <c r="J83" s="15">
        <f t="shared" si="10"/>
        <v>1.7486839093614099</v>
      </c>
      <c r="K83" s="15">
        <f t="shared" si="10"/>
        <v>0.14801251239795529</v>
      </c>
      <c r="L83" s="15">
        <f t="shared" si="10"/>
        <v>2.7466239414053559E-2</v>
      </c>
      <c r="M83" s="15">
        <f t="shared" si="10"/>
        <v>0.26550698100251774</v>
      </c>
      <c r="N83" s="16">
        <f t="shared" si="10"/>
        <v>2.4414435034714275E-2</v>
      </c>
      <c r="O83" s="35">
        <v>81</v>
      </c>
      <c r="AU83" s="4">
        <v>0.79</v>
      </c>
      <c r="AV83" s="7">
        <v>0.29056612761092721</v>
      </c>
      <c r="BB83" s="4">
        <v>5.9542239264534266E-2</v>
      </c>
      <c r="BD83" s="4">
        <v>0.128611236811394</v>
      </c>
      <c r="BH83" s="8">
        <v>5.9336667189917698</v>
      </c>
      <c r="BI83" s="6">
        <v>5.382010629470993E-2</v>
      </c>
      <c r="BJ83" s="6">
        <v>2.6910053147354965E-2</v>
      </c>
      <c r="BK83"/>
      <c r="BL83"/>
      <c r="BM83"/>
      <c r="BN83" s="6">
        <v>0.27134303590249592</v>
      </c>
      <c r="BO83" s="6">
        <v>1.5652680914044805</v>
      </c>
      <c r="BP83" s="6">
        <v>0.13679277016572108</v>
      </c>
      <c r="BQ83"/>
      <c r="BR83"/>
      <c r="BS83"/>
      <c r="BT83" s="9"/>
      <c r="BU83" s="6">
        <v>0.10993623698255012</v>
      </c>
      <c r="BV83" s="6">
        <v>0.12792580303424014</v>
      </c>
      <c r="BW83" s="6">
        <v>0.15990725379280019</v>
      </c>
      <c r="BX83" s="6">
        <v>3.5979132103380038E-2</v>
      </c>
      <c r="BY83"/>
      <c r="BZ83" s="6">
        <v>0.29382957884427036</v>
      </c>
      <c r="CA83"/>
      <c r="CB83" s="6">
        <v>0.54368466289552064</v>
      </c>
      <c r="CC83"/>
      <c r="CD83"/>
      <c r="CE83" s="6">
        <v>3.9976813448200046E-2</v>
      </c>
      <c r="CF83"/>
      <c r="CG83" s="6">
        <v>1.1734187838559549</v>
      </c>
      <c r="CH83"/>
      <c r="CI83" s="6">
        <v>9.9183642328526736E-2</v>
      </c>
      <c r="CJ83" s="6">
        <v>0.34943160143434804</v>
      </c>
      <c r="CK83" s="6">
        <v>0.56610971236743723</v>
      </c>
      <c r="CL83" s="6">
        <v>6.465247577630274</v>
      </c>
      <c r="CM83" s="6">
        <v>4.7302967879758906E-2</v>
      </c>
      <c r="CN83" s="6">
        <v>0.42420080872816052</v>
      </c>
      <c r="CO83" s="6">
        <v>0.12512397955291066</v>
      </c>
      <c r="CP83"/>
      <c r="CQ83" s="6">
        <v>1.2207217517357137E-2</v>
      </c>
      <c r="CR83" s="6">
        <v>5.0354772259098193E-2</v>
      </c>
      <c r="CS83"/>
      <c r="CT83"/>
      <c r="CU83" s="6">
        <v>6.1036087586785685E-2</v>
      </c>
      <c r="CV83" s="6">
        <v>3.2272831311512933</v>
      </c>
      <c r="CW83" s="6">
        <v>2.1362630655374991E-2</v>
      </c>
      <c r="CX83" s="6">
        <v>7.1320668345159079</v>
      </c>
      <c r="CY83" s="6">
        <v>1.1581597619592585</v>
      </c>
      <c r="CZ83" s="6">
        <v>0.16327153429465172</v>
      </c>
      <c r="DA83" s="6">
        <v>2.7466239414053559E-2</v>
      </c>
      <c r="DB83" s="6">
        <v>1.0254062714579995</v>
      </c>
      <c r="DC83" s="6">
        <v>3.0518043793392843E-2</v>
      </c>
      <c r="DD83" s="6">
        <v>3.7902652169494973</v>
      </c>
      <c r="DE83"/>
      <c r="DF83" s="6">
        <v>1.01615689462453E-2</v>
      </c>
      <c r="DG83" s="6">
        <v>7.1130982623717101E-2</v>
      </c>
      <c r="DH83" s="6">
        <v>1.617721776242252</v>
      </c>
      <c r="DI83"/>
      <c r="DJ83" s="6">
        <v>2.7273651051722387</v>
      </c>
      <c r="DK83" s="6">
        <v>0.95721979473630736</v>
      </c>
      <c r="DL83" s="6">
        <v>4.2678589574230263E-2</v>
      </c>
      <c r="DM83"/>
      <c r="DN83" s="6">
        <v>0.43897977847779701</v>
      </c>
      <c r="DO83"/>
    </row>
    <row r="84" spans="1:119" ht="15">
      <c r="A84" s="96">
        <v>82</v>
      </c>
      <c r="B84" s="3">
        <v>0.81</v>
      </c>
      <c r="C84" s="14">
        <f t="shared" si="10"/>
        <v>3.509575036240177E-2</v>
      </c>
      <c r="D84" s="15" t="str">
        <f t="shared" si="10"/>
        <v xml:space="preserve"> </v>
      </c>
      <c r="E84" s="15" t="str">
        <f t="shared" si="10"/>
        <v xml:space="preserve"> </v>
      </c>
      <c r="F84" s="15">
        <f t="shared" si="10"/>
        <v>5.4932478828107117E-2</v>
      </c>
      <c r="G84" s="15">
        <f t="shared" si="10"/>
        <v>2.6626993209735255</v>
      </c>
      <c r="H84" s="15">
        <f t="shared" si="10"/>
        <v>1.3733119707026779E-2</v>
      </c>
      <c r="I84" s="15">
        <f t="shared" si="10"/>
        <v>3.6392767223620965</v>
      </c>
      <c r="J84" s="15">
        <f t="shared" si="10"/>
        <v>1.948577096208133</v>
      </c>
      <c r="K84" s="15">
        <f t="shared" si="10"/>
        <v>6.1036087586785685E-2</v>
      </c>
      <c r="L84" s="15">
        <f t="shared" si="10"/>
        <v>1.8310826276035707E-2</v>
      </c>
      <c r="M84" s="15">
        <f t="shared" si="10"/>
        <v>0.57221332112611578</v>
      </c>
      <c r="N84" s="16">
        <f t="shared" si="10"/>
        <v>1.5259021896696421E-2</v>
      </c>
      <c r="O84" s="35">
        <v>82</v>
      </c>
      <c r="AU84" s="4">
        <v>0.8</v>
      </c>
      <c r="AV84" s="7">
        <v>0.24769571534046253</v>
      </c>
      <c r="BB84" s="4">
        <v>0.11193940981732442</v>
      </c>
      <c r="BC84" s="4">
        <v>0.10479434110558031</v>
      </c>
      <c r="BD84" s="4">
        <v>0.11193940981732442</v>
      </c>
      <c r="BH84" s="8">
        <v>2.8233130760433252</v>
      </c>
      <c r="BI84" s="6">
        <v>0.21079541632094723</v>
      </c>
      <c r="BJ84" s="6">
        <v>4.26075841499787E-2</v>
      </c>
      <c r="BK84"/>
      <c r="BL84"/>
      <c r="BM84"/>
      <c r="BN84" s="6">
        <v>0.7108739039759604</v>
      </c>
      <c r="BO84" s="6">
        <v>2.5766375888592381</v>
      </c>
      <c r="BP84" s="6">
        <v>0.1569753100262373</v>
      </c>
      <c r="BQ84"/>
      <c r="BR84"/>
      <c r="BS84"/>
      <c r="BT84" s="9"/>
      <c r="BU84" s="6">
        <v>7.1958264206760075E-2</v>
      </c>
      <c r="BV84" s="6">
        <v>0.20388174858582023</v>
      </c>
      <c r="BW84" s="6">
        <v>2.1987247396510024E-2</v>
      </c>
      <c r="BX84" s="6">
        <v>4.797217613784005E-2</v>
      </c>
      <c r="BY84"/>
      <c r="BZ84" s="6">
        <v>0.29183073817186034</v>
      </c>
      <c r="CA84"/>
      <c r="CB84" s="6">
        <v>0.2698434907753503</v>
      </c>
      <c r="CC84"/>
      <c r="CD84"/>
      <c r="CE84" s="6">
        <v>1.3991884706870015E-2</v>
      </c>
      <c r="CF84"/>
      <c r="CG84" s="6">
        <v>0.9613183794918746</v>
      </c>
      <c r="CH84"/>
      <c r="CI84" s="6">
        <v>3.6621652552071414E-2</v>
      </c>
      <c r="CJ84" s="6">
        <v>0.23651483939879453</v>
      </c>
      <c r="CK84" s="6">
        <v>7.1717402914473177E-2</v>
      </c>
      <c r="CL84" s="6">
        <v>4.654001678492409</v>
      </c>
      <c r="CM84" s="6">
        <v>4.1199359121080338E-2</v>
      </c>
      <c r="CN84" s="6">
        <v>0.30365453574425877</v>
      </c>
      <c r="CO84" s="6">
        <v>9.1554131380178524E-2</v>
      </c>
      <c r="CP84"/>
      <c r="CQ84" s="6">
        <v>2.2888532845044631E-2</v>
      </c>
      <c r="CR84" s="6">
        <v>3.6621652552071414E-2</v>
      </c>
      <c r="CS84"/>
      <c r="CT84"/>
      <c r="CU84" s="6">
        <v>2.5940337224383919E-2</v>
      </c>
      <c r="CV84" s="6">
        <v>2.9266803997863735</v>
      </c>
      <c r="CW84" s="6">
        <v>9.1554131380178535E-3</v>
      </c>
      <c r="CX84" s="6">
        <v>4.6112764171816583</v>
      </c>
      <c r="CY84" s="6">
        <v>1.7486839093614099</v>
      </c>
      <c r="CZ84" s="6">
        <v>0.14801251239795529</v>
      </c>
      <c r="DA84" s="6">
        <v>2.7466239414053559E-2</v>
      </c>
      <c r="DB84" s="6">
        <v>0.26550698100251774</v>
      </c>
      <c r="DC84" s="6">
        <v>2.4414435034714275E-2</v>
      </c>
      <c r="DD84" s="6">
        <v>2.1745757544964945</v>
      </c>
      <c r="DE84"/>
      <c r="DF84"/>
      <c r="DG84" s="6">
        <v>4.8775530941977445E-2</v>
      </c>
      <c r="DH84" s="6">
        <v>3.2517020627984963E-2</v>
      </c>
      <c r="DI84"/>
      <c r="DJ84" s="6">
        <v>1.2884869423839043</v>
      </c>
      <c r="DK84" s="6">
        <v>0.28045930291637033</v>
      </c>
      <c r="DL84" s="6">
        <v>0.20526369271415509</v>
      </c>
      <c r="DM84"/>
      <c r="DN84" s="6">
        <v>0.32923483385834773</v>
      </c>
      <c r="DO84"/>
    </row>
    <row r="85" spans="1:119" ht="15">
      <c r="A85" s="96">
        <v>83</v>
      </c>
      <c r="B85" s="3">
        <v>0.82</v>
      </c>
      <c r="C85" s="14">
        <f t="shared" si="10"/>
        <v>5.6458381017776761E-2</v>
      </c>
      <c r="D85" s="15" t="str">
        <f t="shared" si="10"/>
        <v xml:space="preserve"> </v>
      </c>
      <c r="E85" s="15" t="str">
        <f t="shared" si="10"/>
        <v xml:space="preserve"> </v>
      </c>
      <c r="F85" s="15">
        <f t="shared" si="10"/>
        <v>5.1880674448767837E-2</v>
      </c>
      <c r="G85" s="15">
        <f t="shared" si="10"/>
        <v>5.635156786449989</v>
      </c>
      <c r="H85" s="15">
        <f t="shared" si="10"/>
        <v>1.6784924086366063E-2</v>
      </c>
      <c r="I85" s="15">
        <f t="shared" si="10"/>
        <v>4.2755779354543373</v>
      </c>
      <c r="J85" s="15">
        <f t="shared" si="10"/>
        <v>2.0828564888990617</v>
      </c>
      <c r="K85" s="15">
        <f t="shared" si="10"/>
        <v>8.5450522621499964E-2</v>
      </c>
      <c r="L85" s="15">
        <f t="shared" si="10"/>
        <v>5.6458381017776761E-2</v>
      </c>
      <c r="M85" s="15">
        <f t="shared" si="10"/>
        <v>0.7034409094377051</v>
      </c>
      <c r="N85" s="16">
        <f t="shared" si="10"/>
        <v>2.8992141603723202E-2</v>
      </c>
      <c r="O85" s="35">
        <v>83</v>
      </c>
      <c r="AU85" s="4">
        <v>0.81</v>
      </c>
      <c r="AV85" s="7">
        <v>0.11432109938790579</v>
      </c>
      <c r="AX85" s="4">
        <v>8.8122514111510716E-2</v>
      </c>
      <c r="BB85" s="4">
        <v>8.0977445399766604E-2</v>
      </c>
      <c r="BC85" s="4">
        <v>0.63591111534522593</v>
      </c>
      <c r="BD85" s="4">
        <v>1.0074546883559197</v>
      </c>
      <c r="BH85" s="8">
        <v>1.3679277016572109</v>
      </c>
      <c r="BI85" s="6">
        <v>0.22873545175251722</v>
      </c>
      <c r="BJ85" s="6">
        <v>4.9335097436817438E-2</v>
      </c>
      <c r="BK85"/>
      <c r="BL85"/>
      <c r="BM85"/>
      <c r="BN85" s="6">
        <v>0.71760141726279913</v>
      </c>
      <c r="BO85" s="6">
        <v>5.3304330276052294</v>
      </c>
      <c r="BP85" s="6">
        <v>0.11212522144731236</v>
      </c>
      <c r="BQ85"/>
      <c r="BR85"/>
      <c r="BS85"/>
      <c r="BT85" s="9"/>
      <c r="BU85" s="6">
        <v>2.3986088068920025E-2</v>
      </c>
      <c r="BV85" s="6">
        <v>0.31381798556837037</v>
      </c>
      <c r="BW85" s="6">
        <v>1.9988406724100022E-3</v>
      </c>
      <c r="BX85" s="6">
        <v>0.16390493513762019</v>
      </c>
      <c r="BY85"/>
      <c r="BZ85" s="6">
        <v>0.1738991384996702</v>
      </c>
      <c r="CA85"/>
      <c r="CB85" s="6">
        <v>0.40576465649923044</v>
      </c>
      <c r="CC85"/>
      <c r="CD85"/>
      <c r="CE85" s="6">
        <v>4.5973335465430053E-2</v>
      </c>
      <c r="CF85"/>
      <c r="CG85" s="6">
        <v>0.69428549629968717</v>
      </c>
      <c r="CH85"/>
      <c r="CI85" s="6">
        <v>5.4932478828107117E-2</v>
      </c>
      <c r="CJ85" s="6">
        <v>0.48676279850461585</v>
      </c>
      <c r="CK85"/>
      <c r="CL85" s="6">
        <v>4.3350881208514531</v>
      </c>
      <c r="CM85" s="6">
        <v>5.9510185397116042E-2</v>
      </c>
      <c r="CN85" s="6">
        <v>0.36316472114137482</v>
      </c>
      <c r="CO85" s="6">
        <v>0.37384603646906234</v>
      </c>
      <c r="CP85"/>
      <c r="CQ85" s="6">
        <v>1.5259021896696421E-2</v>
      </c>
      <c r="CR85" s="6">
        <v>3.509575036240177E-2</v>
      </c>
      <c r="CS85"/>
      <c r="CT85"/>
      <c r="CU85" s="6">
        <v>5.4932478828107117E-2</v>
      </c>
      <c r="CV85" s="6">
        <v>2.6626993209735255</v>
      </c>
      <c r="CW85" s="6">
        <v>1.3733119707026779E-2</v>
      </c>
      <c r="CX85" s="6">
        <v>3.6392767223620965</v>
      </c>
      <c r="CY85" s="6">
        <v>1.948577096208133</v>
      </c>
      <c r="CZ85" s="6">
        <v>6.1036087586785685E-2</v>
      </c>
      <c r="DA85" s="6">
        <v>1.8310826276035707E-2</v>
      </c>
      <c r="DB85" s="6">
        <v>0.57221332112611578</v>
      </c>
      <c r="DC85" s="6">
        <v>1.5259021896696421E-2</v>
      </c>
      <c r="DD85" s="6">
        <v>2.8188192256884466</v>
      </c>
      <c r="DE85"/>
      <c r="DF85"/>
      <c r="DG85" s="6">
        <v>4.8775530941977445E-2</v>
      </c>
      <c r="DH85" s="6">
        <v>1.6258510313992482E-2</v>
      </c>
      <c r="DI85"/>
      <c r="DJ85" s="6">
        <v>2.1136063408190227</v>
      </c>
      <c r="DK85" s="6">
        <v>0.26013616502387971</v>
      </c>
      <c r="DL85" s="6">
        <v>5.0807844731226508E-2</v>
      </c>
      <c r="DM85"/>
      <c r="DN85" s="6">
        <v>0.74382684686515599</v>
      </c>
      <c r="DO85"/>
    </row>
    <row r="86" spans="1:119" ht="15">
      <c r="A86" s="96">
        <v>84</v>
      </c>
      <c r="B86" s="3">
        <v>0.83</v>
      </c>
      <c r="C86" s="14">
        <f t="shared" si="10"/>
        <v>5.4932478828107117E-2</v>
      </c>
      <c r="D86" s="15" t="str">
        <f t="shared" si="10"/>
        <v xml:space="preserve"> </v>
      </c>
      <c r="E86" s="15" t="str">
        <f t="shared" si="10"/>
        <v xml:space="preserve"> </v>
      </c>
      <c r="F86" s="15">
        <f t="shared" si="10"/>
        <v>7.7821011673151752E-2</v>
      </c>
      <c r="G86" s="15">
        <f t="shared" si="10"/>
        <v>8.3253223468375683</v>
      </c>
      <c r="H86" s="15">
        <f t="shared" si="10"/>
        <v>2.7466239414053559E-2</v>
      </c>
      <c r="I86" s="15">
        <f t="shared" si="10"/>
        <v>5.6366826886396586</v>
      </c>
      <c r="J86" s="15">
        <f t="shared" si="10"/>
        <v>3.0029755092698558</v>
      </c>
      <c r="K86" s="15">
        <f t="shared" si="10"/>
        <v>6.7139696345464253E-2</v>
      </c>
      <c r="L86" s="15">
        <f t="shared" si="10"/>
        <v>4.5777065690089262E-2</v>
      </c>
      <c r="M86" s="15">
        <f t="shared" si="10"/>
        <v>0.66834515907530323</v>
      </c>
      <c r="N86" s="16">
        <f t="shared" si="10"/>
        <v>6.1036087586785685E-2</v>
      </c>
      <c r="O86" s="35">
        <v>84</v>
      </c>
      <c r="AU86" s="4">
        <v>0.82</v>
      </c>
      <c r="AV86" s="7">
        <v>3.0961964417557816E-2</v>
      </c>
      <c r="AX86" s="4">
        <v>7.1450687117441111E-2</v>
      </c>
      <c r="BB86" s="4">
        <v>0.10241265153499893</v>
      </c>
      <c r="BC86" s="4">
        <v>3.8154666920713556</v>
      </c>
      <c r="BD86" s="4">
        <v>2.3102388834639296</v>
      </c>
      <c r="BH86" s="8">
        <v>0.63462875339178793</v>
      </c>
      <c r="BI86" s="6">
        <v>4.9335097436817438E-2</v>
      </c>
      <c r="BJ86" s="6">
        <v>3.3637566434193709E-2</v>
      </c>
      <c r="BK86"/>
      <c r="BL86"/>
      <c r="BM86"/>
      <c r="BN86" s="6">
        <v>0.27134303590249592</v>
      </c>
      <c r="BO86" s="6">
        <v>7.4922072971094122</v>
      </c>
      <c r="BP86"/>
      <c r="BQ86"/>
      <c r="BR86"/>
      <c r="BS86"/>
      <c r="BT86" s="9"/>
      <c r="BU86" s="6">
        <v>4.1975654120610044E-2</v>
      </c>
      <c r="BV86" s="6">
        <v>8.5950148913630092E-2</v>
      </c>
      <c r="BW86"/>
      <c r="BX86" s="6">
        <v>0.19988406724100022</v>
      </c>
      <c r="BY86"/>
      <c r="BZ86" s="6">
        <v>0.15590957244798018</v>
      </c>
      <c r="CA86"/>
      <c r="CB86" s="6">
        <v>0.66961162525735074</v>
      </c>
      <c r="CC86"/>
      <c r="CD86"/>
      <c r="CE86" s="6">
        <v>4.1975654120610044E-2</v>
      </c>
      <c r="CF86"/>
      <c r="CG86" s="6">
        <v>0.45777065690089264</v>
      </c>
      <c r="CH86"/>
      <c r="CI86" s="6">
        <v>6.5613794155794616E-2</v>
      </c>
      <c r="CJ86" s="6">
        <v>0.36163881895170519</v>
      </c>
      <c r="CK86"/>
      <c r="CL86" s="6">
        <v>3.8376440070191502</v>
      </c>
      <c r="CM86" s="6">
        <v>7.9346913862821389E-2</v>
      </c>
      <c r="CN86" s="6">
        <v>0.65613794155794614</v>
      </c>
      <c r="CO86" s="6">
        <v>0.14801251239795529</v>
      </c>
      <c r="CP86"/>
      <c r="CQ86" s="6">
        <v>2.1362630655374991E-2</v>
      </c>
      <c r="CR86" s="6">
        <v>5.6458381017776761E-2</v>
      </c>
      <c r="CS86"/>
      <c r="CT86"/>
      <c r="CU86" s="6">
        <v>5.1880674448767837E-2</v>
      </c>
      <c r="CV86" s="6">
        <v>5.635156786449989</v>
      </c>
      <c r="CW86" s="6">
        <v>1.6784924086366063E-2</v>
      </c>
      <c r="CX86" s="6">
        <v>4.2755779354543373</v>
      </c>
      <c r="CY86" s="6">
        <v>2.0828564888990617</v>
      </c>
      <c r="CZ86" s="6">
        <v>8.5450522621499964E-2</v>
      </c>
      <c r="DA86" s="6">
        <v>5.6458381017776761E-2</v>
      </c>
      <c r="DB86" s="6">
        <v>0.7034409094377051</v>
      </c>
      <c r="DC86" s="6">
        <v>2.8992141603723202E-2</v>
      </c>
      <c r="DD86" s="6">
        <v>2.5566507468753179</v>
      </c>
      <c r="DE86"/>
      <c r="DF86"/>
      <c r="DG86" s="6">
        <v>4.8775530941977445E-2</v>
      </c>
      <c r="DH86" s="6">
        <v>1.2193882735494361E-2</v>
      </c>
      <c r="DI86"/>
      <c r="DJ86" s="6">
        <v>2.9671781323036277</v>
      </c>
      <c r="DK86" s="6">
        <v>0.22355451681739663</v>
      </c>
      <c r="DL86" s="6">
        <v>8.738949293770959E-2</v>
      </c>
      <c r="DM86"/>
      <c r="DN86" s="6">
        <v>0.66253429529519359</v>
      </c>
      <c r="DO86"/>
    </row>
    <row r="87" spans="1:119" ht="15">
      <c r="A87" s="96">
        <v>85</v>
      </c>
      <c r="B87" s="3">
        <v>0.84</v>
      </c>
      <c r="C87" s="14">
        <f t="shared" si="10"/>
        <v>1.5259021896696421E-2</v>
      </c>
      <c r="D87" s="15" t="str">
        <f t="shared" si="10"/>
        <v xml:space="preserve"> </v>
      </c>
      <c r="E87" s="15" t="str">
        <f t="shared" si="10"/>
        <v xml:space="preserve"> </v>
      </c>
      <c r="F87" s="15">
        <f t="shared" si="10"/>
        <v>4.5777065690089262E-2</v>
      </c>
      <c r="G87" s="15">
        <f t="shared" si="10"/>
        <v>11.966124971389334</v>
      </c>
      <c r="H87" s="15">
        <f t="shared" si="10"/>
        <v>2.5940337224383919E-2</v>
      </c>
      <c r="I87" s="15">
        <f t="shared" si="10"/>
        <v>4.507515068284123</v>
      </c>
      <c r="J87" s="15">
        <f t="shared" si="10"/>
        <v>3.3386739909971772</v>
      </c>
      <c r="K87" s="15">
        <f t="shared" si="10"/>
        <v>6.5613794155794616E-2</v>
      </c>
      <c r="L87" s="15">
        <f t="shared" si="10"/>
        <v>8.2398718242160676E-2</v>
      </c>
      <c r="M87" s="15">
        <f t="shared" si="10"/>
        <v>0.62409399557488365</v>
      </c>
      <c r="N87" s="16">
        <f t="shared" si="10"/>
        <v>3.509575036240177E-2</v>
      </c>
      <c r="O87" s="35">
        <v>85</v>
      </c>
      <c r="AU87" s="4">
        <v>0.83</v>
      </c>
      <c r="AX87" s="4">
        <v>9.7649272393836195E-2</v>
      </c>
      <c r="BB87" s="4">
        <v>7.8595755829185224E-2</v>
      </c>
      <c r="BC87" s="4">
        <v>7.8095601019363139</v>
      </c>
      <c r="BD87" s="4">
        <v>6.8044871031509757</v>
      </c>
      <c r="BH87" s="8">
        <v>0.53595855851815311</v>
      </c>
      <c r="BI87" s="6">
        <v>9.642769044468863E-2</v>
      </c>
      <c r="BJ87" s="6">
        <v>2.6910053147354965E-2</v>
      </c>
      <c r="BK87"/>
      <c r="BL87"/>
      <c r="BM87"/>
      <c r="BN87" s="6">
        <v>8.0730159442064894E-2</v>
      </c>
      <c r="BO87" s="6">
        <v>13.374296414235419</v>
      </c>
      <c r="BP87"/>
      <c r="BQ87"/>
      <c r="BR87"/>
      <c r="BS87"/>
      <c r="BT87" s="9"/>
      <c r="BU87" s="6">
        <v>0.11793159967219013</v>
      </c>
      <c r="BV87" s="6">
        <v>0.26784465010294028</v>
      </c>
      <c r="BW87"/>
      <c r="BX87" s="6">
        <v>0.25984928741330027</v>
      </c>
      <c r="BY87"/>
      <c r="BZ87" s="6">
        <v>0.15191189110316017</v>
      </c>
      <c r="CA87"/>
      <c r="CB87" s="6">
        <v>0.21987247396510023</v>
      </c>
      <c r="CC87"/>
      <c r="CD87"/>
      <c r="CE87" s="6">
        <v>2.1987247396510024E-2</v>
      </c>
      <c r="CF87"/>
      <c r="CG87" s="6">
        <v>0.45014114595254445</v>
      </c>
      <c r="CH87"/>
      <c r="CI87" s="6">
        <v>0.1083390554665446</v>
      </c>
      <c r="CJ87" s="6">
        <v>0.22735942626077668</v>
      </c>
      <c r="CK87"/>
      <c r="CL87" s="6">
        <v>2.89921416037232</v>
      </c>
      <c r="CM87" s="6">
        <v>1.2207217517357137E-2</v>
      </c>
      <c r="CN87" s="6">
        <v>0.64698252841992832</v>
      </c>
      <c r="CO87" s="6">
        <v>0.14953841458762493</v>
      </c>
      <c r="CP87"/>
      <c r="CQ87" s="6">
        <v>2.4414435034714275E-2</v>
      </c>
      <c r="CR87" s="6">
        <v>5.4932478828107117E-2</v>
      </c>
      <c r="CS87"/>
      <c r="CT87"/>
      <c r="CU87" s="6">
        <v>7.7821011673151752E-2</v>
      </c>
      <c r="CV87" s="6">
        <v>8.3253223468375683</v>
      </c>
      <c r="CW87" s="6">
        <v>2.7466239414053559E-2</v>
      </c>
      <c r="CX87" s="6">
        <v>5.6366826886396586</v>
      </c>
      <c r="CY87" s="6">
        <v>3.0029755092698558</v>
      </c>
      <c r="CZ87" s="6">
        <v>6.7139696345464253E-2</v>
      </c>
      <c r="DA87" s="6">
        <v>4.5777065690089262E-2</v>
      </c>
      <c r="DB87" s="6">
        <v>0.66834515907530323</v>
      </c>
      <c r="DC87" s="6">
        <v>6.1036087586785685E-2</v>
      </c>
      <c r="DD87" s="6">
        <v>1.1868712529214511</v>
      </c>
      <c r="DE87"/>
      <c r="DF87"/>
      <c r="DG87" s="6">
        <v>4.0646275784981201E-2</v>
      </c>
      <c r="DH87" s="6">
        <v>1.4226196524743422E-2</v>
      </c>
      <c r="DI87"/>
      <c r="DJ87" s="6">
        <v>3.9061071029366938</v>
      </c>
      <c r="DK87" s="6">
        <v>0.25403922365613252</v>
      </c>
      <c r="DL87" s="6">
        <v>0.25403922365613252</v>
      </c>
      <c r="DM87"/>
      <c r="DN87" s="6">
        <v>0.3475256579615893</v>
      </c>
      <c r="DO87"/>
    </row>
    <row r="88" spans="1:119" ht="15">
      <c r="A88" s="96">
        <v>86</v>
      </c>
      <c r="B88" s="3">
        <v>0.85</v>
      </c>
      <c r="C88" s="14">
        <f t="shared" si="10"/>
        <v>3.9673456931410694E-2</v>
      </c>
      <c r="D88" s="15" t="str">
        <f t="shared" si="10"/>
        <v xml:space="preserve"> </v>
      </c>
      <c r="E88" s="15" t="str">
        <f t="shared" si="10"/>
        <v xml:space="preserve"> </v>
      </c>
      <c r="F88" s="15">
        <f t="shared" si="10"/>
        <v>5.4932478828107117E-2</v>
      </c>
      <c r="G88" s="15">
        <f t="shared" si="10"/>
        <v>5.6366826886396586</v>
      </c>
      <c r="H88" s="15">
        <f t="shared" si="10"/>
        <v>2.2888532845044631E-2</v>
      </c>
      <c r="I88" s="15">
        <f t="shared" si="10"/>
        <v>2.8458075837338828</v>
      </c>
      <c r="J88" s="15">
        <f t="shared" si="10"/>
        <v>3.6408026245517662</v>
      </c>
      <c r="K88" s="15">
        <f t="shared" si="10"/>
        <v>0.24567025253681238</v>
      </c>
      <c r="L88" s="15">
        <f t="shared" si="10"/>
        <v>6.5613794155794616E-2</v>
      </c>
      <c r="M88" s="15">
        <f t="shared" si="10"/>
        <v>0.32806897077897307</v>
      </c>
      <c r="N88" s="16">
        <f t="shared" si="10"/>
        <v>5.0354772259098193E-2</v>
      </c>
      <c r="O88" s="35">
        <v>86</v>
      </c>
      <c r="AU88" s="4">
        <v>0.84</v>
      </c>
      <c r="AX88" s="4">
        <v>0.21197037178174197</v>
      </c>
      <c r="BB88" s="4">
        <v>0.10717603067616167</v>
      </c>
      <c r="BC88" s="4">
        <v>10.46038059399338</v>
      </c>
      <c r="BD88" s="4">
        <v>11.248719841855813</v>
      </c>
      <c r="BH88" s="8">
        <v>2.6910053147354965E-2</v>
      </c>
      <c r="BI88" s="6">
        <v>0.16146031888412979</v>
      </c>
      <c r="BJ88" s="6">
        <v>1.7940035431569978E-2</v>
      </c>
      <c r="BK88"/>
      <c r="BL88"/>
      <c r="BM88"/>
      <c r="BN88" s="6">
        <v>0.16146031888412979</v>
      </c>
      <c r="BO88" s="6">
        <v>17.675419908954321</v>
      </c>
      <c r="BP88"/>
      <c r="BQ88"/>
      <c r="BR88"/>
      <c r="BS88"/>
      <c r="BT88" s="9"/>
      <c r="BU88" s="6">
        <v>3.398029143097004E-2</v>
      </c>
      <c r="BV88" s="6">
        <v>6.1964060844710067E-2</v>
      </c>
      <c r="BW88"/>
      <c r="BX88" s="6">
        <v>0.14991305043075018</v>
      </c>
      <c r="BY88"/>
      <c r="BZ88" s="6">
        <v>5.3968698155070063E-2</v>
      </c>
      <c r="CA88"/>
      <c r="CB88" s="6">
        <v>0.21987247396510023</v>
      </c>
      <c r="CC88"/>
      <c r="CD88"/>
      <c r="CE88" s="6">
        <v>0.10593855563773012</v>
      </c>
      <c r="CF88"/>
      <c r="CG88" s="6">
        <v>1.8402380407415884</v>
      </c>
      <c r="CH88"/>
      <c r="CI88" s="6">
        <v>6.2561989776455329E-2</v>
      </c>
      <c r="CJ88" s="6">
        <v>0.15106431677729457</v>
      </c>
      <c r="CK88"/>
      <c r="CL88" s="6">
        <v>3.1280994888227664</v>
      </c>
      <c r="CM88"/>
      <c r="CN88" s="6">
        <v>4.1443503471427485</v>
      </c>
      <c r="CO88" s="6">
        <v>0.16784924086366063</v>
      </c>
      <c r="CP88"/>
      <c r="CQ88" s="6">
        <v>8.0872816052491039E-2</v>
      </c>
      <c r="CR88" s="6">
        <v>1.5259021896696421E-2</v>
      </c>
      <c r="CS88"/>
      <c r="CT88"/>
      <c r="CU88" s="6">
        <v>4.5777065690089262E-2</v>
      </c>
      <c r="CV88" s="6">
        <v>11.966124971389334</v>
      </c>
      <c r="CW88" s="6">
        <v>2.5940337224383919E-2</v>
      </c>
      <c r="CX88" s="6">
        <v>4.507515068284123</v>
      </c>
      <c r="CY88" s="6">
        <v>3.3386739909971772</v>
      </c>
      <c r="CZ88" s="6">
        <v>6.5613794155794616E-2</v>
      </c>
      <c r="DA88" s="6">
        <v>8.2398718242160676E-2</v>
      </c>
      <c r="DB88" s="6">
        <v>0.62409399557488365</v>
      </c>
      <c r="DC88" s="6">
        <v>3.509575036240177E-2</v>
      </c>
      <c r="DD88" s="6">
        <v>1.3271009043796362</v>
      </c>
      <c r="DE88"/>
      <c r="DF88"/>
      <c r="DG88" s="6">
        <v>3.4549334417234026E-2</v>
      </c>
      <c r="DH88" s="6">
        <v>2.4387765470988722E-2</v>
      </c>
      <c r="DI88"/>
      <c r="DJ88" s="6">
        <v>4.5584798292856421</v>
      </c>
      <c r="DK88" s="6">
        <v>0.1422619652474342</v>
      </c>
      <c r="DL88" s="6">
        <v>8.5357179148460527E-2</v>
      </c>
      <c r="DM88"/>
      <c r="DN88" s="6">
        <v>0.54466009551874817</v>
      </c>
      <c r="DO88"/>
    </row>
    <row r="89" spans="1:119" ht="15">
      <c r="A89" s="96">
        <v>87</v>
      </c>
      <c r="B89" s="3">
        <v>0.86</v>
      </c>
      <c r="C89" s="14">
        <f t="shared" si="10"/>
        <v>2.8992141603723202E-2</v>
      </c>
      <c r="D89" s="15" t="str">
        <f t="shared" si="10"/>
        <v xml:space="preserve"> </v>
      </c>
      <c r="E89" s="15" t="str">
        <f t="shared" si="10"/>
        <v xml:space="preserve"> </v>
      </c>
      <c r="F89" s="15">
        <f t="shared" si="10"/>
        <v>4.882887006942855E-2</v>
      </c>
      <c r="G89" s="15">
        <f t="shared" si="10"/>
        <v>0.62561989776455329</v>
      </c>
      <c r="H89" s="15">
        <f t="shared" si="10"/>
        <v>2.1362630655374991E-2</v>
      </c>
      <c r="I89" s="15">
        <f t="shared" si="10"/>
        <v>0.87281605249103533</v>
      </c>
      <c r="J89" s="15">
        <f t="shared" si="10"/>
        <v>3.2043945983062487</v>
      </c>
      <c r="K89" s="15">
        <f t="shared" si="10"/>
        <v>0.11596856641489281</v>
      </c>
      <c r="L89" s="15">
        <f t="shared" si="10"/>
        <v>4.2725261310749982E-2</v>
      </c>
      <c r="M89" s="15">
        <f t="shared" si="10"/>
        <v>0.63935301747158002</v>
      </c>
      <c r="N89" s="16">
        <f t="shared" si="10"/>
        <v>6.5613794155794616E-2</v>
      </c>
      <c r="O89" s="35">
        <v>87</v>
      </c>
      <c r="AU89" s="4">
        <v>0.85</v>
      </c>
      <c r="AW89" s="4">
        <v>2.6198585276395077E-2</v>
      </c>
      <c r="AX89" s="4">
        <v>0.35963512515778695</v>
      </c>
      <c r="BB89" s="4">
        <v>9.0504203682092083E-2</v>
      </c>
      <c r="BC89" s="4">
        <v>13.508943244337534</v>
      </c>
      <c r="BD89" s="4">
        <v>13.11834615476219</v>
      </c>
      <c r="BH89" s="9"/>
      <c r="BI89" s="6">
        <v>5.6062610723656182E-2</v>
      </c>
      <c r="BJ89" s="6">
        <v>3.5880070863139955E-2</v>
      </c>
      <c r="BK89"/>
      <c r="BL89"/>
      <c r="BM89"/>
      <c r="BN89" s="6">
        <v>0.13455026573677484</v>
      </c>
      <c r="BO89" s="6">
        <v>14.461911062274348</v>
      </c>
      <c r="BP89"/>
      <c r="BQ89"/>
      <c r="BR89"/>
      <c r="BS89"/>
      <c r="BT89" s="9"/>
      <c r="BU89" s="6">
        <v>2.9982610086150035E-2</v>
      </c>
      <c r="BV89" s="6">
        <v>0.15391073177557016</v>
      </c>
      <c r="BW89"/>
      <c r="BX89" s="6">
        <v>0.16390493513762019</v>
      </c>
      <c r="BY89"/>
      <c r="BZ89" s="6">
        <v>0.14991305043075018</v>
      </c>
      <c r="CA89"/>
      <c r="CB89" s="6">
        <v>0.23786204001679026</v>
      </c>
      <c r="CC89"/>
      <c r="CD89"/>
      <c r="CE89" s="6">
        <v>9.59443522756801E-2</v>
      </c>
      <c r="CF89"/>
      <c r="CG89" s="6">
        <v>2.7969787136644539</v>
      </c>
      <c r="CH89"/>
      <c r="CI89" s="6">
        <v>8.5450522621499964E-2</v>
      </c>
      <c r="CJ89" s="6">
        <v>0.27771419851987489</v>
      </c>
      <c r="CK89"/>
      <c r="CL89" s="6">
        <v>2.4490730144197759</v>
      </c>
      <c r="CM89"/>
      <c r="CN89" s="6">
        <v>54.529640650034331</v>
      </c>
      <c r="CO89" s="6">
        <v>0.25940337224383919</v>
      </c>
      <c r="CP89"/>
      <c r="CQ89" s="6">
        <v>5.6458381017776761E-2</v>
      </c>
      <c r="CR89" s="6">
        <v>3.9673456931410694E-2</v>
      </c>
      <c r="CS89"/>
      <c r="CT89"/>
      <c r="CU89" s="6">
        <v>5.4932478828107117E-2</v>
      </c>
      <c r="CV89" s="6">
        <v>5.6366826886396586</v>
      </c>
      <c r="CW89" s="6">
        <v>2.2888532845044631E-2</v>
      </c>
      <c r="CX89" s="6">
        <v>2.8458075837338828</v>
      </c>
      <c r="CY89" s="6">
        <v>3.6408026245517662</v>
      </c>
      <c r="CZ89" s="6">
        <v>0.24567025253681238</v>
      </c>
      <c r="DA89" s="6">
        <v>6.5613794155794616E-2</v>
      </c>
      <c r="DB89" s="6">
        <v>0.32806897077897307</v>
      </c>
      <c r="DC89" s="6">
        <v>5.0354772259098193E-2</v>
      </c>
      <c r="DD89" s="6">
        <v>0.53246621278325379</v>
      </c>
      <c r="DE89"/>
      <c r="DF89"/>
      <c r="DG89" s="6">
        <v>3.0484706838735904E-2</v>
      </c>
      <c r="DH89" s="6">
        <v>8.738949293770959E-2</v>
      </c>
      <c r="DI89"/>
      <c r="DJ89" s="6">
        <v>5.2901127934153038</v>
      </c>
      <c r="DK89" s="6">
        <v>0.22558683060664569</v>
      </c>
      <c r="DL89" s="6">
        <v>0.22558683060664569</v>
      </c>
      <c r="DM89"/>
      <c r="DN89" s="6">
        <v>0.31094400975510622</v>
      </c>
      <c r="DO89"/>
    </row>
    <row r="90" spans="1:119" ht="15">
      <c r="A90" s="96">
        <v>88</v>
      </c>
      <c r="B90" s="3">
        <v>0.87</v>
      </c>
      <c r="C90" s="14">
        <f t="shared" si="10"/>
        <v>1.8310826276035707E-2</v>
      </c>
      <c r="D90" s="15" t="str">
        <f t="shared" si="10"/>
        <v xml:space="preserve"> </v>
      </c>
      <c r="E90" s="15" t="str">
        <f t="shared" si="10"/>
        <v xml:space="preserve"> </v>
      </c>
      <c r="F90" s="15">
        <f t="shared" si="10"/>
        <v>4.4251163500419625E-2</v>
      </c>
      <c r="G90" s="15">
        <f t="shared" si="10"/>
        <v>0.19836728465705347</v>
      </c>
      <c r="H90" s="15">
        <f t="shared" si="10"/>
        <v>1.3733119707026779E-2</v>
      </c>
      <c r="I90" s="15">
        <f t="shared" si="10"/>
        <v>0.79194323643854425</v>
      </c>
      <c r="J90" s="15">
        <f t="shared" si="10"/>
        <v>2.6398107881284809</v>
      </c>
      <c r="K90" s="15">
        <f t="shared" si="10"/>
        <v>9.3080033569848175E-2</v>
      </c>
      <c r="L90" s="15" t="str">
        <f t="shared" si="10"/>
        <v xml:space="preserve"> </v>
      </c>
      <c r="M90" s="15">
        <f t="shared" si="10"/>
        <v>0.43640802624551767</v>
      </c>
      <c r="N90" s="16">
        <f t="shared" si="10"/>
        <v>9.9183642328526736E-2</v>
      </c>
      <c r="O90" s="35">
        <v>88</v>
      </c>
      <c r="AU90" s="4">
        <v>0.86</v>
      </c>
      <c r="AW90" s="4">
        <v>0.27151261104627622</v>
      </c>
      <c r="AX90" s="4">
        <v>0.31438302331674089</v>
      </c>
      <c r="BB90" s="4">
        <v>6.4305618405696999E-2</v>
      </c>
      <c r="BC90" s="4">
        <v>14.564031724105082</v>
      </c>
      <c r="BD90" s="4">
        <v>10.834305856574655</v>
      </c>
      <c r="BH90" s="9"/>
      <c r="BI90" s="6">
        <v>0.36777072634718455</v>
      </c>
      <c r="BJ90" s="6">
        <v>5.382010629470993E-2</v>
      </c>
      <c r="BK90"/>
      <c r="BL90"/>
      <c r="BM90"/>
      <c r="BN90" s="6">
        <v>0.23322046061040971</v>
      </c>
      <c r="BO90" s="6">
        <v>11.696903101383626</v>
      </c>
      <c r="BP90"/>
      <c r="BQ90"/>
      <c r="BR90"/>
      <c r="BS90"/>
      <c r="BT90" s="9"/>
      <c r="BU90" s="6">
        <v>8.5950148913630092E-2</v>
      </c>
      <c r="BV90" s="6">
        <v>0.56767075096444064</v>
      </c>
      <c r="BW90"/>
      <c r="BX90" s="6">
        <v>0.18389334186172021</v>
      </c>
      <c r="BY90"/>
      <c r="BZ90" s="6">
        <v>0.19388754522377022</v>
      </c>
      <c r="CA90"/>
      <c r="CB90" s="6">
        <v>0.49971016810250057</v>
      </c>
      <c r="CC90"/>
      <c r="CD90"/>
      <c r="CE90" s="6">
        <v>4.9971016810250055E-2</v>
      </c>
      <c r="CF90"/>
      <c r="CG90" s="6">
        <v>2.9877164873731594</v>
      </c>
      <c r="CH90"/>
      <c r="CI90" s="6">
        <v>7.9346913862821389E-2</v>
      </c>
      <c r="CJ90" s="6">
        <v>0.14190890363927672</v>
      </c>
      <c r="CK90"/>
      <c r="CL90" s="6">
        <v>1.2054627298390173</v>
      </c>
      <c r="CM90"/>
      <c r="CN90" s="6">
        <v>32.925917448691536</v>
      </c>
      <c r="CO90" s="6">
        <v>0.1083390554665446</v>
      </c>
      <c r="CP90"/>
      <c r="CQ90" s="6">
        <v>5.1880674448767837E-2</v>
      </c>
      <c r="CR90" s="6">
        <v>2.8992141603723202E-2</v>
      </c>
      <c r="CS90"/>
      <c r="CT90"/>
      <c r="CU90" s="6">
        <v>4.882887006942855E-2</v>
      </c>
      <c r="CV90" s="6">
        <v>0.62561989776455329</v>
      </c>
      <c r="CW90" s="6">
        <v>2.1362630655374991E-2</v>
      </c>
      <c r="CX90" s="6">
        <v>0.87281605249103533</v>
      </c>
      <c r="CY90" s="6">
        <v>3.2043945983062487</v>
      </c>
      <c r="CZ90" s="6">
        <v>0.11596856641489281</v>
      </c>
      <c r="DA90" s="6">
        <v>4.2725261310749982E-2</v>
      </c>
      <c r="DB90" s="6">
        <v>0.63935301747158002</v>
      </c>
      <c r="DC90" s="6">
        <v>6.5613794155794616E-2</v>
      </c>
      <c r="DD90" s="6">
        <v>1.1584188598719642</v>
      </c>
      <c r="DE90"/>
      <c r="DF90"/>
      <c r="DG90" s="6">
        <v>5.2840158520475564E-2</v>
      </c>
      <c r="DH90" s="6">
        <v>5.8937099888222745E-2</v>
      </c>
      <c r="DI90"/>
      <c r="DJ90" s="6">
        <v>4.2190834264810491</v>
      </c>
      <c r="DK90" s="6">
        <v>0.16868204450767199</v>
      </c>
      <c r="DL90" s="6">
        <v>5.4872472309724626E-2</v>
      </c>
      <c r="DM90"/>
      <c r="DN90" s="6">
        <v>5.4872472309724626E-2</v>
      </c>
      <c r="DO90"/>
    </row>
    <row r="91" spans="1:119" ht="15">
      <c r="A91" s="96">
        <v>89</v>
      </c>
      <c r="B91" s="3">
        <v>0.88</v>
      </c>
      <c r="C91" s="14">
        <f t="shared" si="10"/>
        <v>4.1199359121080338E-2</v>
      </c>
      <c r="D91" s="15" t="str">
        <f t="shared" si="10"/>
        <v xml:space="preserve"> </v>
      </c>
      <c r="E91" s="15" t="str">
        <f t="shared" si="10"/>
        <v xml:space="preserve"> </v>
      </c>
      <c r="F91" s="15">
        <f t="shared" si="10"/>
        <v>6.4087891966124966E-2</v>
      </c>
      <c r="G91" s="15">
        <f t="shared" si="10"/>
        <v>0.27008468757152665</v>
      </c>
      <c r="H91" s="15">
        <f t="shared" si="10"/>
        <v>4.2725261310749982E-2</v>
      </c>
      <c r="I91" s="15">
        <f t="shared" si="10"/>
        <v>0.86518654154268715</v>
      </c>
      <c r="J91" s="15">
        <f t="shared" si="10"/>
        <v>1.6525520714122224</v>
      </c>
      <c r="K91" s="15">
        <f t="shared" si="10"/>
        <v>3.0518043793392843E-2</v>
      </c>
      <c r="L91" s="15" t="str">
        <f t="shared" si="10"/>
        <v xml:space="preserve"> </v>
      </c>
      <c r="M91" s="15">
        <f t="shared" si="10"/>
        <v>0.65613794155794614</v>
      </c>
      <c r="N91" s="16">
        <f t="shared" si="10"/>
        <v>0.16021972991531244</v>
      </c>
      <c r="O91" s="35">
        <v>89</v>
      </c>
      <c r="AU91" s="4">
        <v>0.87</v>
      </c>
      <c r="AW91" s="4">
        <v>0.24531402576988118</v>
      </c>
      <c r="AX91" s="4">
        <v>0.37392526258127518</v>
      </c>
      <c r="BB91" s="4">
        <v>0.10955772024674304</v>
      </c>
      <c r="BC91" s="4">
        <v>12.918284230833354</v>
      </c>
      <c r="BD91" s="4">
        <v>8.1358515731059615</v>
      </c>
      <c r="BH91" s="9"/>
      <c r="BI91" s="6">
        <v>0.60099118695759424</v>
      </c>
      <c r="BJ91" s="6">
        <v>3.1395062005247464E-2</v>
      </c>
      <c r="BK91"/>
      <c r="BL91"/>
      <c r="BM91"/>
      <c r="BN91" s="6">
        <v>0.45971340793398069</v>
      </c>
      <c r="BO91" s="6">
        <v>7.1894691992016684</v>
      </c>
      <c r="BP91"/>
      <c r="BQ91"/>
      <c r="BR91"/>
      <c r="BS91"/>
      <c r="BT91" s="9"/>
      <c r="BU91" s="6">
        <v>5.3968698155070063E-2</v>
      </c>
      <c r="BV91" s="6">
        <v>0.3717843650682604</v>
      </c>
      <c r="BW91"/>
      <c r="BX91" s="6">
        <v>0.25585160606848029</v>
      </c>
      <c r="BY91"/>
      <c r="BZ91" s="6">
        <v>0.66961162525735074</v>
      </c>
      <c r="CA91"/>
      <c r="CB91" s="6">
        <v>0.51570089348178061</v>
      </c>
      <c r="CC91"/>
      <c r="CD91"/>
      <c r="CE91" s="6">
        <v>3.5979132103380038E-2</v>
      </c>
      <c r="CF91"/>
      <c r="CG91" s="6">
        <v>3.6987869077592128</v>
      </c>
      <c r="CH91"/>
      <c r="CI91" s="6">
        <v>7.3243305104142828E-2</v>
      </c>
      <c r="CJ91" s="6">
        <v>0.10376134889753567</v>
      </c>
      <c r="CK91"/>
      <c r="CL91" s="6">
        <v>1.0940718699931336</v>
      </c>
      <c r="CM91"/>
      <c r="CN91" s="6">
        <v>0.91401541161211564</v>
      </c>
      <c r="CO91" s="6">
        <v>0.35553521019302664</v>
      </c>
      <c r="CP91"/>
      <c r="CQ91" s="6">
        <v>3.6621652552071414E-2</v>
      </c>
      <c r="CR91" s="6">
        <v>1.8310826276035707E-2</v>
      </c>
      <c r="CS91"/>
      <c r="CT91"/>
      <c r="CU91" s="6">
        <v>4.4251163500419625E-2</v>
      </c>
      <c r="CV91" s="6">
        <v>0.19836728465705347</v>
      </c>
      <c r="CW91" s="6">
        <v>1.3733119707026779E-2</v>
      </c>
      <c r="CX91" s="6">
        <v>0.79194323643854425</v>
      </c>
      <c r="CY91" s="6">
        <v>2.6398107881284809</v>
      </c>
      <c r="CZ91" s="6">
        <v>9.3080033569848175E-2</v>
      </c>
      <c r="DA91"/>
      <c r="DB91" s="6">
        <v>0.43640802624551767</v>
      </c>
      <c r="DC91" s="6">
        <v>9.9183642328526736E-2</v>
      </c>
      <c r="DD91" s="6">
        <v>1.1726450563967077</v>
      </c>
      <c r="DE91"/>
      <c r="DF91"/>
      <c r="DG91" s="6">
        <v>5.6904786098973689E-2</v>
      </c>
      <c r="DH91" s="6">
        <v>2.03231378924906E-2</v>
      </c>
      <c r="DI91"/>
      <c r="DJ91" s="6">
        <v>3.637841682755818</v>
      </c>
      <c r="DK91" s="6">
        <v>4.4710903363479326E-2</v>
      </c>
      <c r="DL91" s="6">
        <v>0.1422619652474342</v>
      </c>
      <c r="DM91"/>
      <c r="DN91" s="6">
        <v>3.2517020627984963E-2</v>
      </c>
      <c r="DO91"/>
    </row>
    <row r="92" spans="1:119" ht="15">
      <c r="A92" s="96">
        <v>90</v>
      </c>
      <c r="B92" s="3">
        <v>0.89</v>
      </c>
      <c r="C92" s="14">
        <f t="shared" si="10"/>
        <v>5.1880674448767837E-2</v>
      </c>
      <c r="D92" s="15" t="str">
        <f t="shared" si="10"/>
        <v xml:space="preserve"> </v>
      </c>
      <c r="E92" s="15" t="str">
        <f t="shared" si="10"/>
        <v xml:space="preserve"> </v>
      </c>
      <c r="F92" s="15">
        <f t="shared" si="10"/>
        <v>4.2725261310749982E-2</v>
      </c>
      <c r="G92" s="15">
        <f t="shared" si="10"/>
        <v>0.19684138246738384</v>
      </c>
      <c r="H92" s="15">
        <f t="shared" si="10"/>
        <v>4.4251163500419625E-2</v>
      </c>
      <c r="I92" s="15">
        <f t="shared" si="10"/>
        <v>0.96894789044022278</v>
      </c>
      <c r="J92" s="15">
        <f t="shared" si="10"/>
        <v>0.66224155031662468</v>
      </c>
      <c r="K92" s="15">
        <f t="shared" si="10"/>
        <v>3.509575036240177E-2</v>
      </c>
      <c r="L92" s="15" t="str">
        <f t="shared" si="10"/>
        <v xml:space="preserve"> </v>
      </c>
      <c r="M92" s="15">
        <f t="shared" si="10"/>
        <v>1.0238803692683298</v>
      </c>
      <c r="N92" s="16">
        <f t="shared" si="10"/>
        <v>0.10070954451819639</v>
      </c>
      <c r="O92" s="35">
        <v>90</v>
      </c>
      <c r="AU92" s="4">
        <v>0.88</v>
      </c>
      <c r="AW92" s="4">
        <v>0.16671826994069594</v>
      </c>
      <c r="AX92" s="4">
        <v>0.19768023435825374</v>
      </c>
      <c r="BB92" s="4">
        <v>6.6687307976278379E-2</v>
      </c>
      <c r="BC92" s="4">
        <v>11.203467740014768</v>
      </c>
      <c r="BD92" s="4">
        <v>8.4359444589992147</v>
      </c>
      <c r="BH92" s="9"/>
      <c r="BI92" s="6">
        <v>0.79160406341802525</v>
      </c>
      <c r="BJ92" s="6">
        <v>3.5880070863139955E-2</v>
      </c>
      <c r="BK92"/>
      <c r="BL92"/>
      <c r="BM92"/>
      <c r="BN92" s="6">
        <v>0.87906173614692895</v>
      </c>
      <c r="BO92" s="6">
        <v>5.0276949296974864</v>
      </c>
      <c r="BP92"/>
      <c r="BQ92"/>
      <c r="BR92"/>
      <c r="BS92"/>
      <c r="BT92" s="9"/>
      <c r="BU92" s="6">
        <v>8.9947830258450101E-2</v>
      </c>
      <c r="BV92" s="6">
        <v>0.10194087429291011</v>
      </c>
      <c r="BW92"/>
      <c r="BX92" s="6">
        <v>0.30982030422355034</v>
      </c>
      <c r="BY92"/>
      <c r="BZ92" s="6">
        <v>0.54368466289552064</v>
      </c>
      <c r="CA92"/>
      <c r="CB92" s="6">
        <v>0.33780407363729037</v>
      </c>
      <c r="CC92"/>
      <c r="CD92"/>
      <c r="CE92"/>
      <c r="CF92"/>
      <c r="CG92" s="6">
        <v>3.6316472114137484</v>
      </c>
      <c r="CH92"/>
      <c r="CI92" s="6">
        <v>0.11749446860456245</v>
      </c>
      <c r="CJ92" s="6">
        <v>0.35858701457236591</v>
      </c>
      <c r="CK92"/>
      <c r="CL92" s="6">
        <v>1.0955977721828032</v>
      </c>
      <c r="CM92"/>
      <c r="CN92" s="6">
        <v>0.18463416495002671</v>
      </c>
      <c r="CO92" s="6">
        <v>0.36469062333104446</v>
      </c>
      <c r="CP92"/>
      <c r="CQ92" s="6">
        <v>0.11291676203555352</v>
      </c>
      <c r="CR92" s="6">
        <v>4.1199359121080338E-2</v>
      </c>
      <c r="CS92"/>
      <c r="CT92"/>
      <c r="CU92" s="6">
        <v>6.4087891966124966E-2</v>
      </c>
      <c r="CV92" s="6">
        <v>0.27008468757152665</v>
      </c>
      <c r="CW92" s="6">
        <v>4.2725261310749982E-2</v>
      </c>
      <c r="CX92" s="6">
        <v>0.86518654154268715</v>
      </c>
      <c r="CY92" s="6">
        <v>1.6525520714122224</v>
      </c>
      <c r="CZ92" s="6">
        <v>3.0518043793392843E-2</v>
      </c>
      <c r="DA92"/>
      <c r="DB92" s="6">
        <v>0.65613794155794614</v>
      </c>
      <c r="DC92" s="6">
        <v>0.16021972991531244</v>
      </c>
      <c r="DD92" s="6">
        <v>1.8656640585306372</v>
      </c>
      <c r="DE92" s="6"/>
      <c r="DF92"/>
      <c r="DG92" s="6">
        <v>1.6258510313992482E-2</v>
      </c>
      <c r="DH92" s="6">
        <v>3.8613961995732145E-2</v>
      </c>
      <c r="DI92"/>
      <c r="DJ92" s="6">
        <v>4.3958947261457171</v>
      </c>
      <c r="DK92" s="6">
        <v>5.4872472309724626E-2</v>
      </c>
      <c r="DL92" s="6">
        <v>0.31094400975510622</v>
      </c>
      <c r="DM92"/>
      <c r="DN92" s="6">
        <v>6.3001727466720864E-2</v>
      </c>
      <c r="DO92"/>
    </row>
    <row r="93" spans="1:119" ht="15">
      <c r="A93" s="96">
        <v>91</v>
      </c>
      <c r="B93" s="3">
        <v>0.9</v>
      </c>
      <c r="C93" s="14">
        <f t="shared" ref="C93:N103" si="11">IF(VLOOKUP($B93,$AU$4:$DO$104,C$1+(12*($S$4-1980)),FALSE)=0," ",VLOOKUP($B93,$AU$4:$DO$104,C$1+(12*($S$4-1980)),FALSE))</f>
        <v>3.3569848172732127E-2</v>
      </c>
      <c r="D93" s="15" t="str">
        <f t="shared" si="11"/>
        <v xml:space="preserve"> </v>
      </c>
      <c r="E93" s="15" t="str">
        <f t="shared" si="11"/>
        <v xml:space="preserve"> </v>
      </c>
      <c r="F93" s="15">
        <f t="shared" si="11"/>
        <v>8.2398718242160676E-2</v>
      </c>
      <c r="G93" s="15">
        <f t="shared" si="11"/>
        <v>0.19836728465705347</v>
      </c>
      <c r="H93" s="15">
        <f t="shared" si="11"/>
        <v>0.41962310215915161</v>
      </c>
      <c r="I93" s="15">
        <f t="shared" si="11"/>
        <v>0.58442053864347299</v>
      </c>
      <c r="J93" s="15">
        <f t="shared" si="11"/>
        <v>0.27466239414053562</v>
      </c>
      <c r="K93" s="15">
        <f t="shared" si="11"/>
        <v>1.6784924086366063E-2</v>
      </c>
      <c r="L93" s="15" t="str">
        <f t="shared" si="11"/>
        <v xml:space="preserve"> </v>
      </c>
      <c r="M93" s="15">
        <f t="shared" si="11"/>
        <v>1.2848096437018388</v>
      </c>
      <c r="N93" s="16">
        <f t="shared" si="11"/>
        <v>0.14343480582894635</v>
      </c>
      <c r="O93" s="35">
        <v>91</v>
      </c>
      <c r="AU93" s="4">
        <v>0.89</v>
      </c>
      <c r="AW93" s="4">
        <v>0.15957320122895183</v>
      </c>
      <c r="AX93" s="4">
        <v>8.8122514111510716E-2</v>
      </c>
      <c r="BB93" s="4">
        <v>5.9542239264534266E-2</v>
      </c>
      <c r="BC93" s="4">
        <v>7.1688856074499254</v>
      </c>
      <c r="BD93" s="4">
        <v>8.4407078381403764</v>
      </c>
      <c r="BH93" s="9"/>
      <c r="BI93" s="6">
        <v>0.57632363823918553</v>
      </c>
      <c r="BJ93" s="6">
        <v>4.7092593007871192E-2</v>
      </c>
      <c r="BK93"/>
      <c r="BL93"/>
      <c r="BM93"/>
      <c r="BN93" s="6">
        <v>0.57183862938129304</v>
      </c>
      <c r="BO93" s="6">
        <v>2.2066243580831073</v>
      </c>
      <c r="BP93"/>
      <c r="BQ93"/>
      <c r="BR93"/>
      <c r="BS93"/>
      <c r="BT93" s="9"/>
      <c r="BU93" s="6">
        <v>3.5979132103380038E-2</v>
      </c>
      <c r="BV93" s="6">
        <v>0.30582262287873035</v>
      </c>
      <c r="BW93"/>
      <c r="BX93" s="6">
        <v>9.9942033620500116E-3</v>
      </c>
      <c r="BY93"/>
      <c r="BZ93" s="6">
        <v>0.42575306322333045</v>
      </c>
      <c r="CA93"/>
      <c r="CB93" s="6">
        <v>0.10793739631014013</v>
      </c>
      <c r="CC93"/>
      <c r="CD93"/>
      <c r="CE93"/>
      <c r="CF93"/>
      <c r="CG93" s="6">
        <v>3.4821087968261235</v>
      </c>
      <c r="CH93"/>
      <c r="CI93" s="6">
        <v>0.11139085984588389</v>
      </c>
      <c r="CJ93" s="6">
        <v>0.38147554741741052</v>
      </c>
      <c r="CK93"/>
      <c r="CL93" s="6">
        <v>0.82856488899061576</v>
      </c>
      <c r="CM93"/>
      <c r="CN93" s="6">
        <v>5.1880674448767837E-2</v>
      </c>
      <c r="CO93" s="6">
        <v>0.18005645838101778</v>
      </c>
      <c r="CP93"/>
      <c r="CQ93" s="6">
        <v>0.1953154802777142</v>
      </c>
      <c r="CR93" s="6">
        <v>5.1880674448767837E-2</v>
      </c>
      <c r="CS93"/>
      <c r="CT93"/>
      <c r="CU93" s="6">
        <v>4.2725261310749982E-2</v>
      </c>
      <c r="CV93" s="6">
        <v>0.19684138246738384</v>
      </c>
      <c r="CW93" s="6">
        <v>4.4251163500419625E-2</v>
      </c>
      <c r="CX93" s="6">
        <v>0.96894789044022278</v>
      </c>
      <c r="CY93" s="6">
        <v>0.66224155031662468</v>
      </c>
      <c r="CZ93" s="6">
        <v>3.509575036240177E-2</v>
      </c>
      <c r="DA93"/>
      <c r="DB93" s="6">
        <v>1.0238803692683298</v>
      </c>
      <c r="DC93" s="6">
        <v>0.10070954451819639</v>
      </c>
      <c r="DD93" s="6">
        <v>1.8006300172746674</v>
      </c>
      <c r="DE93" s="6">
        <v>4.8775530941977445E-2</v>
      </c>
      <c r="DF93"/>
      <c r="DG93" s="6">
        <v>3.2517020627984963E-2</v>
      </c>
      <c r="DH93" s="6">
        <v>1.2193882735494361E-2</v>
      </c>
      <c r="DI93"/>
      <c r="DJ93" s="6">
        <v>4.0056904786098979</v>
      </c>
      <c r="DK93" s="6">
        <v>8.738949293770959E-2</v>
      </c>
      <c r="DL93" s="6">
        <v>0.37597805101107612</v>
      </c>
      <c r="DM93"/>
      <c r="DN93" s="6">
        <v>0.11380957219794738</v>
      </c>
      <c r="DO93"/>
    </row>
    <row r="94" spans="1:119" ht="15">
      <c r="A94" s="96">
        <v>92</v>
      </c>
      <c r="B94" s="3">
        <v>0.91</v>
      </c>
      <c r="C94" s="14">
        <f t="shared" si="11"/>
        <v>6.4087891966124966E-2</v>
      </c>
      <c r="D94" s="15" t="str">
        <f t="shared" si="11"/>
        <v xml:space="preserve"> </v>
      </c>
      <c r="E94" s="15" t="str">
        <f t="shared" si="11"/>
        <v xml:space="preserve"> </v>
      </c>
      <c r="F94" s="15">
        <f t="shared" si="11"/>
        <v>0.10376134889753567</v>
      </c>
      <c r="G94" s="15">
        <f t="shared" si="11"/>
        <v>0.11444266422522316</v>
      </c>
      <c r="H94" s="15">
        <f t="shared" si="11"/>
        <v>1.0757610437170977</v>
      </c>
      <c r="I94" s="15">
        <f t="shared" si="11"/>
        <v>0.32654306858930343</v>
      </c>
      <c r="J94" s="15">
        <f t="shared" si="11"/>
        <v>3.9673456931410694E-2</v>
      </c>
      <c r="K94" s="15">
        <f t="shared" si="11"/>
        <v>6.7139696345464253E-2</v>
      </c>
      <c r="L94" s="15" t="str">
        <f t="shared" si="11"/>
        <v xml:space="preserve"> </v>
      </c>
      <c r="M94" s="15">
        <f t="shared" si="11"/>
        <v>0.76295109483482104</v>
      </c>
      <c r="N94" s="16">
        <f t="shared" si="11"/>
        <v>7.0191500724803541E-2</v>
      </c>
      <c r="O94" s="35">
        <v>92</v>
      </c>
      <c r="AU94" s="4">
        <v>0.9</v>
      </c>
      <c r="AW94" s="4">
        <v>0.13337461595255676</v>
      </c>
      <c r="AX94" s="4">
        <v>0.25960416319336937</v>
      </c>
      <c r="BB94" s="4">
        <v>0.10479434110558031</v>
      </c>
      <c r="BC94" s="4">
        <v>4.9872579607973897</v>
      </c>
      <c r="BD94" s="4">
        <v>7.8214685497892207</v>
      </c>
      <c r="BH94" s="9"/>
      <c r="BI94" s="6">
        <v>0.4798959477944969</v>
      </c>
      <c r="BJ94" s="6">
        <v>2.9152557576301214E-2</v>
      </c>
      <c r="BK94"/>
      <c r="BL94"/>
      <c r="BM94"/>
      <c r="BN94" s="6">
        <v>0.75796649698383156</v>
      </c>
      <c r="BO94" s="6">
        <v>0.94633686901531633</v>
      </c>
      <c r="BP94"/>
      <c r="BQ94"/>
      <c r="BR94"/>
      <c r="BS94"/>
      <c r="BT94" s="9"/>
      <c r="BU94" s="6">
        <v>5.7966379499890065E-2</v>
      </c>
      <c r="BV94" s="6">
        <v>0.54568350356793061</v>
      </c>
      <c r="BW94"/>
      <c r="BX94"/>
      <c r="BY94"/>
      <c r="BZ94" s="6">
        <v>0.23386435867197025</v>
      </c>
      <c r="CA94"/>
      <c r="CB94" s="6">
        <v>4.1975654120610044E-2</v>
      </c>
      <c r="CC94"/>
      <c r="CD94"/>
      <c r="CE94"/>
      <c r="CF94"/>
      <c r="CG94" s="6">
        <v>4.1931792172121769</v>
      </c>
      <c r="CH94"/>
      <c r="CI94" s="6">
        <v>8.0872816052491039E-2</v>
      </c>
      <c r="CJ94" s="6">
        <v>0.27313649195086592</v>
      </c>
      <c r="CK94"/>
      <c r="CL94" s="6">
        <v>0.70954451819638364</v>
      </c>
      <c r="CM94"/>
      <c r="CN94" s="6">
        <v>7.1717402914473177E-2</v>
      </c>
      <c r="CO94" s="6">
        <v>8.5450522621499964E-2</v>
      </c>
      <c r="CP94"/>
      <c r="CQ94" s="6">
        <v>0.20294499122606241</v>
      </c>
      <c r="CR94" s="6">
        <v>3.3569848172732127E-2</v>
      </c>
      <c r="CS94"/>
      <c r="CT94"/>
      <c r="CU94" s="6">
        <v>8.2398718242160676E-2</v>
      </c>
      <c r="CV94" s="6">
        <v>0.19836728465705347</v>
      </c>
      <c r="CW94" s="6">
        <v>0.41962310215915161</v>
      </c>
      <c r="CX94" s="6">
        <v>0.58442053864347299</v>
      </c>
      <c r="CY94" s="6">
        <v>0.27466239414053562</v>
      </c>
      <c r="CZ94" s="6">
        <v>1.6784924086366063E-2</v>
      </c>
      <c r="DA94"/>
      <c r="DB94" s="6">
        <v>1.2848096437018388</v>
      </c>
      <c r="DC94" s="6">
        <v>0.14343480582894635</v>
      </c>
      <c r="DD94" s="6">
        <v>1.044609287674017</v>
      </c>
      <c r="DE94" s="6">
        <v>0.55482166446499348</v>
      </c>
      <c r="DF94"/>
      <c r="DG94" s="6">
        <v>2.8452393049486845E-2</v>
      </c>
      <c r="DH94" s="6">
        <v>2.6420079260237782E-2</v>
      </c>
      <c r="DI94"/>
      <c r="DJ94" s="6">
        <v>4.3166344883650041</v>
      </c>
      <c r="DK94" s="6">
        <v>2.2355451681739663E-2</v>
      </c>
      <c r="DL94" s="6">
        <v>0.59546794024997463</v>
      </c>
      <c r="DM94"/>
      <c r="DN94" s="6">
        <v>0.12397114114419268</v>
      </c>
      <c r="DO94"/>
    </row>
    <row r="95" spans="1:119" ht="15">
      <c r="A95" s="96">
        <v>93</v>
      </c>
      <c r="B95" s="3">
        <v>0.92</v>
      </c>
      <c r="C95" s="14">
        <f t="shared" si="11"/>
        <v>4.882887006942855E-2</v>
      </c>
      <c r="D95" s="15" t="str">
        <f t="shared" si="11"/>
        <v xml:space="preserve"> </v>
      </c>
      <c r="E95" s="15" t="str">
        <f t="shared" si="11"/>
        <v xml:space="preserve"> </v>
      </c>
      <c r="F95" s="15">
        <f t="shared" si="11"/>
        <v>7.4769207293812465E-2</v>
      </c>
      <c r="G95" s="15">
        <f t="shared" si="11"/>
        <v>0.28686961165789271</v>
      </c>
      <c r="H95" s="15">
        <f t="shared" si="11"/>
        <v>1.5426871137560083</v>
      </c>
      <c r="I95" s="15">
        <f t="shared" si="11"/>
        <v>0.21210040436408026</v>
      </c>
      <c r="J95" s="15" t="str">
        <f t="shared" si="11"/>
        <v xml:space="preserve"> </v>
      </c>
      <c r="K95" s="15">
        <f t="shared" si="11"/>
        <v>6.8665598535133904E-2</v>
      </c>
      <c r="L95" s="15" t="str">
        <f t="shared" si="11"/>
        <v xml:space="preserve"> </v>
      </c>
      <c r="M95" s="15">
        <f t="shared" si="11"/>
        <v>1.667811093308919</v>
      </c>
      <c r="N95" s="16">
        <f t="shared" si="11"/>
        <v>7.7821011673151752E-2</v>
      </c>
      <c r="O95" s="35">
        <v>93</v>
      </c>
      <c r="AU95" s="4">
        <v>0.91</v>
      </c>
      <c r="AW95" s="4">
        <v>0.13337461595255676</v>
      </c>
      <c r="AX95" s="4">
        <v>0.11193940981732442</v>
      </c>
      <c r="BB95" s="4">
        <v>6.6687307976278379E-2</v>
      </c>
      <c r="BC95" s="4">
        <v>2.2959487460404411</v>
      </c>
      <c r="BD95" s="4">
        <v>7.1712672970205071</v>
      </c>
      <c r="BH95" s="9"/>
      <c r="BI95" s="6">
        <v>0.10988271701836612</v>
      </c>
      <c r="BJ95" s="6">
        <v>0.10764021258941986</v>
      </c>
      <c r="BK95"/>
      <c r="BL95"/>
      <c r="BM95"/>
      <c r="BN95" s="6">
        <v>0.54268607180499184</v>
      </c>
      <c r="BO95" s="6">
        <v>0.12109523916309735</v>
      </c>
      <c r="BP95"/>
      <c r="BQ95"/>
      <c r="BR95"/>
      <c r="BS95"/>
      <c r="BT95" s="9"/>
      <c r="BU95" s="6">
        <v>4.797217613784005E-2</v>
      </c>
      <c r="BV95" s="6">
        <v>0.54768234424034057</v>
      </c>
      <c r="BW95"/>
      <c r="BX95"/>
      <c r="BY95"/>
      <c r="BZ95" s="6">
        <v>0.26584580943053032</v>
      </c>
      <c r="CA95"/>
      <c r="CB95" s="6">
        <v>0.35779248036139039</v>
      </c>
      <c r="CC95"/>
      <c r="CD95"/>
      <c r="CE95"/>
      <c r="CF95"/>
      <c r="CG95" s="6">
        <v>4.9485008010986498</v>
      </c>
      <c r="CH95"/>
      <c r="CI95" s="6">
        <v>5.9510185397116042E-2</v>
      </c>
      <c r="CJ95" s="6">
        <v>0.15869382772564278</v>
      </c>
      <c r="CK95"/>
      <c r="CL95" s="6">
        <v>0.59967956054016935</v>
      </c>
      <c r="CM95"/>
      <c r="CN95" s="6">
        <v>0.16021972991531244</v>
      </c>
      <c r="CO95" s="6">
        <v>3.6621652552071414E-2</v>
      </c>
      <c r="CP95"/>
      <c r="CQ95"/>
      <c r="CR95" s="6">
        <v>6.4087891966124966E-2</v>
      </c>
      <c r="CS95"/>
      <c r="CT95"/>
      <c r="CU95" s="6">
        <v>0.10376134889753567</v>
      </c>
      <c r="CV95" s="6">
        <v>0.11444266422522316</v>
      </c>
      <c r="CW95" s="6">
        <v>1.0757610437170977</v>
      </c>
      <c r="CX95" s="6">
        <v>0.32654306858930343</v>
      </c>
      <c r="CY95" s="6">
        <v>3.9673456931410694E-2</v>
      </c>
      <c r="CZ95" s="6">
        <v>6.7139696345464253E-2</v>
      </c>
      <c r="DA95"/>
      <c r="DB95" s="6">
        <v>0.76295109483482104</v>
      </c>
      <c r="DC95" s="6">
        <v>7.0191500724803541E-2</v>
      </c>
      <c r="DD95" s="6">
        <v>0.43694746468854795</v>
      </c>
      <c r="DE95" s="6">
        <v>0.7275683365511636</v>
      </c>
      <c r="DF95"/>
      <c r="DG95" s="6">
        <v>7.1130982623717101E-2</v>
      </c>
      <c r="DH95" s="6">
        <v>1.6258510313992482E-2</v>
      </c>
      <c r="DI95"/>
      <c r="DJ95" s="6">
        <v>4.4162178640382077</v>
      </c>
      <c r="DK95" s="6">
        <v>2.0323137892490602E-3</v>
      </c>
      <c r="DL95" s="6">
        <v>0.66050198150594452</v>
      </c>
      <c r="DM95"/>
      <c r="DN95" s="6">
        <v>0.43085052332080076</v>
      </c>
      <c r="DO95"/>
    </row>
    <row r="96" spans="1:119" ht="15">
      <c r="A96" s="96">
        <v>94</v>
      </c>
      <c r="B96" s="3">
        <v>0.93</v>
      </c>
      <c r="C96" s="14">
        <f t="shared" si="11"/>
        <v>3.509575036240177E-2</v>
      </c>
      <c r="D96" s="15" t="str">
        <f t="shared" si="11"/>
        <v xml:space="preserve"> </v>
      </c>
      <c r="E96" s="15" t="str">
        <f t="shared" si="11"/>
        <v xml:space="preserve"> </v>
      </c>
      <c r="F96" s="15">
        <f t="shared" si="11"/>
        <v>6.8665598535133904E-2</v>
      </c>
      <c r="G96" s="15">
        <f t="shared" si="11"/>
        <v>2.8992141603723202E-2</v>
      </c>
      <c r="H96" s="15">
        <f t="shared" si="11"/>
        <v>2.2323949034866866</v>
      </c>
      <c r="I96" s="15">
        <f t="shared" si="11"/>
        <v>0.18921187151903562</v>
      </c>
      <c r="J96" s="15" t="str">
        <f t="shared" si="11"/>
        <v xml:space="preserve"> </v>
      </c>
      <c r="K96" s="15">
        <f t="shared" si="11"/>
        <v>0.11749446860456245</v>
      </c>
      <c r="L96" s="15" t="str">
        <f t="shared" si="11"/>
        <v xml:space="preserve"> </v>
      </c>
      <c r="M96" s="15">
        <f t="shared" si="11"/>
        <v>2.1393148699168383</v>
      </c>
      <c r="N96" s="16">
        <f t="shared" si="11"/>
        <v>1.9836728465705347E-2</v>
      </c>
      <c r="O96" s="35">
        <v>94</v>
      </c>
      <c r="AU96" s="4">
        <v>0.92</v>
      </c>
      <c r="AW96" s="4">
        <v>0.13575630552313811</v>
      </c>
      <c r="AX96" s="4">
        <v>0.16909995951127732</v>
      </c>
      <c r="BB96" s="4">
        <v>0.30961964417557819</v>
      </c>
      <c r="BC96" s="4">
        <v>2.2054445423583493</v>
      </c>
      <c r="BD96" s="4">
        <v>5.1039607497558768</v>
      </c>
      <c r="BH96" s="9"/>
      <c r="BI96" s="6">
        <v>0.16818783217096855</v>
      </c>
      <c r="BJ96" s="6">
        <v>3.5880070863139955E-2</v>
      </c>
      <c r="BK96"/>
      <c r="BL96"/>
      <c r="BM96"/>
      <c r="BN96" s="6">
        <v>0.73329894826542286</v>
      </c>
      <c r="BO96"/>
      <c r="BP96"/>
      <c r="BQ96"/>
      <c r="BR96"/>
      <c r="BS96"/>
      <c r="BT96" s="9"/>
      <c r="BU96" s="6">
        <v>6.9959423534350085E-2</v>
      </c>
      <c r="BV96" s="6">
        <v>0.2758400127925803</v>
      </c>
      <c r="BW96"/>
      <c r="BX96"/>
      <c r="BY96"/>
      <c r="BZ96" s="6">
        <v>0.37578204641308044</v>
      </c>
      <c r="CA96"/>
      <c r="CB96" s="6">
        <v>0.16590377581003019</v>
      </c>
      <c r="CC96"/>
      <c r="CD96"/>
      <c r="CE96"/>
      <c r="CF96"/>
      <c r="CG96" s="6">
        <v>3.6240177004654002</v>
      </c>
      <c r="CH96"/>
      <c r="CI96" s="6">
        <v>6.7139696345464253E-2</v>
      </c>
      <c r="CJ96" s="6">
        <v>0.3479056992446784</v>
      </c>
      <c r="CK96"/>
      <c r="CL96" s="6">
        <v>1.466392004272526</v>
      </c>
      <c r="CM96"/>
      <c r="CN96" s="6">
        <v>7.6295109483482107E-3</v>
      </c>
      <c r="CO96" s="6">
        <v>0.29144731822690167</v>
      </c>
      <c r="CP96"/>
      <c r="CQ96"/>
      <c r="CR96" s="6">
        <v>4.882887006942855E-2</v>
      </c>
      <c r="CS96"/>
      <c r="CT96"/>
      <c r="CU96" s="6">
        <v>7.4769207293812465E-2</v>
      </c>
      <c r="CV96" s="6">
        <v>0.28686961165789271</v>
      </c>
      <c r="CW96" s="6">
        <v>1.5426871137560083</v>
      </c>
      <c r="CX96" s="6">
        <v>0.21210040436408026</v>
      </c>
      <c r="CY96"/>
      <c r="CZ96" s="6">
        <v>6.8665598535133904E-2</v>
      </c>
      <c r="DA96"/>
      <c r="DB96" s="6">
        <v>1.667811093308919</v>
      </c>
      <c r="DC96" s="6">
        <v>7.7821011673151752E-2</v>
      </c>
      <c r="DD96" s="6">
        <v>0.16461741692917387</v>
      </c>
      <c r="DE96" s="6">
        <v>0.92673508789757142</v>
      </c>
      <c r="DF96"/>
      <c r="DG96" s="6">
        <v>6.3001727466720864E-2</v>
      </c>
      <c r="DH96" s="6">
        <v>2.2355451681739663E-2</v>
      </c>
      <c r="DI96"/>
      <c r="DJ96" s="6">
        <v>3.2903160247942287</v>
      </c>
      <c r="DK96"/>
      <c r="DL96" s="6">
        <v>0.7377299054974088</v>
      </c>
      <c r="DM96"/>
      <c r="DN96" s="6">
        <v>1.3982318870033534</v>
      </c>
      <c r="DO96"/>
    </row>
    <row r="97" spans="1:119" ht="15">
      <c r="A97" s="96">
        <v>95</v>
      </c>
      <c r="B97" s="3">
        <v>0.94</v>
      </c>
      <c r="C97" s="14">
        <f t="shared" si="11"/>
        <v>2.5940337224383919E-2</v>
      </c>
      <c r="D97" s="15" t="str">
        <f t="shared" si="11"/>
        <v xml:space="preserve"> </v>
      </c>
      <c r="E97" s="15" t="str">
        <f t="shared" si="11"/>
        <v xml:space="preserve"> </v>
      </c>
      <c r="F97" s="15">
        <f t="shared" si="11"/>
        <v>4.882887006942855E-2</v>
      </c>
      <c r="G97" s="15" t="str">
        <f t="shared" si="11"/>
        <v xml:space="preserve"> </v>
      </c>
      <c r="H97" s="15">
        <f t="shared" si="11"/>
        <v>2.528419928282597</v>
      </c>
      <c r="I97" s="15">
        <f t="shared" si="11"/>
        <v>8.2398718242160676E-2</v>
      </c>
      <c r="J97" s="15" t="str">
        <f t="shared" si="11"/>
        <v xml:space="preserve"> </v>
      </c>
      <c r="K97" s="15">
        <f t="shared" si="11"/>
        <v>0.50202182040131227</v>
      </c>
      <c r="L97" s="15" t="str">
        <f t="shared" si="11"/>
        <v xml:space="preserve"> </v>
      </c>
      <c r="M97" s="15">
        <f t="shared" si="11"/>
        <v>3.2730601968413824</v>
      </c>
      <c r="N97" s="16" t="str">
        <f t="shared" si="11"/>
        <v xml:space="preserve"> </v>
      </c>
      <c r="O97" s="35">
        <v>95</v>
      </c>
      <c r="AU97" s="4">
        <v>0.93</v>
      </c>
      <c r="AW97" s="4">
        <v>0.1857717865053469</v>
      </c>
      <c r="AX97" s="4">
        <v>0.22387881963464884</v>
      </c>
      <c r="BB97" s="4">
        <v>1.1408293043084765</v>
      </c>
      <c r="BC97" s="4">
        <v>1.5457165313073096</v>
      </c>
      <c r="BD97" s="4">
        <v>3.7297258675304263</v>
      </c>
      <c r="BH97" s="9"/>
      <c r="BI97" s="6">
        <v>0.11436772587625861</v>
      </c>
      <c r="BJ97" s="6">
        <v>3.5880070863139955E-2</v>
      </c>
      <c r="BK97"/>
      <c r="BL97"/>
      <c r="BM97"/>
      <c r="BN97" s="6">
        <v>0.4798959477944969</v>
      </c>
      <c r="BO97"/>
      <c r="BP97"/>
      <c r="BQ97"/>
      <c r="BR97"/>
      <c r="BS97"/>
      <c r="BT97" s="9"/>
      <c r="BU97" s="6">
        <v>4.9971016810250055E-2</v>
      </c>
      <c r="BV97" s="6">
        <v>0.27184233144776032</v>
      </c>
      <c r="BW97"/>
      <c r="BX97"/>
      <c r="BY97"/>
      <c r="BZ97" s="6">
        <v>0.90547482460173101</v>
      </c>
      <c r="CA97"/>
      <c r="CB97" s="6">
        <v>0.94545163804993104</v>
      </c>
      <c r="CC97"/>
      <c r="CD97"/>
      <c r="CE97"/>
      <c r="CF97"/>
      <c r="CG97" s="6">
        <v>2.9587243457694363</v>
      </c>
      <c r="CH97"/>
      <c r="CI97" s="6">
        <v>6.2561989776455329E-2</v>
      </c>
      <c r="CJ97" s="6">
        <v>0.36926832990005343</v>
      </c>
      <c r="CK97"/>
      <c r="CL97" s="6">
        <v>1.6769665064469368</v>
      </c>
      <c r="CM97"/>
      <c r="CN97"/>
      <c r="CO97" s="6">
        <v>0.32501716639963379</v>
      </c>
      <c r="CP97"/>
      <c r="CQ97"/>
      <c r="CR97" s="6">
        <v>3.509575036240177E-2</v>
      </c>
      <c r="CS97"/>
      <c r="CT97"/>
      <c r="CU97" s="6">
        <v>6.8665598535133904E-2</v>
      </c>
      <c r="CV97" s="6">
        <v>2.8992141603723202E-2</v>
      </c>
      <c r="CW97" s="6">
        <v>2.2323949034866866</v>
      </c>
      <c r="CX97" s="6">
        <v>0.18921187151903562</v>
      </c>
      <c r="CY97"/>
      <c r="CZ97" s="6">
        <v>0.11749446860456245</v>
      </c>
      <c r="DA97"/>
      <c r="DB97" s="6">
        <v>2.1393148699168383</v>
      </c>
      <c r="DC97" s="6">
        <v>1.9836728465705347E-2</v>
      </c>
      <c r="DD97"/>
      <c r="DE97" s="6">
        <v>1.2701961182806627</v>
      </c>
      <c r="DF97"/>
      <c r="DG97" s="6">
        <v>7.5195610202215227E-2</v>
      </c>
      <c r="DH97" s="6">
        <v>4.6743217152728382E-2</v>
      </c>
      <c r="DI97"/>
      <c r="DJ97" s="6">
        <v>1.8229854689564069</v>
      </c>
      <c r="DK97"/>
      <c r="DL97" s="6">
        <v>0.81495782948887319</v>
      </c>
      <c r="DM97"/>
      <c r="DN97" s="6">
        <v>0.73163296412966172</v>
      </c>
      <c r="DO97"/>
    </row>
    <row r="98" spans="1:119" ht="15">
      <c r="A98" s="96">
        <v>96</v>
      </c>
      <c r="B98" s="3">
        <v>0.95</v>
      </c>
      <c r="C98" s="14">
        <f t="shared" si="11"/>
        <v>2.7466239414053559E-2</v>
      </c>
      <c r="D98" s="15" t="str">
        <f t="shared" si="11"/>
        <v xml:space="preserve"> </v>
      </c>
      <c r="E98" s="15" t="str">
        <f t="shared" si="11"/>
        <v xml:space="preserve"> </v>
      </c>
      <c r="F98" s="15">
        <f t="shared" si="11"/>
        <v>7.0191500724803541E-2</v>
      </c>
      <c r="G98" s="15" t="str">
        <f t="shared" si="11"/>
        <v xml:space="preserve"> </v>
      </c>
      <c r="H98" s="15">
        <f t="shared" si="11"/>
        <v>3.9505607690547038</v>
      </c>
      <c r="I98" s="15">
        <f t="shared" si="11"/>
        <v>0.32654306858930343</v>
      </c>
      <c r="J98" s="15" t="str">
        <f t="shared" si="11"/>
        <v xml:space="preserve"> </v>
      </c>
      <c r="K98" s="15">
        <f t="shared" si="11"/>
        <v>0.57984283207446408</v>
      </c>
      <c r="L98" s="15" t="str">
        <f t="shared" si="11"/>
        <v xml:space="preserve"> </v>
      </c>
      <c r="M98" s="15">
        <f t="shared" si="11"/>
        <v>3.6636911573968107</v>
      </c>
      <c r="N98" s="16" t="str">
        <f t="shared" si="11"/>
        <v xml:space="preserve"> </v>
      </c>
      <c r="O98" s="35">
        <v>96</v>
      </c>
      <c r="AU98" s="4">
        <v>0.94</v>
      </c>
      <c r="AW98" s="4">
        <v>0.4287041227046467</v>
      </c>
      <c r="AX98" s="4">
        <v>0.17148164908185867</v>
      </c>
      <c r="BB98" s="4">
        <v>1.9744206540119562</v>
      </c>
      <c r="BC98" s="4">
        <v>1.1289208564555697</v>
      </c>
      <c r="BD98" s="4">
        <v>2.4579036368399745</v>
      </c>
      <c r="BH98" s="9"/>
      <c r="BI98" s="6">
        <v>0.19509788531832351</v>
      </c>
      <c r="BJ98" s="6">
        <v>5.8305115152602428E-2</v>
      </c>
      <c r="BK98"/>
      <c r="BL98"/>
      <c r="BM98"/>
      <c r="BN98" s="6">
        <v>0.16370282331307603</v>
      </c>
      <c r="BO98"/>
      <c r="BP98"/>
      <c r="BQ98"/>
      <c r="BR98"/>
      <c r="BS98"/>
      <c r="BT98" s="9"/>
      <c r="BU98" s="6">
        <v>1.9988406724100023E-2</v>
      </c>
      <c r="BV98" s="6">
        <v>0.3717843650682604</v>
      </c>
      <c r="BW98"/>
      <c r="BX98"/>
      <c r="BY98"/>
      <c r="BZ98" s="6">
        <v>0.47172639868876054</v>
      </c>
      <c r="CA98"/>
      <c r="CB98" s="6">
        <v>1.8429310999620221</v>
      </c>
      <c r="CC98"/>
      <c r="CD98"/>
      <c r="CE98"/>
      <c r="CF98"/>
      <c r="CG98" s="6">
        <v>2.8046082246128021</v>
      </c>
      <c r="CH98"/>
      <c r="CI98" s="6">
        <v>6.8528267338063626</v>
      </c>
      <c r="CJ98" s="6">
        <v>5.7984283207446405E-2</v>
      </c>
      <c r="CK98"/>
      <c r="CL98" s="6">
        <v>1.1764705882352942</v>
      </c>
      <c r="CM98"/>
      <c r="CN98"/>
      <c r="CO98" s="6">
        <v>0.43030441748683912</v>
      </c>
      <c r="CP98"/>
      <c r="CQ98"/>
      <c r="CR98" s="6">
        <v>2.5940337224383919E-2</v>
      </c>
      <c r="CS98"/>
      <c r="CT98"/>
      <c r="CU98" s="6">
        <v>4.882887006942855E-2</v>
      </c>
      <c r="CV98"/>
      <c r="CW98" s="6">
        <v>2.528419928282597</v>
      </c>
      <c r="CX98" s="6">
        <v>8.2398718242160676E-2</v>
      </c>
      <c r="CY98"/>
      <c r="CZ98" s="6">
        <v>0.50202182040131227</v>
      </c>
      <c r="DA98"/>
      <c r="DB98" s="6">
        <v>3.2730601968413824</v>
      </c>
      <c r="DC98"/>
      <c r="DD98"/>
      <c r="DE98" s="6">
        <v>1.522203028147546</v>
      </c>
      <c r="DF98"/>
      <c r="DG98" s="6">
        <v>0.26420079260237783</v>
      </c>
      <c r="DH98" s="6">
        <v>2.2355451681739663E-2</v>
      </c>
      <c r="DI98"/>
      <c r="DJ98" s="6">
        <v>1.1380957219794736</v>
      </c>
      <c r="DK98"/>
      <c r="DL98" s="6">
        <v>1.6278833451884973</v>
      </c>
      <c r="DM98"/>
      <c r="DN98" s="6">
        <v>0.36581648206483086</v>
      </c>
      <c r="DO98"/>
    </row>
    <row r="99" spans="1:119" ht="15">
      <c r="A99" s="96">
        <v>97</v>
      </c>
      <c r="B99" s="3">
        <v>0.96</v>
      </c>
      <c r="C99" s="14">
        <f t="shared" si="11"/>
        <v>5.6458381017776761E-2</v>
      </c>
      <c r="D99" s="15" t="str">
        <f t="shared" si="11"/>
        <v xml:space="preserve"> </v>
      </c>
      <c r="E99" s="15" t="str">
        <f t="shared" si="11"/>
        <v xml:space="preserve"> </v>
      </c>
      <c r="F99" s="15">
        <f t="shared" si="11"/>
        <v>0.14953841458762493</v>
      </c>
      <c r="G99" s="15" t="str">
        <f t="shared" si="11"/>
        <v xml:space="preserve"> </v>
      </c>
      <c r="H99" s="15">
        <f t="shared" si="11"/>
        <v>5.5252918287937742</v>
      </c>
      <c r="I99" s="15">
        <f t="shared" si="11"/>
        <v>0.34027618829633022</v>
      </c>
      <c r="J99" s="15" t="str">
        <f t="shared" si="11"/>
        <v xml:space="preserve"> </v>
      </c>
      <c r="K99" s="15">
        <f t="shared" si="11"/>
        <v>0.5889982452124819</v>
      </c>
      <c r="L99" s="15" t="str">
        <f t="shared" si="11"/>
        <v xml:space="preserve"> </v>
      </c>
      <c r="M99" s="15">
        <f t="shared" si="11"/>
        <v>3.3524071107042039</v>
      </c>
      <c r="N99" s="16" t="str">
        <f t="shared" si="11"/>
        <v xml:space="preserve"> </v>
      </c>
      <c r="O99" s="35">
        <v>97</v>
      </c>
      <c r="AU99" s="4">
        <v>0.95</v>
      </c>
      <c r="AW99" s="4">
        <v>0.4287041227046467</v>
      </c>
      <c r="AX99" s="4">
        <v>0.30723795460499681</v>
      </c>
      <c r="BB99" s="4">
        <v>3.6678019386953107</v>
      </c>
      <c r="BC99" s="4">
        <v>1.9601305165884679</v>
      </c>
      <c r="BD99" s="4">
        <v>1.3099292638197537</v>
      </c>
      <c r="BH99" s="9"/>
      <c r="BI99" s="6">
        <v>0.41486331935505572</v>
      </c>
      <c r="BJ99" s="6">
        <v>2.6910053147354965E-2</v>
      </c>
      <c r="BK99"/>
      <c r="BL99"/>
      <c r="BM99"/>
      <c r="BN99" s="6">
        <v>0.58305115152602427</v>
      </c>
      <c r="BO99"/>
      <c r="BP99"/>
      <c r="BQ99"/>
      <c r="BR99"/>
      <c r="BS99"/>
      <c r="BT99" s="9"/>
      <c r="BU99" s="6">
        <v>6.9959423534350085E-2</v>
      </c>
      <c r="BV99" s="6">
        <v>0.2818365348098103</v>
      </c>
      <c r="BW99"/>
      <c r="BX99"/>
      <c r="BY99"/>
      <c r="BZ99" s="6">
        <v>0.18988986387895021</v>
      </c>
      <c r="CA99"/>
      <c r="CB99" s="6">
        <v>2.582502148753723</v>
      </c>
      <c r="CC99"/>
      <c r="CD99"/>
      <c r="CE99"/>
      <c r="CF99"/>
      <c r="CG99" s="6">
        <v>4.0497444113832302</v>
      </c>
      <c r="CH99"/>
      <c r="CI99" s="6">
        <v>58.010223544670787</v>
      </c>
      <c r="CJ99" s="6">
        <v>6.1036087586785685E-2</v>
      </c>
      <c r="CK99"/>
      <c r="CL99" s="6">
        <v>1.0986495765621425</v>
      </c>
      <c r="CM99"/>
      <c r="CN99"/>
      <c r="CO99" s="6">
        <v>0.38300144960708021</v>
      </c>
      <c r="CP99"/>
      <c r="CQ99"/>
      <c r="CR99" s="6">
        <v>2.7466239414053559E-2</v>
      </c>
      <c r="CS99"/>
      <c r="CT99"/>
      <c r="CU99" s="6">
        <v>7.0191500724803541E-2</v>
      </c>
      <c r="CV99"/>
      <c r="CW99" s="6">
        <v>3.9505607690547038</v>
      </c>
      <c r="CX99" s="6">
        <v>0.32654306858930343</v>
      </c>
      <c r="CY99"/>
      <c r="CZ99" s="6">
        <v>0.57984283207446408</v>
      </c>
      <c r="DA99"/>
      <c r="DB99" s="6">
        <v>3.6636911573968107</v>
      </c>
      <c r="DC99"/>
      <c r="DD99"/>
      <c r="DE99" s="6">
        <v>3.2252819835382587</v>
      </c>
      <c r="DF99"/>
      <c r="DG99" s="6">
        <v>0.10974494461944925</v>
      </c>
      <c r="DH99" s="6">
        <v>3.2517020627984963E-2</v>
      </c>
      <c r="DI99"/>
      <c r="DJ99" s="6">
        <v>0.44710903363479326</v>
      </c>
      <c r="DK99"/>
      <c r="DL99" s="6">
        <v>1.5689462453002745</v>
      </c>
      <c r="DM99"/>
      <c r="DN99" s="6">
        <v>0.27029773397012502</v>
      </c>
      <c r="DO99"/>
    </row>
    <row r="100" spans="1:119" ht="15">
      <c r="A100" s="96">
        <v>98</v>
      </c>
      <c r="B100" s="3">
        <v>0.97</v>
      </c>
      <c r="C100" s="14">
        <f t="shared" si="11"/>
        <v>3.6621652552071414E-2</v>
      </c>
      <c r="D100" s="15" t="str">
        <f t="shared" si="11"/>
        <v xml:space="preserve"> </v>
      </c>
      <c r="E100" s="15" t="str">
        <f t="shared" si="11"/>
        <v xml:space="preserve"> </v>
      </c>
      <c r="F100" s="15">
        <f t="shared" si="11"/>
        <v>4.5777065690089262E-2</v>
      </c>
      <c r="G100" s="15" t="str">
        <f t="shared" si="11"/>
        <v xml:space="preserve"> </v>
      </c>
      <c r="H100" s="15">
        <f t="shared" si="11"/>
        <v>10.446326390478371</v>
      </c>
      <c r="I100" s="15">
        <f t="shared" si="11"/>
        <v>0.22278171969176777</v>
      </c>
      <c r="J100" s="15" t="str">
        <f t="shared" si="11"/>
        <v xml:space="preserve"> </v>
      </c>
      <c r="K100" s="15">
        <f t="shared" si="11"/>
        <v>0.27466239414053562</v>
      </c>
      <c r="L100" s="15" t="str">
        <f t="shared" si="11"/>
        <v xml:space="preserve"> </v>
      </c>
      <c r="M100" s="15">
        <f t="shared" si="11"/>
        <v>3.6285954070344091</v>
      </c>
      <c r="N100" s="16" t="str">
        <f t="shared" si="11"/>
        <v xml:space="preserve"> </v>
      </c>
      <c r="O100" s="35">
        <v>98</v>
      </c>
      <c r="AU100" s="4">
        <v>0.96</v>
      </c>
      <c r="AW100" s="4">
        <v>0.5025364993926692</v>
      </c>
      <c r="AX100" s="4">
        <v>0.10955772024674304</v>
      </c>
      <c r="BB100" s="4">
        <v>3.8202300712125186</v>
      </c>
      <c r="BC100" s="4">
        <v>0.85026317669754925</v>
      </c>
      <c r="BD100" s="4">
        <v>3.0961964417557816E-2</v>
      </c>
      <c r="BH100" s="9"/>
      <c r="BI100" s="6">
        <v>0.42607584149978694</v>
      </c>
      <c r="BJ100" s="6">
        <v>0.11436772587625861</v>
      </c>
      <c r="BK100"/>
      <c r="BL100"/>
      <c r="BM100"/>
      <c r="BN100" s="6">
        <v>2.1617742695041824</v>
      </c>
      <c r="BO100"/>
      <c r="BP100"/>
      <c r="BQ100"/>
      <c r="BR100"/>
      <c r="BS100"/>
      <c r="BT100" s="9"/>
      <c r="BU100" s="6">
        <v>1.9988406724100023E-2</v>
      </c>
      <c r="BV100" s="6">
        <v>0.23386435867197025</v>
      </c>
      <c r="BW100"/>
      <c r="BX100"/>
      <c r="BY100"/>
      <c r="BZ100" s="6">
        <v>0.38977393111995046</v>
      </c>
      <c r="CA100"/>
      <c r="CB100" s="6">
        <v>5.4288512662655659</v>
      </c>
      <c r="CC100"/>
      <c r="CD100"/>
      <c r="CE100"/>
      <c r="CF100"/>
      <c r="CG100" s="6">
        <v>7.2053101396200505</v>
      </c>
      <c r="CH100"/>
      <c r="CI100" s="6">
        <v>21.872281986724651</v>
      </c>
      <c r="CJ100" s="6">
        <v>0.41809719996948197</v>
      </c>
      <c r="CK100"/>
      <c r="CL100" s="6">
        <v>1.7593652246890974</v>
      </c>
      <c r="CM100"/>
      <c r="CN100"/>
      <c r="CO100" s="6">
        <v>0.40588998245212482</v>
      </c>
      <c r="CP100"/>
      <c r="CQ100"/>
      <c r="CR100" s="6">
        <v>5.6458381017776761E-2</v>
      </c>
      <c r="CS100"/>
      <c r="CT100"/>
      <c r="CU100" s="6">
        <v>0.14953841458762493</v>
      </c>
      <c r="CV100"/>
      <c r="CW100" s="6">
        <v>5.5252918287937742</v>
      </c>
      <c r="CX100" s="6">
        <v>0.34027618829633022</v>
      </c>
      <c r="CY100"/>
      <c r="CZ100" s="6">
        <v>0.5889982452124819</v>
      </c>
      <c r="DA100"/>
      <c r="DB100" s="6">
        <v>3.3524071107042039</v>
      </c>
      <c r="DC100"/>
      <c r="DD100"/>
      <c r="DE100" s="6">
        <v>4.507671984554416</v>
      </c>
      <c r="DF100"/>
      <c r="DG100" s="6">
        <v>0.28858855807336653</v>
      </c>
      <c r="DH100" s="6">
        <v>6.0969413677471806E-3</v>
      </c>
      <c r="DI100"/>
      <c r="DJ100" s="6">
        <v>0.55075703688649535</v>
      </c>
      <c r="DK100"/>
      <c r="DL100" s="6">
        <v>2.7863022050604616</v>
      </c>
      <c r="DM100"/>
      <c r="DN100" s="6">
        <v>0.47149679910578196</v>
      </c>
      <c r="DO100"/>
    </row>
    <row r="101" spans="1:119" ht="15">
      <c r="A101" s="96">
        <v>99</v>
      </c>
      <c r="B101" s="3">
        <v>0.98</v>
      </c>
      <c r="C101" s="14">
        <f t="shared" si="11"/>
        <v>3.509575036240177E-2</v>
      </c>
      <c r="D101" s="15" t="str">
        <f t="shared" si="11"/>
        <v xml:space="preserve"> </v>
      </c>
      <c r="E101" s="15" t="str">
        <f t="shared" si="11"/>
        <v xml:space="preserve"> </v>
      </c>
      <c r="F101" s="15">
        <f t="shared" si="11"/>
        <v>0.16174563210498208</v>
      </c>
      <c r="G101" s="15" t="str">
        <f t="shared" si="11"/>
        <v xml:space="preserve"> </v>
      </c>
      <c r="H101" s="15">
        <f t="shared" si="11"/>
        <v>19.114976729991607</v>
      </c>
      <c r="I101" s="15">
        <f t="shared" si="11"/>
        <v>0.15716792553597314</v>
      </c>
      <c r="J101" s="15" t="str">
        <f t="shared" si="11"/>
        <v xml:space="preserve"> </v>
      </c>
      <c r="K101" s="15">
        <f t="shared" si="11"/>
        <v>1.1825741969939727</v>
      </c>
      <c r="L101" s="15" t="str">
        <f t="shared" si="11"/>
        <v xml:space="preserve"> </v>
      </c>
      <c r="M101" s="15">
        <f t="shared" si="11"/>
        <v>3.4393835355153737</v>
      </c>
      <c r="N101" s="16" t="str">
        <f t="shared" si="11"/>
        <v xml:space="preserve"> </v>
      </c>
      <c r="O101" s="35">
        <v>99</v>
      </c>
      <c r="AU101" s="4">
        <v>0.97</v>
      </c>
      <c r="AW101" s="4">
        <v>1.6743277681187034</v>
      </c>
      <c r="AX101" s="4">
        <v>0.57398718651011027</v>
      </c>
      <c r="BB101" s="4">
        <v>6.8330673779979518</v>
      </c>
      <c r="BC101" s="4">
        <v>0.53826184295138979</v>
      </c>
      <c r="BH101" s="9"/>
      <c r="BI101" s="6">
        <v>1.197497365057296</v>
      </c>
      <c r="BJ101" s="6">
        <v>0.14800529231045231</v>
      </c>
      <c r="BK101"/>
      <c r="BL101"/>
      <c r="BM101"/>
      <c r="BN101" s="6">
        <v>5.6668086919471667</v>
      </c>
      <c r="BO101"/>
      <c r="BP101"/>
      <c r="BQ101"/>
      <c r="BR101"/>
      <c r="BS101"/>
      <c r="BT101" s="9"/>
      <c r="BU101" s="6">
        <v>2.3986088068920025E-2</v>
      </c>
      <c r="BV101" s="6">
        <v>1.0873693257910413</v>
      </c>
      <c r="BW101"/>
      <c r="BX101"/>
      <c r="BY101"/>
      <c r="BZ101" s="6">
        <v>0.52169741549901061</v>
      </c>
      <c r="CA101"/>
      <c r="CB101" s="6">
        <v>7.4736652741409983</v>
      </c>
      <c r="CC101"/>
      <c r="CD101"/>
      <c r="CE101"/>
      <c r="CF101"/>
      <c r="CG101" s="6">
        <v>8.6625467307545581</v>
      </c>
      <c r="CH101"/>
      <c r="CI101" s="6">
        <v>1.0208285648889905</v>
      </c>
      <c r="CJ101" s="6">
        <v>2.0141908903639276</v>
      </c>
      <c r="CK101"/>
      <c r="CL101" s="6">
        <v>1.2146181429770351</v>
      </c>
      <c r="CM101"/>
      <c r="CN101"/>
      <c r="CO101" s="6">
        <v>0.12054627298390173</v>
      </c>
      <c r="CP101"/>
      <c r="CQ101"/>
      <c r="CR101" s="6">
        <v>3.6621652552071414E-2</v>
      </c>
      <c r="CS101"/>
      <c r="CT101"/>
      <c r="CU101" s="6">
        <v>4.5777065690089262E-2</v>
      </c>
      <c r="CV101"/>
      <c r="CW101" s="6">
        <v>10.446326390478371</v>
      </c>
      <c r="CX101" s="6">
        <v>0.22278171969176777</v>
      </c>
      <c r="CY101"/>
      <c r="CZ101" s="6">
        <v>0.27466239414053562</v>
      </c>
      <c r="DA101"/>
      <c r="DB101" s="6">
        <v>3.6285954070344091</v>
      </c>
      <c r="DC101"/>
      <c r="DD101"/>
      <c r="DE101" s="6">
        <v>6.5846966771669555</v>
      </c>
      <c r="DF101"/>
      <c r="DG101" s="6">
        <v>6.9098668834468052E-2</v>
      </c>
      <c r="DH101"/>
      <c r="DI101"/>
      <c r="DJ101" s="6">
        <v>2.0546692409307998</v>
      </c>
      <c r="DK101"/>
      <c r="DL101" s="6">
        <v>6.8834468041865673</v>
      </c>
      <c r="DM101"/>
      <c r="DN101" s="6">
        <v>0.46133523015953665</v>
      </c>
      <c r="DO101"/>
    </row>
    <row r="102" spans="1:119" ht="15">
      <c r="A102" s="96">
        <v>100</v>
      </c>
      <c r="B102" s="3">
        <v>0.99</v>
      </c>
      <c r="C102" s="14">
        <f t="shared" si="11"/>
        <v>0.50812542915999082</v>
      </c>
      <c r="D102" s="15" t="str">
        <f t="shared" si="11"/>
        <v xml:space="preserve"> </v>
      </c>
      <c r="E102" s="15" t="str">
        <f t="shared" si="11"/>
        <v xml:space="preserve"> </v>
      </c>
      <c r="F102" s="15">
        <f t="shared" si="11"/>
        <v>0.19836728465705347</v>
      </c>
      <c r="G102" s="15" t="str">
        <f t="shared" si="11"/>
        <v xml:space="preserve"> </v>
      </c>
      <c r="H102" s="15">
        <f t="shared" si="11"/>
        <v>29.941252765697719</v>
      </c>
      <c r="I102" s="15">
        <f t="shared" si="11"/>
        <v>0.49439230945296408</v>
      </c>
      <c r="J102" s="15" t="str">
        <f t="shared" si="11"/>
        <v xml:space="preserve"> </v>
      </c>
      <c r="K102" s="15">
        <f t="shared" si="11"/>
        <v>20.309758144502936</v>
      </c>
      <c r="L102" s="15" t="str">
        <f t="shared" si="11"/>
        <v xml:space="preserve"> </v>
      </c>
      <c r="M102" s="15">
        <f t="shared" si="11"/>
        <v>3.5172045471885252</v>
      </c>
      <c r="N102" s="16" t="str">
        <f t="shared" si="11"/>
        <v xml:space="preserve"> </v>
      </c>
      <c r="O102" s="35">
        <v>100</v>
      </c>
      <c r="AU102" s="4">
        <v>0.98</v>
      </c>
      <c r="AW102" s="4">
        <v>8.3883106675875876</v>
      </c>
      <c r="AX102" s="4">
        <v>4.5561721485221618</v>
      </c>
      <c r="BB102" s="4">
        <v>16.2621763879296</v>
      </c>
      <c r="BC102" s="4">
        <v>0.61923928835115638</v>
      </c>
      <c r="BH102" s="9"/>
      <c r="BI102" s="6">
        <v>6.4494427376494068</v>
      </c>
      <c r="BJ102" s="6">
        <v>2.1371067207857735</v>
      </c>
      <c r="BK102"/>
      <c r="BL102"/>
      <c r="BM102"/>
      <c r="BN102" s="6">
        <v>13.293566254793353</v>
      </c>
      <c r="BO102"/>
      <c r="BP102"/>
      <c r="BQ102"/>
      <c r="BR102"/>
      <c r="BS102"/>
      <c r="BT102" s="9"/>
      <c r="BU102" s="6">
        <v>0.14591536908593017</v>
      </c>
      <c r="BV102" s="6">
        <v>7.0798936616762278</v>
      </c>
      <c r="BW102"/>
      <c r="BX102"/>
      <c r="BY102"/>
      <c r="BZ102" s="6">
        <v>0.89348178056727101</v>
      </c>
      <c r="CA102"/>
      <c r="CB102" s="6">
        <v>14.237742109576446</v>
      </c>
      <c r="CC102"/>
      <c r="CD102"/>
      <c r="CE102"/>
      <c r="CF102"/>
      <c r="CG102" s="6">
        <v>11.949340047302968</v>
      </c>
      <c r="CH102"/>
      <c r="CI102" s="6">
        <v>0.77515831235217825</v>
      </c>
      <c r="CJ102" s="6">
        <v>9.1294728007934687</v>
      </c>
      <c r="CK102"/>
      <c r="CL102" s="6">
        <v>1.5854123750667581</v>
      </c>
      <c r="CM102"/>
      <c r="CN102"/>
      <c r="CO102" s="6">
        <v>0.54169527733272294</v>
      </c>
      <c r="CP102"/>
      <c r="CQ102"/>
      <c r="CR102" s="6">
        <v>3.509575036240177E-2</v>
      </c>
      <c r="CS102"/>
      <c r="CT102"/>
      <c r="CU102" s="6">
        <v>0.16174563210498208</v>
      </c>
      <c r="CV102"/>
      <c r="CW102" s="6">
        <v>19.114976729991607</v>
      </c>
      <c r="CX102" s="6">
        <v>0.15716792553597314</v>
      </c>
      <c r="CY102"/>
      <c r="CZ102" s="6">
        <v>1.1825741969939727</v>
      </c>
      <c r="DA102"/>
      <c r="DB102" s="6">
        <v>3.4393835355153737</v>
      </c>
      <c r="DC102"/>
      <c r="DD102"/>
      <c r="DE102" s="6">
        <v>12.069911594350168</v>
      </c>
      <c r="DF102"/>
      <c r="DG102" s="6">
        <v>6.0969413677471806E-3</v>
      </c>
      <c r="DH102"/>
      <c r="DI102"/>
      <c r="DJ102" s="6">
        <v>3.1765064525962812</v>
      </c>
      <c r="DK102"/>
      <c r="DL102" s="6">
        <v>15.341936795041155</v>
      </c>
      <c r="DM102"/>
      <c r="DN102" s="6">
        <v>0.55888629204349161</v>
      </c>
      <c r="DO102"/>
    </row>
    <row r="103" spans="1:119" ht="15">
      <c r="A103" s="96">
        <v>101</v>
      </c>
      <c r="B103" s="4">
        <v>1</v>
      </c>
      <c r="C103" s="17">
        <f t="shared" si="11"/>
        <v>95.968566414892805</v>
      </c>
      <c r="D103" s="18" t="str">
        <f t="shared" si="11"/>
        <v xml:space="preserve"> </v>
      </c>
      <c r="E103" s="18" t="str">
        <f t="shared" si="11"/>
        <v xml:space="preserve"> </v>
      </c>
      <c r="F103" s="18">
        <f t="shared" si="11"/>
        <v>0.16479743648432135</v>
      </c>
      <c r="G103" s="18" t="str">
        <f t="shared" si="11"/>
        <v xml:space="preserve"> </v>
      </c>
      <c r="H103" s="18">
        <f t="shared" si="11"/>
        <v>22.092011902037079</v>
      </c>
      <c r="I103" s="18">
        <f t="shared" si="11"/>
        <v>1.2664988174258029</v>
      </c>
      <c r="J103" s="18" t="str">
        <f t="shared" si="11"/>
        <v xml:space="preserve"> </v>
      </c>
      <c r="K103" s="18">
        <f t="shared" si="11"/>
        <v>73.087663080796517</v>
      </c>
      <c r="L103" s="18" t="str">
        <f t="shared" si="11"/>
        <v xml:space="preserve"> </v>
      </c>
      <c r="M103" s="18">
        <f t="shared" si="11"/>
        <v>1.7563134203097581</v>
      </c>
      <c r="N103" s="19" t="str">
        <f t="shared" si="11"/>
        <v xml:space="preserve"> </v>
      </c>
      <c r="O103" s="35">
        <v>101</v>
      </c>
      <c r="AU103" s="4">
        <v>0.99</v>
      </c>
      <c r="AW103" s="4">
        <v>40.336294567366089</v>
      </c>
      <c r="AX103" s="4">
        <v>36.968585514564033</v>
      </c>
      <c r="BB103" s="4">
        <v>34.513063567294644</v>
      </c>
      <c r="BC103" s="4">
        <v>0.94314906995022274</v>
      </c>
      <c r="BH103" s="9"/>
      <c r="BI103" s="6">
        <v>34.191465028143433</v>
      </c>
      <c r="BJ103" s="6">
        <v>25.889713632184424</v>
      </c>
      <c r="BK103"/>
      <c r="BL103"/>
      <c r="BM103"/>
      <c r="BN103" s="6">
        <v>32.363823918552242</v>
      </c>
      <c r="BO103"/>
      <c r="BP103"/>
      <c r="BQ103"/>
      <c r="BR103"/>
      <c r="BS103"/>
      <c r="BT103" s="9"/>
      <c r="BU103" s="6">
        <v>3.8457694537168443</v>
      </c>
      <c r="BV103" s="6">
        <v>36.92458374142997</v>
      </c>
      <c r="BW103"/>
      <c r="BX103"/>
      <c r="BY103"/>
      <c r="BZ103" s="6">
        <v>0.73757220811929081</v>
      </c>
      <c r="CA103"/>
      <c r="CB103" s="6">
        <v>29.704771232685044</v>
      </c>
      <c r="CC103"/>
      <c r="CD103"/>
      <c r="CE103"/>
      <c r="CF103"/>
      <c r="CG103" s="6">
        <v>13.376058594644084</v>
      </c>
      <c r="CH103"/>
      <c r="CI103" s="6">
        <v>1.6113527122911422</v>
      </c>
      <c r="CJ103" s="6">
        <v>36.124208438239108</v>
      </c>
      <c r="CK103"/>
      <c r="CL103" s="6">
        <v>2.0569161516746775</v>
      </c>
      <c r="CM103"/>
      <c r="CN103"/>
      <c r="CO103" s="6">
        <v>18.275730525673303</v>
      </c>
      <c r="CP103"/>
      <c r="CQ103"/>
      <c r="CR103" s="6">
        <v>0.50812542915999082</v>
      </c>
      <c r="CS103"/>
      <c r="CT103"/>
      <c r="CU103" s="6">
        <v>0.19836728465705347</v>
      </c>
      <c r="CV103"/>
      <c r="CW103" s="6">
        <v>29.941252765697719</v>
      </c>
      <c r="CX103" s="6">
        <v>0.49439230945296408</v>
      </c>
      <c r="CY103"/>
      <c r="CZ103" s="6">
        <v>20.309758144502936</v>
      </c>
      <c r="DA103"/>
      <c r="DB103" s="6">
        <v>3.5172045471885252</v>
      </c>
      <c r="DC103"/>
      <c r="DD103"/>
      <c r="DE103" s="6">
        <v>35.730108728787727</v>
      </c>
      <c r="DF103"/>
      <c r="DG103"/>
      <c r="DH103"/>
      <c r="DI103"/>
      <c r="DJ103" s="6">
        <v>3.1622802560715377</v>
      </c>
      <c r="DK103"/>
      <c r="DL103" s="6">
        <v>35.254547302103447</v>
      </c>
      <c r="DM103"/>
      <c r="DN103" s="6">
        <v>1.1523219185042171</v>
      </c>
      <c r="DO103"/>
    </row>
    <row r="104" spans="1:119" ht="15">
      <c r="C104" s="4">
        <f>SUM(C3:C103)</f>
        <v>100</v>
      </c>
      <c r="D104" s="4">
        <f t="shared" ref="D104:N104" si="12">SUM(D3:D103)</f>
        <v>99.999999999999986</v>
      </c>
      <c r="E104" s="4">
        <f t="shared" si="12"/>
        <v>100</v>
      </c>
      <c r="F104" s="4">
        <f t="shared" si="12"/>
        <v>99.999999999999972</v>
      </c>
      <c r="G104" s="4">
        <f t="shared" si="12"/>
        <v>99.999999999999986</v>
      </c>
      <c r="H104" s="4">
        <f t="shared" si="12"/>
        <v>100</v>
      </c>
      <c r="I104" s="4">
        <f t="shared" si="12"/>
        <v>99.999999999999972</v>
      </c>
      <c r="J104" s="4">
        <f t="shared" si="12"/>
        <v>99.999999999999986</v>
      </c>
      <c r="K104" s="4">
        <f t="shared" si="12"/>
        <v>100</v>
      </c>
      <c r="L104" s="4">
        <f t="shared" si="12"/>
        <v>99.999999999999972</v>
      </c>
      <c r="M104" s="4">
        <f t="shared" si="12"/>
        <v>99.999999999999986</v>
      </c>
      <c r="N104" s="4">
        <f t="shared" si="12"/>
        <v>99.999999999999957</v>
      </c>
      <c r="AU104" s="4">
        <v>1</v>
      </c>
      <c r="AW104" s="4">
        <v>46.783528234929861</v>
      </c>
      <c r="AX104" s="4">
        <v>54.745516469383382</v>
      </c>
      <c r="BB104" s="4">
        <v>28.799390287469933</v>
      </c>
      <c r="BC104" s="4">
        <v>0.73594207730964345</v>
      </c>
      <c r="BH104" s="9"/>
      <c r="BI104" s="6">
        <v>47.491758796223621</v>
      </c>
      <c r="BJ104" s="6">
        <v>69.712735182651983</v>
      </c>
      <c r="BK104"/>
      <c r="BL104"/>
      <c r="BM104"/>
      <c r="BN104" s="6">
        <v>23.322046061040972</v>
      </c>
      <c r="BO104"/>
      <c r="BP104"/>
      <c r="BQ104"/>
      <c r="BR104"/>
      <c r="BS104"/>
      <c r="BT104" s="9"/>
      <c r="BU104" s="6">
        <v>89.20426152831358</v>
      </c>
      <c r="BV104" s="6">
        <v>39.674988506666132</v>
      </c>
      <c r="BW104"/>
      <c r="BX104"/>
      <c r="BY104"/>
      <c r="BZ104" s="6">
        <v>0.42975074456815049</v>
      </c>
      <c r="CA104"/>
      <c r="CB104" s="6">
        <v>20.226268764116814</v>
      </c>
      <c r="CC104"/>
      <c r="CD104"/>
      <c r="CE104"/>
      <c r="CF104"/>
      <c r="CG104" s="6">
        <v>6.1463340199893191</v>
      </c>
      <c r="CH104"/>
      <c r="CI104" s="6">
        <v>4.075684748607614</v>
      </c>
      <c r="CJ104" s="6">
        <v>39.349965667200735</v>
      </c>
      <c r="CK104"/>
      <c r="CL104" s="6">
        <v>1.1566338597695889</v>
      </c>
      <c r="CM104"/>
      <c r="CN104"/>
      <c r="CO104" s="6">
        <v>70.6813153276875</v>
      </c>
      <c r="CP104"/>
      <c r="CQ104"/>
      <c r="CR104" s="6">
        <v>95.968566414892805</v>
      </c>
      <c r="CS104"/>
      <c r="CT104"/>
      <c r="CU104" s="6">
        <v>0.16479743648432135</v>
      </c>
      <c r="CV104"/>
      <c r="CW104" s="6">
        <v>22.092011902037079</v>
      </c>
      <c r="CX104" s="6">
        <v>1.2664988174258029</v>
      </c>
      <c r="CY104"/>
      <c r="CZ104" s="6">
        <v>73.087663080796517</v>
      </c>
      <c r="DA104"/>
      <c r="DB104" s="6">
        <v>1.7563134203097581</v>
      </c>
      <c r="DC104"/>
      <c r="DD104"/>
      <c r="DE104" s="6">
        <v>32.832029265318567</v>
      </c>
      <c r="DF104"/>
      <c r="DG104"/>
      <c r="DH104"/>
      <c r="DI104"/>
      <c r="DJ104" s="6">
        <v>1.9083426481048675</v>
      </c>
      <c r="DK104"/>
      <c r="DL104" s="6">
        <v>26.131490702164417</v>
      </c>
      <c r="DM104"/>
      <c r="DN104" s="6">
        <v>1.1543542322934661</v>
      </c>
      <c r="DO104"/>
    </row>
    <row r="105" spans="1:119">
      <c r="C105" s="38" t="str">
        <f>C2</f>
        <v>Cgi</v>
      </c>
      <c r="D105" s="38" t="str">
        <f t="shared" ref="D105:N105" si="13">D2</f>
        <v>Cga</v>
      </c>
      <c r="E105" s="38" t="str">
        <f t="shared" si="13"/>
        <v>Cia</v>
      </c>
      <c r="F105" s="38" t="str">
        <f t="shared" si="13"/>
        <v>Cai</v>
      </c>
      <c r="G105" s="38" t="str">
        <f t="shared" si="13"/>
        <v>Cag</v>
      </c>
      <c r="H105" s="38" t="str">
        <f t="shared" si="13"/>
        <v>Cig</v>
      </c>
      <c r="I105" s="38" t="str">
        <f t="shared" si="13"/>
        <v>Tgi</v>
      </c>
      <c r="J105" s="38" t="str">
        <f t="shared" si="13"/>
        <v>Tga</v>
      </c>
      <c r="K105" s="38" t="str">
        <f t="shared" si="13"/>
        <v>Tia</v>
      </c>
      <c r="L105" s="38" t="str">
        <f t="shared" si="13"/>
        <v>Tai</v>
      </c>
      <c r="M105" s="38" t="str">
        <f t="shared" si="13"/>
        <v>Tag</v>
      </c>
      <c r="N105" s="38" t="str">
        <f t="shared" si="13"/>
        <v>Tig</v>
      </c>
    </row>
    <row r="106" spans="1:119">
      <c r="B106" s="39" t="s">
        <v>106</v>
      </c>
      <c r="C106" s="41">
        <f>MAX(C3:C103)</f>
        <v>95.968566414892805</v>
      </c>
      <c r="D106" s="41">
        <f t="shared" ref="D106:N106" si="14">MAX(D3:D103)</f>
        <v>10.856794079499505</v>
      </c>
      <c r="E106" s="41">
        <f t="shared" si="14"/>
        <v>37.889677271686885</v>
      </c>
      <c r="F106" s="41">
        <f t="shared" si="14"/>
        <v>80.903334096284425</v>
      </c>
      <c r="G106" s="41">
        <f t="shared" si="14"/>
        <v>11.966124971389334</v>
      </c>
      <c r="H106" s="41">
        <f t="shared" si="14"/>
        <v>29.941252765697719</v>
      </c>
      <c r="I106" s="41">
        <f t="shared" si="14"/>
        <v>15.95025558861677</v>
      </c>
      <c r="J106" s="41">
        <f t="shared" si="14"/>
        <v>5.001907377737087</v>
      </c>
      <c r="K106" s="41">
        <f t="shared" si="14"/>
        <v>73.087663080796517</v>
      </c>
      <c r="L106" s="41">
        <f t="shared" si="14"/>
        <v>64.991226062409396</v>
      </c>
      <c r="M106" s="41">
        <f t="shared" si="14"/>
        <v>3.6636911573968107</v>
      </c>
      <c r="N106" s="41">
        <f t="shared" si="14"/>
        <v>19.876401922636759</v>
      </c>
    </row>
    <row r="107" spans="1:119">
      <c r="B107" s="40" t="s">
        <v>108</v>
      </c>
      <c r="C107" s="40">
        <f>VLOOKUP(C106,$C$3:$O$103,13,FALSE)</f>
        <v>101</v>
      </c>
      <c r="D107" s="40">
        <f>VLOOKUP(D106,$D$3:$O$103,12,FALSE)</f>
        <v>66</v>
      </c>
      <c r="E107" s="40">
        <f>VLOOKUP(E106,$E$3:$O$103,11,FALSE)</f>
        <v>70</v>
      </c>
      <c r="F107" s="40">
        <f>VLOOKUP(F106,$F$3:$O$103,10,FALSE)</f>
        <v>1</v>
      </c>
      <c r="G107" s="40">
        <f>VLOOKUP(G106,$G$3:$O$103,9,FALSE)</f>
        <v>85</v>
      </c>
      <c r="H107" s="40">
        <f>VLOOKUP(H106,$H$3:$O$103,8,FALSE)</f>
        <v>100</v>
      </c>
      <c r="I107" s="40">
        <f>VLOOKUP(I106,$I$3:$O$103,7,FALSE)</f>
        <v>77</v>
      </c>
      <c r="J107" s="40">
        <f>VLOOKUP(J106,$J$3:$O$103,6,FALSE)</f>
        <v>65</v>
      </c>
      <c r="K107" s="40">
        <f>VLOOKUP(K106,$K$3:$O$103,5,FALSE)</f>
        <v>101</v>
      </c>
      <c r="L107" s="40">
        <f>VLOOKUP(L106,$L$3:$O$103,4,FALSE)</f>
        <v>24</v>
      </c>
      <c r="M107" s="40">
        <f>VLOOKUP(M106,$M$3:$O$103,3,FALSE)</f>
        <v>96</v>
      </c>
      <c r="N107" s="40">
        <f>VLOOKUP(N106,$N$3:$O$103,2,FALSE)</f>
        <v>2</v>
      </c>
    </row>
    <row r="108" spans="1:119">
      <c r="B108" s="36" t="s">
        <v>107</v>
      </c>
      <c r="C108" s="36">
        <f>VLOOKUP(C107,$A$3:$N$103,2,FALSE)</f>
        <v>1</v>
      </c>
      <c r="D108" s="36">
        <f>VLOOKUP(D107,$A$3:$N$103,2,FALSE)</f>
        <v>0.65</v>
      </c>
      <c r="E108" s="36">
        <f>VLOOKUP(E107,$A$3:$N$103,2,FALSE)</f>
        <v>0.69</v>
      </c>
      <c r="F108" s="36">
        <f t="shared" ref="F108:N108" si="15">VLOOKUP(F107,$A$3:$N$103,2,FALSE)</f>
        <v>0</v>
      </c>
      <c r="G108" s="36">
        <f t="shared" si="15"/>
        <v>0.84</v>
      </c>
      <c r="H108" s="36">
        <f t="shared" si="15"/>
        <v>0.99</v>
      </c>
      <c r="I108" s="36">
        <f t="shared" si="15"/>
        <v>0.76</v>
      </c>
      <c r="J108" s="36">
        <f t="shared" si="15"/>
        <v>0.64</v>
      </c>
      <c r="K108" s="36">
        <f t="shared" si="15"/>
        <v>1</v>
      </c>
      <c r="L108" s="36">
        <f t="shared" si="15"/>
        <v>0.23</v>
      </c>
      <c r="M108" s="36">
        <f t="shared" si="15"/>
        <v>0.95</v>
      </c>
      <c r="N108" s="36">
        <f t="shared" si="15"/>
        <v>0.01</v>
      </c>
    </row>
    <row r="110" spans="1:119">
      <c r="S110" s="22">
        <v>1984</v>
      </c>
    </row>
    <row r="268" spans="13:25">
      <c r="N268" s="18" t="s">
        <v>77</v>
      </c>
      <c r="O268" s="18" t="s">
        <v>78</v>
      </c>
      <c r="P268" s="18" t="s">
        <v>79</v>
      </c>
      <c r="Q268" s="18" t="s">
        <v>80</v>
      </c>
      <c r="R268" s="18" t="s">
        <v>81</v>
      </c>
      <c r="S268" s="18" t="s">
        <v>82</v>
      </c>
      <c r="T268" s="18" t="s">
        <v>83</v>
      </c>
      <c r="U268" s="18" t="s">
        <v>84</v>
      </c>
      <c r="V268" s="18" t="s">
        <v>85</v>
      </c>
      <c r="W268" s="18" t="s">
        <v>86</v>
      </c>
      <c r="X268" s="18" t="s">
        <v>87</v>
      </c>
      <c r="Y268" s="18" t="s">
        <v>88</v>
      </c>
    </row>
    <row r="269" spans="13:25">
      <c r="M269" s="4">
        <v>1980</v>
      </c>
      <c r="N269" s="11">
        <v>0.43</v>
      </c>
      <c r="O269" s="12">
        <v>1</v>
      </c>
      <c r="P269" s="12">
        <v>1</v>
      </c>
      <c r="Q269" s="12">
        <v>0.03</v>
      </c>
      <c r="R269" s="12">
        <v>0.01</v>
      </c>
      <c r="S269" s="12">
        <v>0.01</v>
      </c>
      <c r="T269" s="11">
        <v>0.99</v>
      </c>
      <c r="U269" s="12">
        <v>0.86</v>
      </c>
      <c r="V269" s="12">
        <v>0.85</v>
      </c>
      <c r="W269" s="12">
        <v>0.18</v>
      </c>
      <c r="X269" s="12">
        <v>0.2</v>
      </c>
      <c r="Y269" s="13">
        <v>0.23</v>
      </c>
    </row>
    <row r="270" spans="13:25">
      <c r="M270" s="4">
        <v>1981</v>
      </c>
      <c r="N270" s="104">
        <v>0.76</v>
      </c>
      <c r="O270" s="105">
        <v>1</v>
      </c>
      <c r="P270" s="105">
        <v>1</v>
      </c>
      <c r="Q270" s="105">
        <v>0</v>
      </c>
      <c r="R270" s="105">
        <v>0.01</v>
      </c>
      <c r="S270" s="105">
        <v>0.01</v>
      </c>
      <c r="T270" s="104">
        <v>0.99</v>
      </c>
      <c r="U270" s="105">
        <v>0.84</v>
      </c>
      <c r="V270" s="105">
        <v>0.66</v>
      </c>
      <c r="W270" s="105">
        <v>0.18</v>
      </c>
      <c r="X270" s="105">
        <v>0.16</v>
      </c>
      <c r="Y270" s="106">
        <v>0.3</v>
      </c>
    </row>
    <row r="271" spans="13:25">
      <c r="M271" s="4">
        <v>1982</v>
      </c>
      <c r="N271" s="14">
        <v>0</v>
      </c>
      <c r="O271" s="15">
        <v>1</v>
      </c>
      <c r="P271" s="15">
        <v>1</v>
      </c>
      <c r="Q271" s="15">
        <v>0.46</v>
      </c>
      <c r="R271" s="15">
        <v>0</v>
      </c>
      <c r="S271" s="15">
        <v>0.01</v>
      </c>
      <c r="T271" s="14">
        <v>0.54</v>
      </c>
      <c r="U271" s="15">
        <v>0.69</v>
      </c>
      <c r="V271" s="15">
        <v>0.99</v>
      </c>
      <c r="W271" s="15">
        <v>0.39</v>
      </c>
      <c r="X271" s="15">
        <v>0.16</v>
      </c>
      <c r="Y271" s="16">
        <v>0.35</v>
      </c>
    </row>
    <row r="272" spans="13:25">
      <c r="M272" s="4">
        <v>1983</v>
      </c>
      <c r="N272" s="14">
        <v>0.21</v>
      </c>
      <c r="O272" s="15">
        <v>0.99</v>
      </c>
      <c r="P272" s="15">
        <v>0</v>
      </c>
      <c r="Q272" s="15">
        <v>0.95</v>
      </c>
      <c r="R272" s="15">
        <v>1</v>
      </c>
      <c r="S272" s="15">
        <v>0.01</v>
      </c>
      <c r="T272" s="14">
        <v>0.76</v>
      </c>
      <c r="U272" s="15">
        <v>0.01</v>
      </c>
      <c r="V272" s="15">
        <v>0.85</v>
      </c>
      <c r="W272" s="15">
        <v>1</v>
      </c>
      <c r="X272" s="15">
        <v>0.52</v>
      </c>
      <c r="Y272" s="16">
        <v>0.18</v>
      </c>
    </row>
    <row r="273" spans="13:25">
      <c r="M273" s="4">
        <v>1984</v>
      </c>
      <c r="N273" s="17">
        <v>1</v>
      </c>
      <c r="O273" s="18">
        <v>0.65</v>
      </c>
      <c r="P273" s="18">
        <v>0.69</v>
      </c>
      <c r="Q273" s="18">
        <v>0</v>
      </c>
      <c r="R273" s="18">
        <v>0.84</v>
      </c>
      <c r="S273" s="18">
        <v>0.99</v>
      </c>
      <c r="T273" s="17">
        <v>0.76</v>
      </c>
      <c r="U273" s="18">
        <v>0.64</v>
      </c>
      <c r="V273" s="18">
        <v>1</v>
      </c>
      <c r="W273" s="18">
        <v>0.23</v>
      </c>
      <c r="X273" s="18">
        <v>0.95</v>
      </c>
      <c r="Y273" s="19">
        <v>0.01</v>
      </c>
    </row>
  </sheetData>
  <sortState ref="AF56:AR60">
    <sortCondition descending="1" ref="AF56"/>
  </sortState>
  <conditionalFormatting sqref="C3:N103">
    <cfRule type="colorScale" priority="1">
      <colorScale>
        <cfvo type="num" val="0"/>
        <cfvo type="max" val="0"/>
        <color theme="0"/>
        <color rgb="FFFF0000"/>
      </colorScale>
    </cfRule>
  </conditionalFormatting>
  <dataValidations disablePrompts="1" count="1">
    <dataValidation type="list" allowBlank="1" showInputMessage="1" showErrorMessage="1" sqref="AO7:AO12 S110">
      <formula1>$AO$7:$AO$12</formula1>
    </dataValidation>
  </dataValidation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E2:AB13"/>
  <sheetViews>
    <sheetView topLeftCell="D1" zoomScale="85" zoomScaleNormal="85" workbookViewId="0">
      <selection activeCell="T19" sqref="T19"/>
    </sheetView>
  </sheetViews>
  <sheetFormatPr defaultRowHeight="15"/>
  <cols>
    <col min="1" max="4" width="9.140625" style="2"/>
    <col min="5" max="5" width="14.42578125" style="2" customWidth="1"/>
    <col min="6" max="8" width="9.140625" style="2"/>
    <col min="9" max="9" width="3.140625" style="2" customWidth="1"/>
    <col min="10" max="12" width="9.140625" style="2"/>
    <col min="13" max="13" width="3.140625" style="2" customWidth="1"/>
    <col min="14" max="16" width="9.140625" style="2"/>
    <col min="17" max="17" width="3.140625" style="2" customWidth="1"/>
    <col min="18" max="20" width="9.140625" style="2"/>
    <col min="21" max="21" width="3.140625" style="2" customWidth="1"/>
    <col min="22" max="24" width="9.140625" style="2"/>
    <col min="25" max="25" width="3.140625" style="2" customWidth="1"/>
    <col min="26" max="16384" width="9.140625" style="2"/>
  </cols>
  <sheetData>
    <row r="2" spans="5:28" s="1" customFormat="1">
      <c r="G2" s="1">
        <v>1980</v>
      </c>
      <c r="K2" s="1">
        <v>1981</v>
      </c>
      <c r="O2" s="1">
        <v>1982</v>
      </c>
      <c r="S2" s="1">
        <v>1983</v>
      </c>
      <c r="W2" s="1">
        <v>1984</v>
      </c>
      <c r="AA2" s="1" t="s">
        <v>0</v>
      </c>
    </row>
    <row r="4" spans="5:28">
      <c r="F4" s="1" t="s">
        <v>1</v>
      </c>
      <c r="G4" s="1" t="s">
        <v>2</v>
      </c>
      <c r="H4" s="1" t="s">
        <v>3</v>
      </c>
      <c r="J4" s="1" t="s">
        <v>1</v>
      </c>
      <c r="K4" s="1" t="s">
        <v>2</v>
      </c>
      <c r="L4" s="1" t="s">
        <v>3</v>
      </c>
      <c r="N4" s="1" t="s">
        <v>1</v>
      </c>
      <c r="O4" s="1" t="s">
        <v>2</v>
      </c>
      <c r="P4" s="1" t="s">
        <v>3</v>
      </c>
      <c r="R4" s="1" t="s">
        <v>1</v>
      </c>
      <c r="S4" s="1" t="s">
        <v>2</v>
      </c>
      <c r="T4" s="1" t="s">
        <v>3</v>
      </c>
      <c r="V4" s="1" t="s">
        <v>1</v>
      </c>
      <c r="W4" s="1" t="s">
        <v>2</v>
      </c>
      <c r="X4" s="1" t="s">
        <v>3</v>
      </c>
      <c r="Z4" s="1" t="s">
        <v>1</v>
      </c>
      <c r="AA4" s="1" t="s">
        <v>2</v>
      </c>
      <c r="AB4" s="1" t="s">
        <v>3</v>
      </c>
    </row>
    <row r="5" spans="5:28">
      <c r="F5" s="2">
        <v>0.18721973094</v>
      </c>
      <c r="G5" s="2">
        <v>0.28251121076000002</v>
      </c>
      <c r="H5" s="2">
        <v>0.53026905829999993</v>
      </c>
      <c r="J5" s="2">
        <v>0.24704724409000001</v>
      </c>
      <c r="K5" s="2">
        <v>0.30413385827</v>
      </c>
      <c r="L5" s="2">
        <v>0.44881889763999999</v>
      </c>
      <c r="N5" s="2">
        <v>0.26808905379999998</v>
      </c>
      <c r="O5" s="2">
        <v>0.27922077921999999</v>
      </c>
      <c r="P5" s="2">
        <v>0.45269016698000003</v>
      </c>
      <c r="R5" s="2">
        <v>0.33747779751000001</v>
      </c>
      <c r="S5" s="2">
        <v>0.23978685613</v>
      </c>
      <c r="T5" s="2">
        <v>0.42273534635999999</v>
      </c>
      <c r="V5" s="2">
        <v>0.40108892922</v>
      </c>
      <c r="W5" s="2">
        <v>0.23321234120000001</v>
      </c>
      <c r="X5" s="2">
        <v>0.36569872957999999</v>
      </c>
      <c r="Z5" s="2">
        <v>0.29324894514767935</v>
      </c>
      <c r="AA5" s="2">
        <v>0.2663981588032221</v>
      </c>
      <c r="AB5" s="2">
        <v>0.44035289604909861</v>
      </c>
    </row>
    <row r="6" spans="5:28">
      <c r="F6" s="2">
        <v>0.17488789237999999</v>
      </c>
      <c r="G6" s="2">
        <v>0.29260089686000001</v>
      </c>
      <c r="H6" s="2">
        <v>0.53251121075999996</v>
      </c>
      <c r="J6" s="2">
        <v>0.21653543307000001</v>
      </c>
      <c r="K6" s="2">
        <v>0.30610236220000003</v>
      </c>
      <c r="L6" s="2">
        <v>0.47736220472000002</v>
      </c>
      <c r="N6" s="2">
        <v>0.22634508349000002</v>
      </c>
      <c r="O6" s="2">
        <v>0.30426716140999999</v>
      </c>
      <c r="P6" s="2">
        <v>0.46938775509999997</v>
      </c>
      <c r="R6" s="2">
        <v>0.26642984013999998</v>
      </c>
      <c r="S6" s="2">
        <v>0.29218472469000001</v>
      </c>
      <c r="T6" s="2">
        <v>0.44138543517000001</v>
      </c>
      <c r="V6" s="2">
        <v>0.34029038112999999</v>
      </c>
      <c r="W6" s="2">
        <v>0.25680580761999999</v>
      </c>
      <c r="X6" s="2">
        <v>0.40290381125000002</v>
      </c>
      <c r="Z6" s="2">
        <v>0.24836977368622939</v>
      </c>
      <c r="AA6" s="2">
        <v>0.28998849252013809</v>
      </c>
      <c r="AB6" s="2">
        <v>0.46164173379363255</v>
      </c>
    </row>
    <row r="7" spans="5:28">
      <c r="E7" s="131"/>
      <c r="F7" s="2">
        <v>0.15358744395000001</v>
      </c>
      <c r="G7" s="2">
        <v>0.29484304933</v>
      </c>
      <c r="H7" s="2">
        <v>0.55156950672999994</v>
      </c>
      <c r="J7" s="2">
        <v>0.19980314961000001</v>
      </c>
      <c r="K7" s="2">
        <v>0.29822834646000002</v>
      </c>
      <c r="L7" s="2">
        <v>0.50196850394000003</v>
      </c>
      <c r="N7" s="2">
        <v>0.20222634507999998</v>
      </c>
      <c r="O7" s="2">
        <v>0.27829313544000001</v>
      </c>
      <c r="P7" s="2">
        <v>0.51948051947999996</v>
      </c>
      <c r="R7" s="2">
        <v>0.22468916519000001</v>
      </c>
      <c r="S7" s="2">
        <v>0.27708703374999999</v>
      </c>
      <c r="T7" s="2">
        <v>0.49822380107000003</v>
      </c>
      <c r="V7" s="2">
        <v>0.24954627948999999</v>
      </c>
      <c r="W7" s="2">
        <v>0.28856624319000002</v>
      </c>
      <c r="X7" s="2">
        <v>0.46188747731000002</v>
      </c>
      <c r="Z7" s="2">
        <v>0.20828538550057538</v>
      </c>
      <c r="AA7" s="2">
        <v>0.28691983122362869</v>
      </c>
      <c r="AB7" s="2">
        <v>0.50479478327579597</v>
      </c>
    </row>
    <row r="8" spans="5:28">
      <c r="E8" s="131"/>
      <c r="F8" s="2">
        <v>0.16704035873999998</v>
      </c>
      <c r="G8" s="2">
        <v>0.26457399103000001</v>
      </c>
      <c r="H8" s="2">
        <v>0.56838565021999998</v>
      </c>
      <c r="J8" s="2">
        <v>0.2125984252</v>
      </c>
      <c r="K8" s="2">
        <v>0.28051181102</v>
      </c>
      <c r="L8" s="2">
        <v>0.50688976377999995</v>
      </c>
      <c r="N8" s="2">
        <v>0.20686456401</v>
      </c>
      <c r="O8" s="2">
        <v>0.26159554731000001</v>
      </c>
      <c r="P8" s="2">
        <v>0.53153988868000002</v>
      </c>
      <c r="R8" s="2">
        <v>0.19626998224</v>
      </c>
      <c r="S8" s="2">
        <v>0.27264653640999997</v>
      </c>
      <c r="T8" s="2">
        <v>0.53108348135000005</v>
      </c>
      <c r="V8" s="2">
        <v>0.21869328494000001</v>
      </c>
      <c r="W8" s="2">
        <v>0.30580762249999999</v>
      </c>
      <c r="X8" s="2">
        <v>0.47549909256</v>
      </c>
      <c r="Z8" s="2">
        <v>0.20138089758342925</v>
      </c>
      <c r="AA8" s="2">
        <v>0.27752205600306867</v>
      </c>
      <c r="AB8" s="2">
        <v>0.52109704641350207</v>
      </c>
    </row>
    <row r="9" spans="5:28">
      <c r="E9" s="131"/>
      <c r="F9" s="2">
        <v>0.16143497758</v>
      </c>
      <c r="G9" s="2">
        <v>0.27017937219999999</v>
      </c>
      <c r="H9" s="2">
        <v>0.56838565021999998</v>
      </c>
      <c r="J9" s="2">
        <v>0.20275590551</v>
      </c>
      <c r="K9" s="2">
        <v>0.24901574802999998</v>
      </c>
      <c r="L9" s="2">
        <v>0.54822834645999996</v>
      </c>
      <c r="N9" s="2">
        <v>0.18367346939000001</v>
      </c>
      <c r="O9" s="2">
        <v>0.25417439703</v>
      </c>
      <c r="P9" s="2">
        <v>0.56215213358000005</v>
      </c>
      <c r="R9" s="2">
        <v>0.18117229129999998</v>
      </c>
      <c r="S9" s="2">
        <v>0.26198934280999997</v>
      </c>
      <c r="T9" s="2">
        <v>0.55683836590000002</v>
      </c>
      <c r="V9" s="2">
        <v>0.18058076225</v>
      </c>
      <c r="W9" s="2">
        <v>0.27676950997999999</v>
      </c>
      <c r="X9" s="2">
        <v>0.54264972776999998</v>
      </c>
      <c r="Z9" s="2">
        <v>0.18239355581127734</v>
      </c>
      <c r="AA9" s="2">
        <v>0.26237054085155354</v>
      </c>
      <c r="AB9" s="2">
        <v>0.55523590333716921</v>
      </c>
    </row>
    <row r="10" spans="5:28">
      <c r="E10" s="131"/>
      <c r="F10" s="2">
        <v>0.17713004484</v>
      </c>
      <c r="G10" s="2">
        <v>0.2567264574</v>
      </c>
      <c r="H10" s="2">
        <v>0.56614349775999995</v>
      </c>
      <c r="J10" s="2">
        <v>0.20964566929</v>
      </c>
      <c r="K10" s="2">
        <v>0.26181102362000003</v>
      </c>
      <c r="L10" s="2">
        <v>0.52854330709000008</v>
      </c>
      <c r="N10" s="2">
        <v>0.20964749535999999</v>
      </c>
      <c r="O10" s="2">
        <v>0.24211502783</v>
      </c>
      <c r="P10" s="2">
        <v>0.54823747681000001</v>
      </c>
      <c r="R10" s="2">
        <v>0.18294849023000001</v>
      </c>
      <c r="S10" s="2">
        <v>0.27886323268000002</v>
      </c>
      <c r="T10" s="2">
        <v>0.53818827708999994</v>
      </c>
      <c r="V10" s="2">
        <v>0.16787658801999999</v>
      </c>
      <c r="W10" s="2">
        <v>0.27041742287000003</v>
      </c>
      <c r="X10" s="2">
        <v>0.56170598911000003</v>
      </c>
      <c r="Z10" s="2">
        <v>0.1894898350594553</v>
      </c>
      <c r="AA10" s="2">
        <v>0.26237054085155354</v>
      </c>
      <c r="AB10" s="2">
        <v>0.5481396240889912</v>
      </c>
    </row>
    <row r="11" spans="5:28">
      <c r="E11" s="131"/>
      <c r="F11" s="2">
        <v>0.15695067265000001</v>
      </c>
      <c r="G11" s="2">
        <v>0.25</v>
      </c>
      <c r="H11" s="2">
        <v>0.59304932735000004</v>
      </c>
      <c r="J11" s="2">
        <v>0.19586614173</v>
      </c>
      <c r="K11" s="2">
        <v>0.25590551180999999</v>
      </c>
      <c r="L11" s="2">
        <v>0.54822834645999996</v>
      </c>
      <c r="N11" s="2">
        <v>0.17254174396999999</v>
      </c>
      <c r="O11" s="2">
        <v>0.24582560297</v>
      </c>
      <c r="P11" s="2">
        <v>0.58163265306</v>
      </c>
      <c r="R11" s="2">
        <v>0.18028419183</v>
      </c>
      <c r="S11" s="2">
        <v>0.24422735345999999</v>
      </c>
      <c r="T11" s="2">
        <v>0.57548845470999999</v>
      </c>
      <c r="V11" s="2">
        <v>0.15789473683999999</v>
      </c>
      <c r="W11" s="2">
        <v>0.22958257712999999</v>
      </c>
      <c r="X11" s="2">
        <v>0.61252268602999993</v>
      </c>
      <c r="Z11" s="2">
        <v>0.1729957805907173</v>
      </c>
      <c r="AA11" s="2">
        <v>0.24472573839662448</v>
      </c>
      <c r="AB11" s="2">
        <v>0.58227848101265822</v>
      </c>
    </row>
    <row r="12" spans="5:28">
      <c r="E12" s="131"/>
      <c r="F12" s="2">
        <v>0.16367713003999998</v>
      </c>
      <c r="G12" s="2">
        <v>0.26681614349999999</v>
      </c>
      <c r="H12" s="2">
        <v>0.56950672646</v>
      </c>
      <c r="J12" s="2">
        <v>0.18996062991999998</v>
      </c>
      <c r="K12" s="2">
        <v>0.25393700787000001</v>
      </c>
      <c r="L12" s="2">
        <v>0.55610236219999998</v>
      </c>
      <c r="N12" s="2">
        <v>0.17717996288999999</v>
      </c>
      <c r="O12" s="2">
        <v>0.24489795917999999</v>
      </c>
      <c r="P12" s="2">
        <v>0.57792207791999994</v>
      </c>
      <c r="R12" s="2">
        <v>0.17584369449000001</v>
      </c>
      <c r="S12" s="2">
        <v>0.23534635878999999</v>
      </c>
      <c r="T12" s="2">
        <v>0.58880994671000009</v>
      </c>
      <c r="V12" s="2">
        <v>0.15880217786</v>
      </c>
      <c r="W12" s="2">
        <v>0.25045372051000003</v>
      </c>
      <c r="X12" s="2">
        <v>0.59074410163000002</v>
      </c>
      <c r="Z12" s="2">
        <v>0.17318757192174913</v>
      </c>
      <c r="AA12" s="2">
        <v>0.24952052167242042</v>
      </c>
      <c r="AB12" s="2">
        <v>0.5772919064058305</v>
      </c>
    </row>
    <row r="13" spans="5:28">
      <c r="E13" s="131"/>
      <c r="F13" s="2">
        <v>0.17040358743999998</v>
      </c>
      <c r="G13" s="2">
        <v>0.25896860986999998</v>
      </c>
      <c r="H13" s="2">
        <v>0.57062780269000002</v>
      </c>
      <c r="J13" s="2">
        <v>0.19291338583000001</v>
      </c>
      <c r="K13" s="2">
        <v>0.25098425197000002</v>
      </c>
      <c r="L13" s="2">
        <v>0.55610236219999998</v>
      </c>
      <c r="N13" s="2">
        <v>0.20871985158</v>
      </c>
      <c r="O13" s="2">
        <v>0.21799628941999999</v>
      </c>
      <c r="P13" s="2">
        <v>0.57328385900000001</v>
      </c>
      <c r="R13" s="2">
        <v>0.17140319715999999</v>
      </c>
      <c r="S13" s="2">
        <v>0.23090586146</v>
      </c>
      <c r="T13" s="2">
        <v>0.59769094139000001</v>
      </c>
      <c r="V13" s="2">
        <v>0.16152450090999998</v>
      </c>
      <c r="W13" s="2">
        <v>0.23774954628</v>
      </c>
      <c r="X13" s="2">
        <v>0.60072595280999996</v>
      </c>
      <c r="Z13" s="2">
        <v>0.18105101649405447</v>
      </c>
      <c r="AA13" s="2">
        <v>0.23839662447257384</v>
      </c>
      <c r="AB13" s="2">
        <v>0.58055235903337166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37"/>
  <sheetViews>
    <sheetView workbookViewId="0">
      <selection activeCell="B9" sqref="B9"/>
    </sheetView>
  </sheetViews>
  <sheetFormatPr defaultRowHeight="15"/>
  <cols>
    <col min="1" max="16384" width="9.140625" style="2"/>
  </cols>
  <sheetData>
    <row r="1" spans="1:46">
      <c r="A1" s="76" t="s">
        <v>104</v>
      </c>
      <c r="B1" s="66">
        <v>1980</v>
      </c>
      <c r="C1" s="66">
        <v>1980</v>
      </c>
      <c r="D1" s="66">
        <v>1980</v>
      </c>
      <c r="E1" s="66">
        <v>1980</v>
      </c>
      <c r="F1" s="66">
        <v>1980</v>
      </c>
      <c r="G1" s="66">
        <v>1980</v>
      </c>
      <c r="H1" s="66">
        <v>1980</v>
      </c>
      <c r="I1" s="66">
        <v>1980</v>
      </c>
      <c r="J1" s="67">
        <v>1980</v>
      </c>
      <c r="K1" s="68">
        <v>1981</v>
      </c>
      <c r="L1" s="68">
        <v>1981</v>
      </c>
      <c r="M1" s="68">
        <v>1981</v>
      </c>
      <c r="N1" s="68">
        <v>1981</v>
      </c>
      <c r="O1" s="68">
        <v>1981</v>
      </c>
      <c r="P1" s="68">
        <v>1981</v>
      </c>
      <c r="Q1" s="68">
        <v>1981</v>
      </c>
      <c r="R1" s="68">
        <v>1981</v>
      </c>
      <c r="S1" s="69">
        <v>1981</v>
      </c>
      <c r="T1" s="64">
        <v>1982</v>
      </c>
      <c r="U1" s="64">
        <f>T1</f>
        <v>1982</v>
      </c>
      <c r="V1" s="64">
        <f t="shared" ref="V1:AK1" si="0">U1</f>
        <v>1982</v>
      </c>
      <c r="W1" s="64">
        <f t="shared" si="0"/>
        <v>1982</v>
      </c>
      <c r="X1" s="64">
        <f t="shared" si="0"/>
        <v>1982</v>
      </c>
      <c r="Y1" s="64">
        <f t="shared" si="0"/>
        <v>1982</v>
      </c>
      <c r="Z1" s="64">
        <f t="shared" si="0"/>
        <v>1982</v>
      </c>
      <c r="AA1" s="64">
        <f t="shared" si="0"/>
        <v>1982</v>
      </c>
      <c r="AB1" s="65">
        <f t="shared" si="0"/>
        <v>1982</v>
      </c>
      <c r="AC1" s="63">
        <v>1983</v>
      </c>
      <c r="AD1" s="63">
        <f t="shared" si="0"/>
        <v>1983</v>
      </c>
      <c r="AE1" s="63">
        <f t="shared" si="0"/>
        <v>1983</v>
      </c>
      <c r="AF1" s="63">
        <f t="shared" si="0"/>
        <v>1983</v>
      </c>
      <c r="AG1" s="63">
        <f t="shared" si="0"/>
        <v>1983</v>
      </c>
      <c r="AH1" s="63">
        <f t="shared" si="0"/>
        <v>1983</v>
      </c>
      <c r="AI1" s="63">
        <f t="shared" si="0"/>
        <v>1983</v>
      </c>
      <c r="AJ1" s="63">
        <f t="shared" si="0"/>
        <v>1983</v>
      </c>
      <c r="AK1" s="63">
        <f t="shared" si="0"/>
        <v>1983</v>
      </c>
      <c r="AL1" s="60">
        <v>1984</v>
      </c>
      <c r="AM1" s="61">
        <f t="shared" ref="AM1:AS1" si="1">AL1</f>
        <v>1984</v>
      </c>
      <c r="AN1" s="61">
        <f t="shared" si="1"/>
        <v>1984</v>
      </c>
      <c r="AO1" s="61">
        <f t="shared" si="1"/>
        <v>1984</v>
      </c>
      <c r="AP1" s="61">
        <f t="shared" si="1"/>
        <v>1984</v>
      </c>
      <c r="AQ1" s="61">
        <f t="shared" si="1"/>
        <v>1984</v>
      </c>
      <c r="AR1" s="61">
        <f t="shared" si="1"/>
        <v>1984</v>
      </c>
      <c r="AS1" s="61">
        <f t="shared" si="1"/>
        <v>1984</v>
      </c>
      <c r="AT1" s="62">
        <v>1984</v>
      </c>
    </row>
    <row r="2" spans="1:46">
      <c r="A2" s="31" t="s">
        <v>103</v>
      </c>
      <c r="B2" s="24">
        <v>20</v>
      </c>
      <c r="C2" s="24">
        <f>B2+1</f>
        <v>21</v>
      </c>
      <c r="D2" s="24">
        <f t="shared" ref="D2:J2" si="2">C2+1</f>
        <v>22</v>
      </c>
      <c r="E2" s="24">
        <f t="shared" si="2"/>
        <v>23</v>
      </c>
      <c r="F2" s="24">
        <f t="shared" si="2"/>
        <v>24</v>
      </c>
      <c r="G2" s="24">
        <f t="shared" si="2"/>
        <v>25</v>
      </c>
      <c r="H2" s="24">
        <f t="shared" si="2"/>
        <v>26</v>
      </c>
      <c r="I2" s="24">
        <f t="shared" si="2"/>
        <v>27</v>
      </c>
      <c r="J2" s="28">
        <f t="shared" si="2"/>
        <v>28</v>
      </c>
      <c r="K2" s="32">
        <v>19</v>
      </c>
      <c r="L2" s="24">
        <f>K2+1</f>
        <v>20</v>
      </c>
      <c r="M2" s="24">
        <f t="shared" ref="M2:S2" si="3">L2+1</f>
        <v>21</v>
      </c>
      <c r="N2" s="24">
        <f t="shared" si="3"/>
        <v>22</v>
      </c>
      <c r="O2" s="24">
        <f t="shared" si="3"/>
        <v>23</v>
      </c>
      <c r="P2" s="24">
        <f t="shared" si="3"/>
        <v>24</v>
      </c>
      <c r="Q2" s="24">
        <f t="shared" si="3"/>
        <v>25</v>
      </c>
      <c r="R2" s="24">
        <f t="shared" si="3"/>
        <v>26</v>
      </c>
      <c r="S2" s="28">
        <f t="shared" si="3"/>
        <v>27</v>
      </c>
      <c r="T2" s="32">
        <v>18</v>
      </c>
      <c r="U2" s="24">
        <f>T2+1</f>
        <v>19</v>
      </c>
      <c r="V2" s="24">
        <f t="shared" ref="V2:AB2" si="4">U2+1</f>
        <v>20</v>
      </c>
      <c r="W2" s="24">
        <f t="shared" si="4"/>
        <v>21</v>
      </c>
      <c r="X2" s="24">
        <f t="shared" si="4"/>
        <v>22</v>
      </c>
      <c r="Y2" s="24">
        <f t="shared" si="4"/>
        <v>23</v>
      </c>
      <c r="Z2" s="24">
        <f t="shared" si="4"/>
        <v>24</v>
      </c>
      <c r="AA2" s="24">
        <f t="shared" si="4"/>
        <v>25</v>
      </c>
      <c r="AB2" s="28">
        <f t="shared" si="4"/>
        <v>26</v>
      </c>
      <c r="AC2" s="24">
        <v>17</v>
      </c>
      <c r="AD2" s="24">
        <f>AC2+1</f>
        <v>18</v>
      </c>
      <c r="AE2" s="24">
        <f t="shared" ref="AE2:AK2" si="5">AD2+1</f>
        <v>19</v>
      </c>
      <c r="AF2" s="24">
        <f t="shared" si="5"/>
        <v>20</v>
      </c>
      <c r="AG2" s="24">
        <f t="shared" si="5"/>
        <v>21</v>
      </c>
      <c r="AH2" s="24">
        <f t="shared" si="5"/>
        <v>22</v>
      </c>
      <c r="AI2" s="24">
        <f t="shared" si="5"/>
        <v>23</v>
      </c>
      <c r="AJ2" s="24">
        <f t="shared" si="5"/>
        <v>24</v>
      </c>
      <c r="AK2" s="24">
        <f t="shared" si="5"/>
        <v>25</v>
      </c>
      <c r="AL2" s="32">
        <v>16</v>
      </c>
      <c r="AM2" s="24">
        <f>AL2+1</f>
        <v>17</v>
      </c>
      <c r="AN2" s="24">
        <f t="shared" ref="AN2:AT2" si="6">AM2+1</f>
        <v>18</v>
      </c>
      <c r="AO2" s="24">
        <f t="shared" si="6"/>
        <v>19</v>
      </c>
      <c r="AP2" s="24">
        <f t="shared" si="6"/>
        <v>20</v>
      </c>
      <c r="AQ2" s="24">
        <f t="shared" si="6"/>
        <v>21</v>
      </c>
      <c r="AR2" s="24">
        <f t="shared" si="6"/>
        <v>22</v>
      </c>
      <c r="AS2" s="24">
        <f t="shared" si="6"/>
        <v>23</v>
      </c>
      <c r="AT2" s="28">
        <f t="shared" si="6"/>
        <v>24</v>
      </c>
    </row>
    <row r="3" spans="1:46">
      <c r="A3" s="86" t="s">
        <v>105</v>
      </c>
      <c r="B3" s="87">
        <v>2000</v>
      </c>
      <c r="C3" s="87">
        <v>2001</v>
      </c>
      <c r="D3" s="87">
        <v>2002</v>
      </c>
      <c r="E3" s="87">
        <v>2003</v>
      </c>
      <c r="F3" s="87">
        <v>2004</v>
      </c>
      <c r="G3" s="87">
        <v>2005</v>
      </c>
      <c r="H3" s="87">
        <v>2006</v>
      </c>
      <c r="I3" s="87">
        <v>2007</v>
      </c>
      <c r="J3" s="88">
        <v>2008</v>
      </c>
      <c r="K3" s="73">
        <v>2000</v>
      </c>
      <c r="L3" s="73">
        <v>2001</v>
      </c>
      <c r="M3" s="73">
        <v>2002</v>
      </c>
      <c r="N3" s="73">
        <v>2003</v>
      </c>
      <c r="O3" s="73">
        <v>2004</v>
      </c>
      <c r="P3" s="73">
        <v>2005</v>
      </c>
      <c r="Q3" s="73">
        <v>2006</v>
      </c>
      <c r="R3" s="73">
        <v>2007</v>
      </c>
      <c r="S3" s="74">
        <v>2008</v>
      </c>
      <c r="T3" s="70">
        <v>2000</v>
      </c>
      <c r="U3" s="70">
        <v>2001</v>
      </c>
      <c r="V3" s="70">
        <v>2002</v>
      </c>
      <c r="W3" s="70">
        <v>2003</v>
      </c>
      <c r="X3" s="70">
        <v>2004</v>
      </c>
      <c r="Y3" s="70">
        <v>2005</v>
      </c>
      <c r="Z3" s="70">
        <v>2006</v>
      </c>
      <c r="AA3" s="70">
        <v>2007</v>
      </c>
      <c r="AB3" s="71">
        <v>2008</v>
      </c>
      <c r="AC3" s="73">
        <v>2000</v>
      </c>
      <c r="AD3" s="73">
        <v>2001</v>
      </c>
      <c r="AE3" s="73">
        <v>2002</v>
      </c>
      <c r="AF3" s="73">
        <v>2003</v>
      </c>
      <c r="AG3" s="73">
        <v>2004</v>
      </c>
      <c r="AH3" s="73">
        <v>2005</v>
      </c>
      <c r="AI3" s="73">
        <v>2006</v>
      </c>
      <c r="AJ3" s="73">
        <v>2007</v>
      </c>
      <c r="AK3" s="73">
        <v>2008</v>
      </c>
      <c r="AL3" s="72">
        <v>2000</v>
      </c>
      <c r="AM3" s="70">
        <v>2001</v>
      </c>
      <c r="AN3" s="70">
        <v>2002</v>
      </c>
      <c r="AO3" s="70">
        <v>2003</v>
      </c>
      <c r="AP3" s="70">
        <v>2004</v>
      </c>
      <c r="AQ3" s="70">
        <v>2005</v>
      </c>
      <c r="AR3" s="70">
        <v>2006</v>
      </c>
      <c r="AS3" s="70">
        <v>2007</v>
      </c>
      <c r="AT3" s="71">
        <v>2008</v>
      </c>
    </row>
    <row r="4" spans="1:46">
      <c r="A4" s="58" t="s">
        <v>95</v>
      </c>
      <c r="B4" s="51"/>
      <c r="C4" s="45">
        <v>103</v>
      </c>
      <c r="D4" s="45">
        <v>93</v>
      </c>
      <c r="E4" s="45">
        <v>95</v>
      </c>
      <c r="F4" s="45">
        <v>90</v>
      </c>
      <c r="G4" s="45">
        <v>96</v>
      </c>
      <c r="H4" s="45">
        <v>90</v>
      </c>
      <c r="I4" s="45">
        <v>93</v>
      </c>
      <c r="J4" s="46">
        <v>95</v>
      </c>
      <c r="K4" s="51"/>
      <c r="L4" s="45">
        <v>160</v>
      </c>
      <c r="M4" s="45">
        <v>154</v>
      </c>
      <c r="N4" s="45">
        <v>156</v>
      </c>
      <c r="O4" s="45">
        <v>156</v>
      </c>
      <c r="P4" s="45">
        <v>155</v>
      </c>
      <c r="Q4" s="45">
        <v>145</v>
      </c>
      <c r="R4" s="45">
        <v>140</v>
      </c>
      <c r="S4" s="46">
        <v>149</v>
      </c>
      <c r="T4" s="51"/>
      <c r="U4" s="45">
        <v>186</v>
      </c>
      <c r="V4" s="45">
        <v>160</v>
      </c>
      <c r="W4" s="45">
        <v>155</v>
      </c>
      <c r="X4" s="45">
        <v>145</v>
      </c>
      <c r="Y4" s="45">
        <v>139</v>
      </c>
      <c r="Z4" s="45">
        <v>147</v>
      </c>
      <c r="AA4" s="45">
        <v>134</v>
      </c>
      <c r="AB4" s="46">
        <v>152</v>
      </c>
      <c r="AC4" s="51"/>
      <c r="AD4" s="45">
        <v>230</v>
      </c>
      <c r="AE4" s="45">
        <v>190</v>
      </c>
      <c r="AF4" s="45">
        <v>167</v>
      </c>
      <c r="AG4" s="45">
        <v>152</v>
      </c>
      <c r="AH4" s="45">
        <v>141</v>
      </c>
      <c r="AI4" s="45">
        <v>147</v>
      </c>
      <c r="AJ4" s="45">
        <v>145</v>
      </c>
      <c r="AK4" s="46">
        <v>140</v>
      </c>
      <c r="AL4" s="51"/>
      <c r="AM4" s="45">
        <v>306</v>
      </c>
      <c r="AN4" s="45">
        <v>228</v>
      </c>
      <c r="AO4" s="45">
        <v>171</v>
      </c>
      <c r="AP4" s="45">
        <v>144</v>
      </c>
      <c r="AQ4" s="45">
        <v>131</v>
      </c>
      <c r="AR4" s="45">
        <v>128</v>
      </c>
      <c r="AS4" s="45">
        <v>117</v>
      </c>
      <c r="AT4" s="46">
        <v>120</v>
      </c>
    </row>
    <row r="5" spans="1:46">
      <c r="A5" s="48" t="s">
        <v>91</v>
      </c>
      <c r="B5" s="52"/>
      <c r="C5" s="24">
        <v>141</v>
      </c>
      <c r="D5" s="24">
        <v>144</v>
      </c>
      <c r="E5" s="24">
        <v>146</v>
      </c>
      <c r="F5" s="24">
        <v>135</v>
      </c>
      <c r="G5" s="24">
        <v>141</v>
      </c>
      <c r="H5" s="24">
        <v>128</v>
      </c>
      <c r="I5" s="24">
        <v>130</v>
      </c>
      <c r="J5" s="28">
        <v>135</v>
      </c>
      <c r="K5" s="52"/>
      <c r="L5" s="24">
        <v>175</v>
      </c>
      <c r="M5" s="24">
        <v>182</v>
      </c>
      <c r="N5" s="24">
        <v>171</v>
      </c>
      <c r="O5" s="24">
        <v>149</v>
      </c>
      <c r="P5" s="24">
        <v>149</v>
      </c>
      <c r="Q5" s="24">
        <v>142</v>
      </c>
      <c r="R5" s="24">
        <v>143</v>
      </c>
      <c r="S5" s="28">
        <v>152</v>
      </c>
      <c r="T5" s="52"/>
      <c r="U5" s="24">
        <v>171</v>
      </c>
      <c r="V5" s="24">
        <v>177</v>
      </c>
      <c r="W5" s="24">
        <v>165</v>
      </c>
      <c r="X5" s="24">
        <v>151</v>
      </c>
      <c r="Y5" s="24">
        <v>132</v>
      </c>
      <c r="Z5" s="24">
        <v>145</v>
      </c>
      <c r="AA5" s="24">
        <v>152</v>
      </c>
      <c r="AB5" s="28">
        <v>133</v>
      </c>
      <c r="AC5" s="52"/>
      <c r="AD5" s="24">
        <v>149</v>
      </c>
      <c r="AE5" s="24">
        <v>169</v>
      </c>
      <c r="AF5" s="24">
        <v>171</v>
      </c>
      <c r="AG5" s="24">
        <v>165</v>
      </c>
      <c r="AH5" s="24">
        <v>169</v>
      </c>
      <c r="AI5" s="24">
        <v>166</v>
      </c>
      <c r="AJ5" s="24">
        <v>155</v>
      </c>
      <c r="AK5" s="28">
        <v>140</v>
      </c>
      <c r="AL5" s="52"/>
      <c r="AM5" s="24">
        <v>137</v>
      </c>
      <c r="AN5" s="24">
        <v>155</v>
      </c>
      <c r="AO5" s="24">
        <v>184</v>
      </c>
      <c r="AP5" s="24">
        <v>179</v>
      </c>
      <c r="AQ5" s="24">
        <v>172</v>
      </c>
      <c r="AR5" s="24">
        <v>167</v>
      </c>
      <c r="AS5" s="24">
        <v>141</v>
      </c>
      <c r="AT5" s="28">
        <v>152</v>
      </c>
    </row>
    <row r="6" spans="1:46">
      <c r="A6" s="59" t="s">
        <v>99</v>
      </c>
      <c r="B6" s="53"/>
      <c r="C6" s="25">
        <v>374</v>
      </c>
      <c r="D6" s="25">
        <v>382</v>
      </c>
      <c r="E6" s="25">
        <v>412</v>
      </c>
      <c r="F6" s="25">
        <v>425</v>
      </c>
      <c r="G6" s="25">
        <v>431</v>
      </c>
      <c r="H6" s="25">
        <v>436</v>
      </c>
      <c r="I6" s="25">
        <v>443</v>
      </c>
      <c r="J6" s="29">
        <v>427</v>
      </c>
      <c r="K6" s="53"/>
      <c r="L6" s="25">
        <v>364</v>
      </c>
      <c r="M6" s="25">
        <v>396</v>
      </c>
      <c r="N6" s="25">
        <v>416</v>
      </c>
      <c r="O6" s="25">
        <v>431</v>
      </c>
      <c r="P6" s="25">
        <v>453</v>
      </c>
      <c r="Q6" s="25">
        <v>455</v>
      </c>
      <c r="R6" s="25">
        <v>470</v>
      </c>
      <c r="S6" s="29">
        <v>481</v>
      </c>
      <c r="T6" s="53"/>
      <c r="U6" s="25">
        <v>377</v>
      </c>
      <c r="V6" s="25">
        <v>418</v>
      </c>
      <c r="W6" s="25">
        <v>457</v>
      </c>
      <c r="X6" s="25">
        <v>482</v>
      </c>
      <c r="Y6" s="25">
        <v>496</v>
      </c>
      <c r="Z6" s="25">
        <v>502</v>
      </c>
      <c r="AA6" s="25">
        <v>527</v>
      </c>
      <c r="AB6" s="29">
        <v>516</v>
      </c>
      <c r="AC6" s="53"/>
      <c r="AD6" s="25">
        <v>369</v>
      </c>
      <c r="AE6" s="25">
        <v>418</v>
      </c>
      <c r="AF6" s="25">
        <v>466</v>
      </c>
      <c r="AG6" s="25">
        <v>501</v>
      </c>
      <c r="AH6" s="25">
        <v>501</v>
      </c>
      <c r="AI6" s="25">
        <v>525</v>
      </c>
      <c r="AJ6" s="25">
        <v>560</v>
      </c>
      <c r="AK6" s="29">
        <v>572</v>
      </c>
      <c r="AL6" s="53"/>
      <c r="AM6" s="25">
        <v>319</v>
      </c>
      <c r="AN6" s="25">
        <v>368</v>
      </c>
      <c r="AO6" s="25">
        <v>409</v>
      </c>
      <c r="AP6" s="25">
        <v>441</v>
      </c>
      <c r="AQ6" s="25">
        <v>508</v>
      </c>
      <c r="AR6" s="25">
        <v>547</v>
      </c>
      <c r="AS6" s="25">
        <v>560</v>
      </c>
      <c r="AT6" s="29">
        <v>555</v>
      </c>
    </row>
    <row r="7" spans="1:46" s="131" customFormat="1">
      <c r="A7" s="146" t="s">
        <v>96</v>
      </c>
      <c r="B7" s="148"/>
      <c r="C7" s="136">
        <v>23</v>
      </c>
      <c r="D7" s="136">
        <v>20</v>
      </c>
      <c r="E7" s="136">
        <v>9</v>
      </c>
      <c r="F7" s="136">
        <v>14</v>
      </c>
      <c r="G7" s="136">
        <v>15</v>
      </c>
      <c r="H7" s="136">
        <v>25</v>
      </c>
      <c r="I7" s="136">
        <v>8</v>
      </c>
      <c r="J7" s="139">
        <v>14</v>
      </c>
      <c r="K7" s="148"/>
      <c r="L7" s="136">
        <v>26</v>
      </c>
      <c r="M7" s="136">
        <v>20</v>
      </c>
      <c r="N7" s="136">
        <v>8</v>
      </c>
      <c r="O7" s="136">
        <v>22</v>
      </c>
      <c r="P7" s="136">
        <v>12</v>
      </c>
      <c r="Q7" s="136">
        <v>14</v>
      </c>
      <c r="R7" s="136">
        <v>13</v>
      </c>
      <c r="S7" s="139">
        <v>11</v>
      </c>
      <c r="T7" s="148"/>
      <c r="U7" s="136">
        <v>28</v>
      </c>
      <c r="V7" s="136">
        <v>26</v>
      </c>
      <c r="W7" s="136">
        <v>22</v>
      </c>
      <c r="X7" s="136">
        <v>27</v>
      </c>
      <c r="Y7" s="136">
        <v>7</v>
      </c>
      <c r="Z7" s="136">
        <v>31</v>
      </c>
      <c r="AA7" s="136">
        <v>13</v>
      </c>
      <c r="AB7" s="139">
        <v>17</v>
      </c>
      <c r="AC7" s="148"/>
      <c r="AD7" s="136">
        <v>45</v>
      </c>
      <c r="AE7" s="136">
        <v>26</v>
      </c>
      <c r="AF7" s="136">
        <v>29</v>
      </c>
      <c r="AG7" s="136">
        <v>18</v>
      </c>
      <c r="AH7" s="136">
        <v>14</v>
      </c>
      <c r="AI7" s="136">
        <v>16</v>
      </c>
      <c r="AJ7" s="136">
        <v>14</v>
      </c>
      <c r="AK7" s="139">
        <v>11</v>
      </c>
      <c r="AL7" s="148"/>
      <c r="AM7" s="136">
        <v>44</v>
      </c>
      <c r="AN7" s="136">
        <v>39</v>
      </c>
      <c r="AO7" s="136">
        <v>23</v>
      </c>
      <c r="AP7" s="136">
        <v>38</v>
      </c>
      <c r="AQ7" s="136">
        <v>14</v>
      </c>
      <c r="AR7" s="136">
        <v>26</v>
      </c>
      <c r="AS7" s="136">
        <v>13</v>
      </c>
      <c r="AT7" s="139">
        <v>20</v>
      </c>
    </row>
    <row r="8" spans="1:46" s="131" customFormat="1">
      <c r="A8" s="154" t="s">
        <v>94</v>
      </c>
      <c r="B8" s="147"/>
      <c r="C8" s="144">
        <v>41</v>
      </c>
      <c r="D8" s="144">
        <v>43</v>
      </c>
      <c r="E8" s="144">
        <v>33</v>
      </c>
      <c r="F8" s="144">
        <v>45</v>
      </c>
      <c r="G8" s="144">
        <v>33</v>
      </c>
      <c r="H8" s="144">
        <v>43</v>
      </c>
      <c r="I8" s="144">
        <v>39</v>
      </c>
      <c r="J8" s="145">
        <v>37</v>
      </c>
      <c r="K8" s="147"/>
      <c r="L8" s="144">
        <v>65</v>
      </c>
      <c r="M8" s="144">
        <v>46</v>
      </c>
      <c r="N8" s="144">
        <v>39</v>
      </c>
      <c r="O8" s="144">
        <v>38</v>
      </c>
      <c r="P8" s="144">
        <v>39</v>
      </c>
      <c r="Q8" s="144">
        <v>54</v>
      </c>
      <c r="R8" s="144">
        <v>46</v>
      </c>
      <c r="S8" s="145">
        <v>33</v>
      </c>
      <c r="T8" s="147"/>
      <c r="U8" s="144">
        <v>75</v>
      </c>
      <c r="V8" s="144">
        <v>58</v>
      </c>
      <c r="W8" s="144">
        <v>41</v>
      </c>
      <c r="X8" s="144">
        <v>51</v>
      </c>
      <c r="Y8" s="144">
        <v>52</v>
      </c>
      <c r="Z8" s="144">
        <v>48</v>
      </c>
      <c r="AA8" s="144">
        <v>39</v>
      </c>
      <c r="AB8" s="145">
        <v>22</v>
      </c>
      <c r="AC8" s="147"/>
      <c r="AD8" s="144">
        <v>105</v>
      </c>
      <c r="AE8" s="144">
        <v>84</v>
      </c>
      <c r="AF8" s="144">
        <v>57</v>
      </c>
      <c r="AG8" s="144">
        <v>51</v>
      </c>
      <c r="AH8" s="144">
        <v>49</v>
      </c>
      <c r="AI8" s="144">
        <v>43</v>
      </c>
      <c r="AJ8" s="144">
        <v>44</v>
      </c>
      <c r="AK8" s="145">
        <v>47</v>
      </c>
      <c r="AL8" s="147"/>
      <c r="AM8" s="144">
        <v>92</v>
      </c>
      <c r="AN8" s="144">
        <v>108</v>
      </c>
      <c r="AO8" s="144">
        <v>81</v>
      </c>
      <c r="AP8" s="144">
        <v>59</v>
      </c>
      <c r="AQ8" s="144">
        <v>54</v>
      </c>
      <c r="AR8" s="144">
        <v>31</v>
      </c>
      <c r="AS8" s="144">
        <v>44</v>
      </c>
      <c r="AT8" s="145">
        <v>35</v>
      </c>
    </row>
    <row r="9" spans="1:46" s="131" customFormat="1">
      <c r="A9" s="155" t="s">
        <v>92</v>
      </c>
      <c r="B9" s="149"/>
      <c r="C9" s="137">
        <v>33</v>
      </c>
      <c r="D9" s="137">
        <v>27</v>
      </c>
      <c r="E9" s="137">
        <v>31</v>
      </c>
      <c r="F9" s="137">
        <v>33</v>
      </c>
      <c r="G9" s="137">
        <v>41</v>
      </c>
      <c r="H9" s="137">
        <v>33</v>
      </c>
      <c r="I9" s="137">
        <v>36</v>
      </c>
      <c r="J9" s="140">
        <v>35</v>
      </c>
      <c r="K9" s="149"/>
      <c r="L9" s="137">
        <v>39</v>
      </c>
      <c r="M9" s="137">
        <v>35</v>
      </c>
      <c r="N9" s="137">
        <v>41</v>
      </c>
      <c r="O9" s="137">
        <v>32</v>
      </c>
      <c r="P9" s="137">
        <v>32</v>
      </c>
      <c r="Q9" s="137">
        <v>36</v>
      </c>
      <c r="R9" s="137">
        <v>35</v>
      </c>
      <c r="S9" s="140">
        <v>33</v>
      </c>
      <c r="T9" s="149"/>
      <c r="U9" s="137">
        <v>29</v>
      </c>
      <c r="V9" s="137">
        <v>35</v>
      </c>
      <c r="W9" s="137">
        <v>41</v>
      </c>
      <c r="X9" s="137">
        <v>34</v>
      </c>
      <c r="Y9" s="137">
        <v>54</v>
      </c>
      <c r="Z9" s="137">
        <v>22</v>
      </c>
      <c r="AA9" s="137">
        <v>30</v>
      </c>
      <c r="AB9" s="140">
        <v>46</v>
      </c>
      <c r="AC9" s="149"/>
      <c r="AD9" s="137">
        <v>38</v>
      </c>
      <c r="AE9" s="137">
        <v>43</v>
      </c>
      <c r="AF9" s="137">
        <v>38</v>
      </c>
      <c r="AG9" s="137">
        <v>34</v>
      </c>
      <c r="AH9" s="137">
        <v>35</v>
      </c>
      <c r="AI9" s="137">
        <v>41</v>
      </c>
      <c r="AJ9" s="137">
        <v>31</v>
      </c>
      <c r="AK9" s="140">
        <v>35</v>
      </c>
      <c r="AL9" s="149"/>
      <c r="AM9" s="137">
        <v>39</v>
      </c>
      <c r="AN9" s="137">
        <v>26</v>
      </c>
      <c r="AO9" s="137">
        <v>42</v>
      </c>
      <c r="AP9" s="137">
        <v>39</v>
      </c>
      <c r="AQ9" s="137">
        <v>36</v>
      </c>
      <c r="AR9" s="137">
        <v>29</v>
      </c>
      <c r="AS9" s="137">
        <v>34</v>
      </c>
      <c r="AT9" s="140">
        <v>37</v>
      </c>
    </row>
    <row r="10" spans="1:46">
      <c r="A10" s="48" t="s">
        <v>97</v>
      </c>
      <c r="B10" s="52"/>
      <c r="C10" s="24">
        <v>79</v>
      </c>
      <c r="D10" s="24">
        <v>76</v>
      </c>
      <c r="E10" s="24">
        <v>57</v>
      </c>
      <c r="F10" s="24">
        <v>61</v>
      </c>
      <c r="G10" s="24">
        <v>55</v>
      </c>
      <c r="H10" s="24">
        <v>52</v>
      </c>
      <c r="I10" s="24">
        <v>69</v>
      </c>
      <c r="J10" s="28">
        <v>59</v>
      </c>
      <c r="K10" s="52"/>
      <c r="L10" s="24">
        <v>71</v>
      </c>
      <c r="M10" s="24">
        <v>75</v>
      </c>
      <c r="N10" s="24">
        <v>75</v>
      </c>
      <c r="O10" s="24">
        <v>66</v>
      </c>
      <c r="P10" s="24">
        <v>78</v>
      </c>
      <c r="Q10" s="24">
        <v>64</v>
      </c>
      <c r="R10" s="24">
        <v>69</v>
      </c>
      <c r="S10" s="28">
        <v>70</v>
      </c>
      <c r="T10" s="52"/>
      <c r="U10" s="24">
        <v>82</v>
      </c>
      <c r="V10" s="24">
        <v>65</v>
      </c>
      <c r="W10" s="24">
        <v>76</v>
      </c>
      <c r="X10" s="24">
        <v>72</v>
      </c>
      <c r="Y10" s="24">
        <v>77</v>
      </c>
      <c r="Z10" s="24">
        <v>72</v>
      </c>
      <c r="AA10" s="24">
        <v>73</v>
      </c>
      <c r="AB10" s="28">
        <v>80</v>
      </c>
      <c r="AC10" s="52"/>
      <c r="AD10" s="24">
        <v>75</v>
      </c>
      <c r="AE10" s="24">
        <v>59</v>
      </c>
      <c r="AF10" s="24">
        <v>79</v>
      </c>
      <c r="AG10" s="24">
        <v>79</v>
      </c>
      <c r="AH10" s="24">
        <v>96</v>
      </c>
      <c r="AI10" s="24">
        <v>66</v>
      </c>
      <c r="AJ10" s="24">
        <v>66</v>
      </c>
      <c r="AK10" s="28">
        <v>73</v>
      </c>
      <c r="AL10" s="52"/>
      <c r="AM10" s="24">
        <v>54</v>
      </c>
      <c r="AN10" s="24">
        <v>55</v>
      </c>
      <c r="AO10" s="24">
        <v>72</v>
      </c>
      <c r="AP10" s="24">
        <v>67</v>
      </c>
      <c r="AQ10" s="24">
        <v>72</v>
      </c>
      <c r="AR10" s="24">
        <v>55</v>
      </c>
      <c r="AS10" s="24">
        <v>91</v>
      </c>
      <c r="AT10" s="28">
        <v>75</v>
      </c>
    </row>
    <row r="11" spans="1:46">
      <c r="A11" s="48" t="s">
        <v>98</v>
      </c>
      <c r="B11" s="52"/>
      <c r="C11" s="24">
        <v>20</v>
      </c>
      <c r="D11" s="24">
        <v>17</v>
      </c>
      <c r="E11" s="24">
        <v>23</v>
      </c>
      <c r="F11" s="24">
        <v>21</v>
      </c>
      <c r="G11" s="24">
        <v>21</v>
      </c>
      <c r="H11" s="24">
        <v>17</v>
      </c>
      <c r="I11" s="24">
        <v>17</v>
      </c>
      <c r="J11" s="28">
        <v>22</v>
      </c>
      <c r="K11" s="52"/>
      <c r="L11" s="24">
        <v>21</v>
      </c>
      <c r="M11" s="24">
        <v>14</v>
      </c>
      <c r="N11" s="24">
        <v>19</v>
      </c>
      <c r="O11" s="24">
        <v>18</v>
      </c>
      <c r="P11" s="24">
        <v>26</v>
      </c>
      <c r="Q11" s="24">
        <v>18</v>
      </c>
      <c r="R11" s="24">
        <v>18</v>
      </c>
      <c r="S11" s="28">
        <v>14</v>
      </c>
      <c r="T11" s="52"/>
      <c r="U11" s="24">
        <v>29</v>
      </c>
      <c r="V11" s="24">
        <v>23</v>
      </c>
      <c r="W11" s="24">
        <v>27</v>
      </c>
      <c r="X11" s="24">
        <v>19</v>
      </c>
      <c r="Y11" s="24">
        <v>33</v>
      </c>
      <c r="Z11" s="24">
        <v>17</v>
      </c>
      <c r="AA11" s="24">
        <v>27</v>
      </c>
      <c r="AB11" s="28">
        <v>27</v>
      </c>
      <c r="AC11" s="52"/>
      <c r="AD11" s="24">
        <v>32</v>
      </c>
      <c r="AE11" s="24">
        <v>20</v>
      </c>
      <c r="AF11" s="24">
        <v>16</v>
      </c>
      <c r="AG11" s="24">
        <v>18</v>
      </c>
      <c r="AH11" s="24">
        <v>30</v>
      </c>
      <c r="AI11" s="24">
        <v>15</v>
      </c>
      <c r="AJ11" s="24">
        <v>22</v>
      </c>
      <c r="AK11" s="28">
        <v>18</v>
      </c>
      <c r="AL11" s="52"/>
      <c r="AM11" s="24">
        <v>30</v>
      </c>
      <c r="AN11" s="24">
        <v>21</v>
      </c>
      <c r="AO11" s="24">
        <v>28</v>
      </c>
      <c r="AP11" s="24">
        <v>16</v>
      </c>
      <c r="AQ11" s="24">
        <v>18</v>
      </c>
      <c r="AR11" s="24">
        <v>17</v>
      </c>
      <c r="AS11" s="24">
        <v>24</v>
      </c>
      <c r="AT11" s="28">
        <v>21</v>
      </c>
    </row>
    <row r="12" spans="1:46" s="131" customFormat="1">
      <c r="A12" s="155" t="s">
        <v>93</v>
      </c>
      <c r="B12" s="149"/>
      <c r="C12" s="137">
        <v>78</v>
      </c>
      <c r="D12" s="137">
        <v>90</v>
      </c>
      <c r="E12" s="137">
        <v>86</v>
      </c>
      <c r="F12" s="137">
        <v>68</v>
      </c>
      <c r="G12" s="137">
        <v>59</v>
      </c>
      <c r="H12" s="137">
        <v>68</v>
      </c>
      <c r="I12" s="137">
        <v>57</v>
      </c>
      <c r="J12" s="140">
        <v>68</v>
      </c>
      <c r="K12" s="149"/>
      <c r="L12" s="137">
        <v>95</v>
      </c>
      <c r="M12" s="137">
        <v>94</v>
      </c>
      <c r="N12" s="137">
        <v>91</v>
      </c>
      <c r="O12" s="137">
        <v>104</v>
      </c>
      <c r="P12" s="137">
        <v>72</v>
      </c>
      <c r="Q12" s="137">
        <v>88</v>
      </c>
      <c r="R12" s="137">
        <v>82</v>
      </c>
      <c r="S12" s="140">
        <v>73</v>
      </c>
      <c r="T12" s="149"/>
      <c r="U12" s="137">
        <v>101</v>
      </c>
      <c r="V12" s="137">
        <v>116</v>
      </c>
      <c r="W12" s="137">
        <v>94</v>
      </c>
      <c r="X12" s="137">
        <v>97</v>
      </c>
      <c r="Y12" s="137">
        <v>88</v>
      </c>
      <c r="Z12" s="137">
        <v>94</v>
      </c>
      <c r="AA12" s="137">
        <v>83</v>
      </c>
      <c r="AB12" s="140">
        <v>85</v>
      </c>
      <c r="AC12" s="149"/>
      <c r="AD12" s="137">
        <v>83</v>
      </c>
      <c r="AE12" s="137">
        <v>117</v>
      </c>
      <c r="AF12" s="137">
        <v>103</v>
      </c>
      <c r="AG12" s="137">
        <v>108</v>
      </c>
      <c r="AH12" s="137">
        <v>91</v>
      </c>
      <c r="AI12" s="137">
        <v>107</v>
      </c>
      <c r="AJ12" s="137">
        <v>89</v>
      </c>
      <c r="AK12" s="140">
        <v>90</v>
      </c>
      <c r="AL12" s="149"/>
      <c r="AM12" s="137">
        <v>81</v>
      </c>
      <c r="AN12" s="137">
        <v>102</v>
      </c>
      <c r="AO12" s="137">
        <v>92</v>
      </c>
      <c r="AP12" s="137">
        <v>119</v>
      </c>
      <c r="AQ12" s="137">
        <v>97</v>
      </c>
      <c r="AR12" s="137">
        <v>102</v>
      </c>
      <c r="AS12" s="137">
        <v>78</v>
      </c>
      <c r="AT12" s="140">
        <v>87</v>
      </c>
    </row>
    <row r="13" spans="1:46">
      <c r="A13" s="76" t="s">
        <v>104</v>
      </c>
      <c r="B13" s="66">
        <v>1980</v>
      </c>
      <c r="C13" s="66">
        <v>1980</v>
      </c>
      <c r="D13" s="66">
        <v>1980</v>
      </c>
      <c r="E13" s="66">
        <v>1980</v>
      </c>
      <c r="F13" s="66">
        <v>1980</v>
      </c>
      <c r="G13" s="66">
        <v>1980</v>
      </c>
      <c r="H13" s="66">
        <v>1980</v>
      </c>
      <c r="I13" s="66">
        <v>1980</v>
      </c>
      <c r="J13" s="67">
        <v>1980</v>
      </c>
      <c r="K13" s="68">
        <v>1981</v>
      </c>
      <c r="L13" s="68">
        <v>1981</v>
      </c>
      <c r="M13" s="68">
        <v>1981</v>
      </c>
      <c r="N13" s="68">
        <v>1981</v>
      </c>
      <c r="O13" s="68">
        <v>1981</v>
      </c>
      <c r="P13" s="68">
        <v>1981</v>
      </c>
      <c r="Q13" s="68">
        <v>1981</v>
      </c>
      <c r="R13" s="68">
        <v>1981</v>
      </c>
      <c r="S13" s="69">
        <v>1981</v>
      </c>
      <c r="T13" s="64">
        <v>1982</v>
      </c>
      <c r="U13" s="64">
        <f>T13</f>
        <v>1982</v>
      </c>
      <c r="V13" s="64">
        <f t="shared" ref="V13:AK13" si="7">U13</f>
        <v>1982</v>
      </c>
      <c r="W13" s="64">
        <f t="shared" si="7"/>
        <v>1982</v>
      </c>
      <c r="X13" s="64">
        <f t="shared" si="7"/>
        <v>1982</v>
      </c>
      <c r="Y13" s="64">
        <f t="shared" si="7"/>
        <v>1982</v>
      </c>
      <c r="Z13" s="64">
        <f t="shared" si="7"/>
        <v>1982</v>
      </c>
      <c r="AA13" s="64">
        <f t="shared" si="7"/>
        <v>1982</v>
      </c>
      <c r="AB13" s="65">
        <f t="shared" si="7"/>
        <v>1982</v>
      </c>
      <c r="AC13" s="63">
        <v>1983</v>
      </c>
      <c r="AD13" s="63">
        <f t="shared" si="7"/>
        <v>1983</v>
      </c>
      <c r="AE13" s="63">
        <f t="shared" si="7"/>
        <v>1983</v>
      </c>
      <c r="AF13" s="63">
        <f t="shared" si="7"/>
        <v>1983</v>
      </c>
      <c r="AG13" s="63">
        <f t="shared" si="7"/>
        <v>1983</v>
      </c>
      <c r="AH13" s="63">
        <f t="shared" si="7"/>
        <v>1983</v>
      </c>
      <c r="AI13" s="63">
        <f t="shared" si="7"/>
        <v>1983</v>
      </c>
      <c r="AJ13" s="63">
        <f t="shared" si="7"/>
        <v>1983</v>
      </c>
      <c r="AK13" s="63">
        <f t="shared" si="7"/>
        <v>1983</v>
      </c>
      <c r="AL13" s="60">
        <v>1984</v>
      </c>
      <c r="AM13" s="61">
        <f t="shared" ref="AM13:AS13" si="8">AL13</f>
        <v>1984</v>
      </c>
      <c r="AN13" s="61">
        <f t="shared" si="8"/>
        <v>1984</v>
      </c>
      <c r="AO13" s="61">
        <f t="shared" si="8"/>
        <v>1984</v>
      </c>
      <c r="AP13" s="61">
        <f t="shared" si="8"/>
        <v>1984</v>
      </c>
      <c r="AQ13" s="61">
        <f t="shared" si="8"/>
        <v>1984</v>
      </c>
      <c r="AR13" s="61">
        <f t="shared" si="8"/>
        <v>1984</v>
      </c>
      <c r="AS13" s="61">
        <f t="shared" si="8"/>
        <v>1984</v>
      </c>
      <c r="AT13" s="62">
        <v>1984</v>
      </c>
    </row>
    <row r="14" spans="1:46">
      <c r="A14" s="31" t="s">
        <v>103</v>
      </c>
      <c r="B14" s="24">
        <v>20</v>
      </c>
      <c r="C14" s="24">
        <f>B14+1</f>
        <v>21</v>
      </c>
      <c r="D14" s="24">
        <f t="shared" ref="D14:J14" si="9">C14+1</f>
        <v>22</v>
      </c>
      <c r="E14" s="24">
        <f t="shared" si="9"/>
        <v>23</v>
      </c>
      <c r="F14" s="24">
        <f t="shared" si="9"/>
        <v>24</v>
      </c>
      <c r="G14" s="24">
        <f t="shared" si="9"/>
        <v>25</v>
      </c>
      <c r="H14" s="24">
        <f t="shared" si="9"/>
        <v>26</v>
      </c>
      <c r="I14" s="24">
        <f t="shared" si="9"/>
        <v>27</v>
      </c>
      <c r="J14" s="28">
        <f t="shared" si="9"/>
        <v>28</v>
      </c>
      <c r="K14" s="32">
        <v>20</v>
      </c>
      <c r="L14" s="24">
        <f>K14+1</f>
        <v>21</v>
      </c>
      <c r="M14" s="24">
        <f t="shared" ref="M14:S14" si="10">L14+1</f>
        <v>22</v>
      </c>
      <c r="N14" s="24">
        <f t="shared" si="10"/>
        <v>23</v>
      </c>
      <c r="O14" s="24">
        <f t="shared" si="10"/>
        <v>24</v>
      </c>
      <c r="P14" s="24">
        <f t="shared" si="10"/>
        <v>25</v>
      </c>
      <c r="Q14" s="24">
        <f t="shared" si="10"/>
        <v>26</v>
      </c>
      <c r="R14" s="24">
        <f t="shared" si="10"/>
        <v>27</v>
      </c>
      <c r="S14" s="28">
        <f t="shared" si="10"/>
        <v>28</v>
      </c>
      <c r="T14" s="32">
        <v>20</v>
      </c>
      <c r="U14" s="24">
        <f>T14+1</f>
        <v>21</v>
      </c>
      <c r="V14" s="24">
        <f t="shared" ref="V14:AB14" si="11">U14+1</f>
        <v>22</v>
      </c>
      <c r="W14" s="24">
        <f t="shared" si="11"/>
        <v>23</v>
      </c>
      <c r="X14" s="24">
        <f t="shared" si="11"/>
        <v>24</v>
      </c>
      <c r="Y14" s="24">
        <f t="shared" si="11"/>
        <v>25</v>
      </c>
      <c r="Z14" s="24">
        <f t="shared" si="11"/>
        <v>26</v>
      </c>
      <c r="AA14" s="24">
        <f t="shared" si="11"/>
        <v>27</v>
      </c>
      <c r="AB14" s="28">
        <f t="shared" si="11"/>
        <v>28</v>
      </c>
      <c r="AC14" s="24">
        <v>20</v>
      </c>
      <c r="AD14" s="24">
        <f>AC14+1</f>
        <v>21</v>
      </c>
      <c r="AE14" s="24">
        <f t="shared" ref="AE14:AK14" si="12">AD14+1</f>
        <v>22</v>
      </c>
      <c r="AF14" s="24">
        <f t="shared" si="12"/>
        <v>23</v>
      </c>
      <c r="AG14" s="24">
        <f t="shared" si="12"/>
        <v>24</v>
      </c>
      <c r="AH14" s="24">
        <f t="shared" si="12"/>
        <v>25</v>
      </c>
      <c r="AI14" s="24">
        <f t="shared" si="12"/>
        <v>26</v>
      </c>
      <c r="AJ14" s="24">
        <f t="shared" si="12"/>
        <v>27</v>
      </c>
      <c r="AK14" s="24">
        <f t="shared" si="12"/>
        <v>28</v>
      </c>
      <c r="AL14" s="32">
        <v>20</v>
      </c>
      <c r="AM14" s="24">
        <f>AL14+1</f>
        <v>21</v>
      </c>
      <c r="AN14" s="24">
        <f t="shared" ref="AN14:AT14" si="13">AM14+1</f>
        <v>22</v>
      </c>
      <c r="AO14" s="24">
        <f t="shared" si="13"/>
        <v>23</v>
      </c>
      <c r="AP14" s="24">
        <f t="shared" si="13"/>
        <v>24</v>
      </c>
      <c r="AQ14" s="24">
        <f t="shared" si="13"/>
        <v>25</v>
      </c>
      <c r="AR14" s="24">
        <f t="shared" si="13"/>
        <v>26</v>
      </c>
      <c r="AS14" s="24">
        <f t="shared" si="13"/>
        <v>27</v>
      </c>
      <c r="AT14" s="28">
        <f t="shared" si="13"/>
        <v>28</v>
      </c>
    </row>
    <row r="15" spans="1:46">
      <c r="A15" s="86" t="s">
        <v>105</v>
      </c>
      <c r="B15" s="87">
        <v>2000</v>
      </c>
      <c r="C15" s="87">
        <v>2001</v>
      </c>
      <c r="D15" s="87">
        <v>2002</v>
      </c>
      <c r="E15" s="87">
        <v>2003</v>
      </c>
      <c r="F15" s="87">
        <v>2004</v>
      </c>
      <c r="G15" s="87">
        <v>2005</v>
      </c>
      <c r="H15" s="87">
        <v>2006</v>
      </c>
      <c r="I15" s="87">
        <v>2007</v>
      </c>
      <c r="J15" s="88">
        <v>2008</v>
      </c>
      <c r="K15" s="89">
        <v>2000</v>
      </c>
      <c r="L15" s="89">
        <v>2001</v>
      </c>
      <c r="M15" s="89">
        <v>2002</v>
      </c>
      <c r="N15" s="89">
        <v>2003</v>
      </c>
      <c r="O15" s="89">
        <v>2004</v>
      </c>
      <c r="P15" s="89">
        <v>2005</v>
      </c>
      <c r="Q15" s="89">
        <v>2006</v>
      </c>
      <c r="R15" s="89">
        <v>2007</v>
      </c>
      <c r="S15" s="90">
        <v>2008</v>
      </c>
      <c r="T15" s="87">
        <v>2000</v>
      </c>
      <c r="U15" s="87">
        <v>2001</v>
      </c>
      <c r="V15" s="87">
        <v>2002</v>
      </c>
      <c r="W15" s="87">
        <v>2003</v>
      </c>
      <c r="X15" s="87">
        <v>2004</v>
      </c>
      <c r="Y15" s="87">
        <v>2005</v>
      </c>
      <c r="Z15" s="87">
        <v>2006</v>
      </c>
      <c r="AA15" s="87">
        <v>2007</v>
      </c>
      <c r="AB15" s="88">
        <v>2008</v>
      </c>
      <c r="AC15" s="89">
        <v>2000</v>
      </c>
      <c r="AD15" s="89">
        <v>2001</v>
      </c>
      <c r="AE15" s="89">
        <v>2002</v>
      </c>
      <c r="AF15" s="89">
        <v>2003</v>
      </c>
      <c r="AG15" s="89">
        <v>2004</v>
      </c>
      <c r="AH15" s="89">
        <v>2005</v>
      </c>
      <c r="AI15" s="89">
        <v>2006</v>
      </c>
      <c r="AJ15" s="89">
        <v>2007</v>
      </c>
      <c r="AK15" s="89">
        <v>2008</v>
      </c>
      <c r="AL15" s="91">
        <v>2000</v>
      </c>
      <c r="AM15" s="87">
        <v>2001</v>
      </c>
      <c r="AN15" s="87">
        <v>2002</v>
      </c>
      <c r="AO15" s="87">
        <v>2003</v>
      </c>
      <c r="AP15" s="87">
        <v>2004</v>
      </c>
      <c r="AQ15" s="87">
        <v>2005</v>
      </c>
      <c r="AR15" s="87">
        <v>2006</v>
      </c>
      <c r="AS15" s="87">
        <v>2007</v>
      </c>
      <c r="AT15" s="88">
        <v>2008</v>
      </c>
    </row>
    <row r="16" spans="1:46" s="23" customFormat="1">
      <c r="A16" s="49" t="s">
        <v>1</v>
      </c>
      <c r="B16" s="78">
        <v>167</v>
      </c>
      <c r="C16" s="78">
        <v>156</v>
      </c>
      <c r="D16" s="78">
        <v>137</v>
      </c>
      <c r="E16" s="78">
        <v>149</v>
      </c>
      <c r="F16" s="78">
        <v>144</v>
      </c>
      <c r="G16" s="78">
        <v>158</v>
      </c>
      <c r="H16" s="78">
        <v>140</v>
      </c>
      <c r="I16" s="78">
        <v>146</v>
      </c>
      <c r="J16" s="78">
        <v>152</v>
      </c>
      <c r="K16" s="45">
        <v>251</v>
      </c>
      <c r="L16" s="45">
        <v>220</v>
      </c>
      <c r="M16" s="45">
        <v>203</v>
      </c>
      <c r="N16" s="45">
        <v>216</v>
      </c>
      <c r="O16" s="45">
        <v>206</v>
      </c>
      <c r="P16" s="45">
        <v>213</v>
      </c>
      <c r="Q16" s="45">
        <v>199</v>
      </c>
      <c r="R16" s="45">
        <v>193</v>
      </c>
      <c r="S16" s="45">
        <v>196</v>
      </c>
      <c r="T16" s="45">
        <v>289</v>
      </c>
      <c r="U16" s="45">
        <v>244</v>
      </c>
      <c r="V16" s="45">
        <v>218</v>
      </c>
      <c r="W16" s="45">
        <v>223</v>
      </c>
      <c r="X16" s="45">
        <v>198</v>
      </c>
      <c r="Y16" s="45">
        <v>226</v>
      </c>
      <c r="Z16" s="45">
        <v>186</v>
      </c>
      <c r="AA16" s="45">
        <v>191</v>
      </c>
      <c r="AB16" s="45">
        <v>225</v>
      </c>
      <c r="AC16" s="45">
        <v>380</v>
      </c>
      <c r="AD16" s="45">
        <v>300</v>
      </c>
      <c r="AE16" s="45">
        <v>253</v>
      </c>
      <c r="AF16" s="45">
        <v>221</v>
      </c>
      <c r="AG16" s="45">
        <v>204</v>
      </c>
      <c r="AH16" s="45">
        <v>206</v>
      </c>
      <c r="AI16" s="45">
        <v>203</v>
      </c>
      <c r="AJ16" s="45">
        <v>198</v>
      </c>
      <c r="AK16" s="45">
        <v>193</v>
      </c>
      <c r="AL16" s="78">
        <v>442</v>
      </c>
      <c r="AM16" s="78">
        <v>375</v>
      </c>
      <c r="AN16" s="78">
        <v>275</v>
      </c>
      <c r="AO16" s="78">
        <v>241</v>
      </c>
      <c r="AP16" s="78">
        <v>199</v>
      </c>
      <c r="AQ16" s="78">
        <v>185</v>
      </c>
      <c r="AR16" s="78">
        <v>174</v>
      </c>
      <c r="AS16" s="78">
        <v>175</v>
      </c>
      <c r="AT16" s="79">
        <v>178</v>
      </c>
    </row>
    <row r="17" spans="1:46" s="23" customFormat="1">
      <c r="A17" s="32" t="s">
        <v>89</v>
      </c>
      <c r="B17" s="81">
        <v>252</v>
      </c>
      <c r="C17" s="81">
        <v>261</v>
      </c>
      <c r="D17" s="81">
        <v>263</v>
      </c>
      <c r="E17" s="81">
        <v>236</v>
      </c>
      <c r="F17" s="81">
        <v>241</v>
      </c>
      <c r="G17" s="81">
        <v>229</v>
      </c>
      <c r="H17" s="81">
        <v>223</v>
      </c>
      <c r="I17" s="81">
        <v>238</v>
      </c>
      <c r="J17" s="81">
        <v>231</v>
      </c>
      <c r="K17" s="24">
        <v>309</v>
      </c>
      <c r="L17" s="24">
        <v>311</v>
      </c>
      <c r="M17" s="24">
        <v>303</v>
      </c>
      <c r="N17" s="24">
        <v>285</v>
      </c>
      <c r="O17" s="24">
        <v>253</v>
      </c>
      <c r="P17" s="24">
        <v>266</v>
      </c>
      <c r="Q17" s="24">
        <v>260</v>
      </c>
      <c r="R17" s="24">
        <v>258</v>
      </c>
      <c r="S17" s="24">
        <v>255</v>
      </c>
      <c r="T17" s="24">
        <v>301</v>
      </c>
      <c r="U17" s="24">
        <v>328</v>
      </c>
      <c r="V17" s="24">
        <v>300</v>
      </c>
      <c r="W17" s="24">
        <v>282</v>
      </c>
      <c r="X17" s="24">
        <v>274</v>
      </c>
      <c r="Y17" s="24">
        <v>261</v>
      </c>
      <c r="Z17" s="24">
        <v>265</v>
      </c>
      <c r="AA17" s="24">
        <v>264</v>
      </c>
      <c r="AB17" s="24">
        <v>235</v>
      </c>
      <c r="AC17" s="24">
        <v>270</v>
      </c>
      <c r="AD17" s="24">
        <v>329</v>
      </c>
      <c r="AE17" s="24">
        <v>312</v>
      </c>
      <c r="AF17" s="24">
        <v>307</v>
      </c>
      <c r="AG17" s="24">
        <v>295</v>
      </c>
      <c r="AH17" s="24">
        <v>314</v>
      </c>
      <c r="AI17" s="24">
        <v>275</v>
      </c>
      <c r="AJ17" s="24">
        <v>265</v>
      </c>
      <c r="AK17" s="24">
        <v>260</v>
      </c>
      <c r="AL17" s="81">
        <v>257</v>
      </c>
      <c r="AM17" s="81">
        <v>283</v>
      </c>
      <c r="AN17" s="81">
        <v>318</v>
      </c>
      <c r="AO17" s="81">
        <v>337</v>
      </c>
      <c r="AP17" s="81">
        <v>305</v>
      </c>
      <c r="AQ17" s="81">
        <v>298</v>
      </c>
      <c r="AR17" s="81">
        <v>253</v>
      </c>
      <c r="AS17" s="81">
        <v>276</v>
      </c>
      <c r="AT17" s="82">
        <v>262</v>
      </c>
    </row>
    <row r="18" spans="1:46" s="23" customFormat="1">
      <c r="A18" s="50" t="s">
        <v>90</v>
      </c>
      <c r="B18" s="84">
        <v>473</v>
      </c>
      <c r="C18" s="84">
        <v>475</v>
      </c>
      <c r="D18" s="84">
        <v>492</v>
      </c>
      <c r="E18" s="84">
        <v>507</v>
      </c>
      <c r="F18" s="84">
        <v>507</v>
      </c>
      <c r="G18" s="84">
        <v>505</v>
      </c>
      <c r="H18" s="84">
        <v>529</v>
      </c>
      <c r="I18" s="84">
        <v>508</v>
      </c>
      <c r="J18" s="84">
        <v>509</v>
      </c>
      <c r="K18" s="25">
        <v>456</v>
      </c>
      <c r="L18" s="25">
        <v>485</v>
      </c>
      <c r="M18" s="25">
        <v>510</v>
      </c>
      <c r="N18" s="25">
        <v>515</v>
      </c>
      <c r="O18" s="25">
        <v>557</v>
      </c>
      <c r="P18" s="25">
        <v>537</v>
      </c>
      <c r="Q18" s="25">
        <v>557</v>
      </c>
      <c r="R18" s="25">
        <v>565</v>
      </c>
      <c r="S18" s="25">
        <v>565</v>
      </c>
      <c r="T18" s="25">
        <v>488</v>
      </c>
      <c r="U18" s="25">
        <v>506</v>
      </c>
      <c r="V18" s="25">
        <v>560</v>
      </c>
      <c r="W18" s="25">
        <v>573</v>
      </c>
      <c r="X18" s="25">
        <v>606</v>
      </c>
      <c r="Y18" s="25">
        <v>591</v>
      </c>
      <c r="Z18" s="25">
        <v>627</v>
      </c>
      <c r="AA18" s="25">
        <v>623</v>
      </c>
      <c r="AB18" s="25">
        <v>618</v>
      </c>
      <c r="AC18" s="25">
        <v>476</v>
      </c>
      <c r="AD18" s="25">
        <v>497</v>
      </c>
      <c r="AE18" s="25">
        <v>561</v>
      </c>
      <c r="AF18" s="25">
        <v>598</v>
      </c>
      <c r="AG18" s="25">
        <v>627</v>
      </c>
      <c r="AH18" s="25">
        <v>606</v>
      </c>
      <c r="AI18" s="25">
        <v>648</v>
      </c>
      <c r="AJ18" s="25">
        <v>663</v>
      </c>
      <c r="AK18" s="25">
        <v>673</v>
      </c>
      <c r="AL18" s="84">
        <v>403</v>
      </c>
      <c r="AM18" s="84">
        <v>444</v>
      </c>
      <c r="AN18" s="84">
        <v>509</v>
      </c>
      <c r="AO18" s="84">
        <v>524</v>
      </c>
      <c r="AP18" s="84">
        <v>598</v>
      </c>
      <c r="AQ18" s="84">
        <v>619</v>
      </c>
      <c r="AR18" s="84">
        <v>675</v>
      </c>
      <c r="AS18" s="84">
        <v>651</v>
      </c>
      <c r="AT18" s="85">
        <v>662</v>
      </c>
    </row>
    <row r="19" spans="1:46">
      <c r="A19" s="31" t="s">
        <v>1</v>
      </c>
      <c r="B19" s="54">
        <f>B16/(SUM(B$16:B$18))</f>
        <v>0.18721973094170405</v>
      </c>
      <c r="C19" s="54">
        <f t="shared" ref="C19:AT19" si="14">C16/(SUM(C$16:C$18))</f>
        <v>0.17488789237668162</v>
      </c>
      <c r="D19" s="54">
        <f t="shared" si="14"/>
        <v>0.15358744394618834</v>
      </c>
      <c r="E19" s="54">
        <f t="shared" si="14"/>
        <v>0.16704035874439463</v>
      </c>
      <c r="F19" s="54">
        <f t="shared" si="14"/>
        <v>0.16143497757847533</v>
      </c>
      <c r="G19" s="54">
        <f t="shared" si="14"/>
        <v>0.17713004484304934</v>
      </c>
      <c r="H19" s="54">
        <f t="shared" si="14"/>
        <v>0.15695067264573992</v>
      </c>
      <c r="I19" s="54">
        <f t="shared" si="14"/>
        <v>0.16367713004484305</v>
      </c>
      <c r="J19" s="56">
        <f t="shared" si="14"/>
        <v>0.17040358744394618</v>
      </c>
      <c r="K19" s="54">
        <f t="shared" si="14"/>
        <v>0.24704724409448819</v>
      </c>
      <c r="L19" s="54">
        <f t="shared" si="14"/>
        <v>0.21653543307086615</v>
      </c>
      <c r="M19" s="54">
        <f t="shared" si="14"/>
        <v>0.19980314960629922</v>
      </c>
      <c r="N19" s="54">
        <f t="shared" si="14"/>
        <v>0.2125984251968504</v>
      </c>
      <c r="O19" s="54">
        <f t="shared" si="14"/>
        <v>0.20275590551181102</v>
      </c>
      <c r="P19" s="54">
        <f t="shared" si="14"/>
        <v>0.20964566929133857</v>
      </c>
      <c r="Q19" s="54">
        <f t="shared" si="14"/>
        <v>0.19586614173228348</v>
      </c>
      <c r="R19" s="54">
        <f t="shared" si="14"/>
        <v>0.18996062992125984</v>
      </c>
      <c r="S19" s="56">
        <f t="shared" si="14"/>
        <v>0.19291338582677164</v>
      </c>
      <c r="T19" s="54">
        <f t="shared" si="14"/>
        <v>0.26808905380333953</v>
      </c>
      <c r="U19" s="54">
        <f t="shared" si="14"/>
        <v>0.22634508348794063</v>
      </c>
      <c r="V19" s="54">
        <f t="shared" si="14"/>
        <v>0.20222634508348794</v>
      </c>
      <c r="W19" s="54">
        <f t="shared" si="14"/>
        <v>0.20686456400742115</v>
      </c>
      <c r="X19" s="54">
        <f t="shared" si="14"/>
        <v>0.18367346938775511</v>
      </c>
      <c r="Y19" s="54">
        <f t="shared" si="14"/>
        <v>0.20964749536178107</v>
      </c>
      <c r="Z19" s="54">
        <f t="shared" si="14"/>
        <v>0.17254174397031541</v>
      </c>
      <c r="AA19" s="54">
        <f t="shared" si="14"/>
        <v>0.17717996289424862</v>
      </c>
      <c r="AB19" s="56">
        <f t="shared" si="14"/>
        <v>0.20871985157699444</v>
      </c>
      <c r="AC19" s="54">
        <f t="shared" si="14"/>
        <v>0.33747779751332146</v>
      </c>
      <c r="AD19" s="54">
        <f t="shared" si="14"/>
        <v>0.26642984014209592</v>
      </c>
      <c r="AE19" s="54">
        <f t="shared" si="14"/>
        <v>0.22468916518650089</v>
      </c>
      <c r="AF19" s="54">
        <f t="shared" si="14"/>
        <v>0.19626998223801065</v>
      </c>
      <c r="AG19" s="54">
        <f t="shared" si="14"/>
        <v>0.18117229129662521</v>
      </c>
      <c r="AH19" s="54">
        <f t="shared" si="14"/>
        <v>0.18294849023090587</v>
      </c>
      <c r="AI19" s="54">
        <f t="shared" si="14"/>
        <v>0.18028419182948491</v>
      </c>
      <c r="AJ19" s="54">
        <f t="shared" si="14"/>
        <v>0.17584369449378331</v>
      </c>
      <c r="AK19" s="56">
        <f t="shared" si="14"/>
        <v>0.17140319715808169</v>
      </c>
      <c r="AL19" s="54">
        <f t="shared" si="14"/>
        <v>0.40108892921960071</v>
      </c>
      <c r="AM19" s="54">
        <f t="shared" si="14"/>
        <v>0.34029038112522686</v>
      </c>
      <c r="AN19" s="54">
        <f t="shared" si="14"/>
        <v>0.24954627949183303</v>
      </c>
      <c r="AO19" s="54">
        <f t="shared" si="14"/>
        <v>0.21869328493647913</v>
      </c>
      <c r="AP19" s="54">
        <f t="shared" si="14"/>
        <v>0.18058076225045372</v>
      </c>
      <c r="AQ19" s="54">
        <f t="shared" si="14"/>
        <v>0.16787658802177857</v>
      </c>
      <c r="AR19" s="54">
        <f t="shared" si="14"/>
        <v>0.15789473684210525</v>
      </c>
      <c r="AS19" s="54">
        <f t="shared" si="14"/>
        <v>0.1588021778584392</v>
      </c>
      <c r="AT19" s="56">
        <f t="shared" si="14"/>
        <v>0.16152450090744103</v>
      </c>
    </row>
    <row r="20" spans="1:46">
      <c r="A20" s="31" t="s">
        <v>89</v>
      </c>
      <c r="B20" s="54">
        <f>B17/(SUM(B$16:B$18))</f>
        <v>0.28251121076233182</v>
      </c>
      <c r="C20" s="54">
        <f t="shared" ref="C20:AT20" si="15">C17/(SUM(C$16:C$18))</f>
        <v>0.29260089686098656</v>
      </c>
      <c r="D20" s="54">
        <f t="shared" si="15"/>
        <v>0.29484304932735428</v>
      </c>
      <c r="E20" s="54">
        <f t="shared" si="15"/>
        <v>0.26457399103139012</v>
      </c>
      <c r="F20" s="54">
        <f t="shared" si="15"/>
        <v>0.27017937219730942</v>
      </c>
      <c r="G20" s="54">
        <f t="shared" si="15"/>
        <v>0.25672645739910316</v>
      </c>
      <c r="H20" s="54">
        <f t="shared" si="15"/>
        <v>0.25</v>
      </c>
      <c r="I20" s="54">
        <f t="shared" si="15"/>
        <v>0.26681614349775784</v>
      </c>
      <c r="J20" s="56">
        <f t="shared" si="15"/>
        <v>0.25896860986547088</v>
      </c>
      <c r="K20" s="54">
        <f t="shared" si="15"/>
        <v>0.30413385826771655</v>
      </c>
      <c r="L20" s="54">
        <f t="shared" si="15"/>
        <v>0.30610236220472442</v>
      </c>
      <c r="M20" s="54">
        <f t="shared" si="15"/>
        <v>0.29822834645669294</v>
      </c>
      <c r="N20" s="54">
        <f t="shared" si="15"/>
        <v>0.28051181102362205</v>
      </c>
      <c r="O20" s="54">
        <f t="shared" si="15"/>
        <v>0.24901574803149606</v>
      </c>
      <c r="P20" s="54">
        <f t="shared" si="15"/>
        <v>0.26181102362204722</v>
      </c>
      <c r="Q20" s="54">
        <f t="shared" si="15"/>
        <v>0.25590551181102361</v>
      </c>
      <c r="R20" s="54">
        <f t="shared" si="15"/>
        <v>0.25393700787401574</v>
      </c>
      <c r="S20" s="56">
        <f t="shared" si="15"/>
        <v>0.25098425196850394</v>
      </c>
      <c r="T20" s="54">
        <f t="shared" si="15"/>
        <v>0.2792207792207792</v>
      </c>
      <c r="U20" s="54">
        <f t="shared" si="15"/>
        <v>0.30426716141001853</v>
      </c>
      <c r="V20" s="54">
        <f t="shared" si="15"/>
        <v>0.2782931354359926</v>
      </c>
      <c r="W20" s="54">
        <f t="shared" si="15"/>
        <v>0.26159554730983303</v>
      </c>
      <c r="X20" s="54">
        <f t="shared" si="15"/>
        <v>0.25417439703153988</v>
      </c>
      <c r="Y20" s="54">
        <f t="shared" si="15"/>
        <v>0.24211502782931354</v>
      </c>
      <c r="Z20" s="54">
        <f t="shared" si="15"/>
        <v>0.24582560296846012</v>
      </c>
      <c r="AA20" s="54">
        <f t="shared" si="15"/>
        <v>0.24489795918367346</v>
      </c>
      <c r="AB20" s="56">
        <f t="shared" si="15"/>
        <v>0.21799628942486085</v>
      </c>
      <c r="AC20" s="54">
        <f t="shared" si="15"/>
        <v>0.23978685612788633</v>
      </c>
      <c r="AD20" s="54">
        <f t="shared" si="15"/>
        <v>0.29218472468916518</v>
      </c>
      <c r="AE20" s="54">
        <f t="shared" si="15"/>
        <v>0.27708703374777977</v>
      </c>
      <c r="AF20" s="54">
        <f t="shared" si="15"/>
        <v>0.27264653641207814</v>
      </c>
      <c r="AG20" s="54">
        <f t="shared" si="15"/>
        <v>0.2619893428063943</v>
      </c>
      <c r="AH20" s="54">
        <f t="shared" si="15"/>
        <v>0.27886323268206037</v>
      </c>
      <c r="AI20" s="54">
        <f t="shared" si="15"/>
        <v>0.24422735346358793</v>
      </c>
      <c r="AJ20" s="54">
        <f t="shared" si="15"/>
        <v>0.23534635879218471</v>
      </c>
      <c r="AK20" s="56">
        <f t="shared" si="15"/>
        <v>0.23090586145648312</v>
      </c>
      <c r="AL20" s="54">
        <f t="shared" si="15"/>
        <v>0.23321234119782214</v>
      </c>
      <c r="AM20" s="54">
        <f t="shared" si="15"/>
        <v>0.25680580762250454</v>
      </c>
      <c r="AN20" s="54">
        <f t="shared" si="15"/>
        <v>0.28856624319419238</v>
      </c>
      <c r="AO20" s="54">
        <f t="shared" si="15"/>
        <v>0.30580762250453719</v>
      </c>
      <c r="AP20" s="54">
        <f t="shared" si="15"/>
        <v>0.27676950998185118</v>
      </c>
      <c r="AQ20" s="54">
        <f t="shared" si="15"/>
        <v>0.27041742286751363</v>
      </c>
      <c r="AR20" s="54">
        <f t="shared" si="15"/>
        <v>0.22958257713248639</v>
      </c>
      <c r="AS20" s="54">
        <f t="shared" si="15"/>
        <v>0.25045372050816694</v>
      </c>
      <c r="AT20" s="56">
        <f t="shared" si="15"/>
        <v>0.23774954627949182</v>
      </c>
    </row>
    <row r="21" spans="1:46">
      <c r="A21" s="34" t="s">
        <v>90</v>
      </c>
      <c r="B21" s="55">
        <f>B18/(SUM(B$16:B$18))</f>
        <v>0.53026905829596416</v>
      </c>
      <c r="C21" s="55">
        <f t="shared" ref="C21:AT21" si="16">C18/(SUM(C$16:C$18))</f>
        <v>0.53251121076233188</v>
      </c>
      <c r="D21" s="55">
        <f t="shared" si="16"/>
        <v>0.55156950672645744</v>
      </c>
      <c r="E21" s="55">
        <f t="shared" si="16"/>
        <v>0.56838565022421528</v>
      </c>
      <c r="F21" s="55">
        <f t="shared" si="16"/>
        <v>0.56838565022421528</v>
      </c>
      <c r="G21" s="55">
        <f t="shared" si="16"/>
        <v>0.56614349775784756</v>
      </c>
      <c r="H21" s="55">
        <f t="shared" si="16"/>
        <v>0.59304932735426008</v>
      </c>
      <c r="I21" s="55">
        <f t="shared" si="16"/>
        <v>0.56950672645739908</v>
      </c>
      <c r="J21" s="57">
        <f t="shared" si="16"/>
        <v>0.570627802690583</v>
      </c>
      <c r="K21" s="55">
        <f t="shared" si="16"/>
        <v>0.44881889763779526</v>
      </c>
      <c r="L21" s="55">
        <f t="shared" si="16"/>
        <v>0.47736220472440943</v>
      </c>
      <c r="M21" s="55">
        <f t="shared" si="16"/>
        <v>0.50196850393700787</v>
      </c>
      <c r="N21" s="55">
        <f t="shared" si="16"/>
        <v>0.50688976377952755</v>
      </c>
      <c r="O21" s="55">
        <f t="shared" si="16"/>
        <v>0.54822834645669294</v>
      </c>
      <c r="P21" s="55">
        <f t="shared" si="16"/>
        <v>0.52854330708661412</v>
      </c>
      <c r="Q21" s="55">
        <f t="shared" si="16"/>
        <v>0.54822834645669294</v>
      </c>
      <c r="R21" s="55">
        <f t="shared" si="16"/>
        <v>0.55610236220472442</v>
      </c>
      <c r="S21" s="57">
        <f t="shared" si="16"/>
        <v>0.55610236220472442</v>
      </c>
      <c r="T21" s="55">
        <f t="shared" si="16"/>
        <v>0.45269016697588127</v>
      </c>
      <c r="U21" s="55">
        <f t="shared" si="16"/>
        <v>0.46938775510204084</v>
      </c>
      <c r="V21" s="55">
        <f t="shared" si="16"/>
        <v>0.51948051948051943</v>
      </c>
      <c r="W21" s="55">
        <f t="shared" si="16"/>
        <v>0.53153988868274582</v>
      </c>
      <c r="X21" s="55">
        <f t="shared" si="16"/>
        <v>0.56215213358070504</v>
      </c>
      <c r="Y21" s="55">
        <f t="shared" si="16"/>
        <v>0.54823747680890533</v>
      </c>
      <c r="Z21" s="55">
        <f t="shared" si="16"/>
        <v>0.58163265306122447</v>
      </c>
      <c r="AA21" s="55">
        <f t="shared" si="16"/>
        <v>0.57792207792207795</v>
      </c>
      <c r="AB21" s="57">
        <f t="shared" si="16"/>
        <v>0.57328385899814471</v>
      </c>
      <c r="AC21" s="55">
        <f t="shared" si="16"/>
        <v>0.42273534635879217</v>
      </c>
      <c r="AD21" s="55">
        <f t="shared" si="16"/>
        <v>0.4413854351687389</v>
      </c>
      <c r="AE21" s="55">
        <f t="shared" si="16"/>
        <v>0.49822380106571934</v>
      </c>
      <c r="AF21" s="55">
        <f t="shared" si="16"/>
        <v>0.53108348134991124</v>
      </c>
      <c r="AG21" s="55">
        <f t="shared" si="16"/>
        <v>0.55683836589698044</v>
      </c>
      <c r="AH21" s="55">
        <f t="shared" si="16"/>
        <v>0.53818827708703376</v>
      </c>
      <c r="AI21" s="55">
        <f t="shared" si="16"/>
        <v>0.57548845470692722</v>
      </c>
      <c r="AJ21" s="55">
        <f t="shared" si="16"/>
        <v>0.58880994671403197</v>
      </c>
      <c r="AK21" s="57">
        <f t="shared" si="16"/>
        <v>0.59769094138543521</v>
      </c>
      <c r="AL21" s="55">
        <f t="shared" si="16"/>
        <v>0.36569872958257715</v>
      </c>
      <c r="AM21" s="55">
        <f t="shared" si="16"/>
        <v>0.4029038112522686</v>
      </c>
      <c r="AN21" s="55">
        <f t="shared" si="16"/>
        <v>0.46188747731397461</v>
      </c>
      <c r="AO21" s="55">
        <f t="shared" si="16"/>
        <v>0.47549909255898365</v>
      </c>
      <c r="AP21" s="55">
        <f t="shared" si="16"/>
        <v>0.54264972776769504</v>
      </c>
      <c r="AQ21" s="55">
        <f t="shared" si="16"/>
        <v>0.56170598911070779</v>
      </c>
      <c r="AR21" s="55">
        <f t="shared" si="16"/>
        <v>0.61252268602540838</v>
      </c>
      <c r="AS21" s="55">
        <f t="shared" si="16"/>
        <v>0.59074410163339386</v>
      </c>
      <c r="AT21" s="57">
        <f t="shared" si="16"/>
        <v>0.60072595281306718</v>
      </c>
    </row>
    <row r="23" spans="1:46">
      <c r="B23" s="2">
        <v>1980</v>
      </c>
      <c r="C23" s="31" t="s">
        <v>102</v>
      </c>
      <c r="D23" s="43">
        <v>0.18721973094170405</v>
      </c>
      <c r="E23" s="43">
        <v>0.17488789237668162</v>
      </c>
      <c r="F23" s="43">
        <v>0.15358744394618834</v>
      </c>
      <c r="G23" s="43">
        <v>0.16704035874439463</v>
      </c>
      <c r="H23" s="43">
        <v>0.16143497757847533</v>
      </c>
      <c r="I23" s="43">
        <v>0.17713004484304934</v>
      </c>
      <c r="J23" s="43">
        <v>0.15695067264573992</v>
      </c>
      <c r="K23" s="43">
        <v>0.16367713004484305</v>
      </c>
      <c r="L23" s="43">
        <v>0.17040358744394618</v>
      </c>
    </row>
    <row r="24" spans="1:46">
      <c r="B24" s="2">
        <v>1980</v>
      </c>
      <c r="C24" s="31" t="s">
        <v>101</v>
      </c>
      <c r="D24" s="43">
        <v>0.28251121076233182</v>
      </c>
      <c r="E24" s="43">
        <v>0.29260089686098656</v>
      </c>
      <c r="F24" s="43">
        <v>0.29484304932735428</v>
      </c>
      <c r="G24" s="43">
        <v>0.26457399103139012</v>
      </c>
      <c r="H24" s="43">
        <v>0.27017937219730942</v>
      </c>
      <c r="I24" s="43">
        <v>0.25672645739910316</v>
      </c>
      <c r="J24" s="43">
        <v>0.25</v>
      </c>
      <c r="K24" s="43">
        <v>0.26681614349775784</v>
      </c>
      <c r="L24" s="43">
        <v>0.25896860986547088</v>
      </c>
    </row>
    <row r="25" spans="1:46">
      <c r="B25" s="2">
        <v>1980</v>
      </c>
      <c r="C25" s="31" t="s">
        <v>100</v>
      </c>
      <c r="D25" s="43">
        <v>0.53026905829596416</v>
      </c>
      <c r="E25" s="43">
        <v>0.53251121076233188</v>
      </c>
      <c r="F25" s="43">
        <v>0.55156950672645744</v>
      </c>
      <c r="G25" s="43">
        <v>0.56838565022421528</v>
      </c>
      <c r="H25" s="43">
        <v>0.56838565022421528</v>
      </c>
      <c r="I25" s="43">
        <v>0.56614349775784756</v>
      </c>
      <c r="J25" s="43">
        <v>0.59304932735426008</v>
      </c>
      <c r="K25" s="43">
        <v>0.56950672645739908</v>
      </c>
      <c r="L25" s="43">
        <v>0.570627802690583</v>
      </c>
    </row>
    <row r="26" spans="1:46">
      <c r="B26" s="2">
        <v>1981</v>
      </c>
      <c r="C26" s="31" t="s">
        <v>102</v>
      </c>
      <c r="D26" s="43">
        <v>0.24704724409448819</v>
      </c>
      <c r="E26" s="43">
        <v>0.21653543307086615</v>
      </c>
      <c r="F26" s="43">
        <v>0.19980314960629922</v>
      </c>
      <c r="G26" s="43">
        <v>0.2125984251968504</v>
      </c>
      <c r="H26" s="43">
        <v>0.20275590551181102</v>
      </c>
      <c r="I26" s="43">
        <v>0.20964566929133857</v>
      </c>
      <c r="J26" s="43">
        <v>0.19586614173228348</v>
      </c>
      <c r="K26" s="43">
        <v>0.18996062992125984</v>
      </c>
      <c r="L26" s="43">
        <v>0.19291338582677164</v>
      </c>
    </row>
    <row r="27" spans="1:46">
      <c r="B27" s="2">
        <v>1981</v>
      </c>
      <c r="C27" s="31" t="s">
        <v>101</v>
      </c>
      <c r="D27" s="43">
        <v>0.30413385826771655</v>
      </c>
      <c r="E27" s="43">
        <v>0.30610236220472442</v>
      </c>
      <c r="F27" s="43">
        <v>0.29822834645669294</v>
      </c>
      <c r="G27" s="43">
        <v>0.28051181102362205</v>
      </c>
      <c r="H27" s="43">
        <v>0.24901574803149606</v>
      </c>
      <c r="I27" s="43">
        <v>0.26181102362204722</v>
      </c>
      <c r="J27" s="43">
        <v>0.25590551181102361</v>
      </c>
      <c r="K27" s="43">
        <v>0.25393700787401574</v>
      </c>
      <c r="L27" s="43">
        <v>0.25098425196850394</v>
      </c>
    </row>
    <row r="28" spans="1:46">
      <c r="B28" s="2">
        <v>1981</v>
      </c>
      <c r="C28" s="31" t="s">
        <v>100</v>
      </c>
      <c r="D28" s="43">
        <v>0.44881889763779526</v>
      </c>
      <c r="E28" s="43">
        <v>0.47736220472440943</v>
      </c>
      <c r="F28" s="43">
        <v>0.50196850393700787</v>
      </c>
      <c r="G28" s="43">
        <v>0.50688976377952755</v>
      </c>
      <c r="H28" s="43">
        <v>0.54822834645669294</v>
      </c>
      <c r="I28" s="43">
        <v>0.52854330708661412</v>
      </c>
      <c r="J28" s="43">
        <v>0.54822834645669294</v>
      </c>
      <c r="K28" s="43">
        <v>0.55610236220472442</v>
      </c>
      <c r="L28" s="43">
        <v>0.55610236220472442</v>
      </c>
    </row>
    <row r="29" spans="1:46">
      <c r="B29" s="2">
        <v>1982</v>
      </c>
      <c r="C29" s="31" t="s">
        <v>102</v>
      </c>
      <c r="D29" s="43">
        <v>0.26808905380333953</v>
      </c>
      <c r="E29" s="43">
        <v>0.22634508348794063</v>
      </c>
      <c r="F29" s="43">
        <v>0.20222634508348794</v>
      </c>
      <c r="G29" s="43">
        <v>0.20686456400742115</v>
      </c>
      <c r="H29" s="43">
        <v>0.18367346938775511</v>
      </c>
      <c r="I29" s="43">
        <v>0.20964749536178107</v>
      </c>
      <c r="J29" s="43">
        <v>0.17254174397031541</v>
      </c>
      <c r="K29" s="43">
        <v>0.17717996289424862</v>
      </c>
      <c r="L29" s="43">
        <v>0.20871985157699444</v>
      </c>
    </row>
    <row r="30" spans="1:46">
      <c r="B30" s="2">
        <v>1982</v>
      </c>
      <c r="C30" s="31" t="s">
        <v>101</v>
      </c>
      <c r="D30" s="43">
        <v>0.2792207792207792</v>
      </c>
      <c r="E30" s="43">
        <v>0.30426716141001853</v>
      </c>
      <c r="F30" s="43">
        <v>0.2782931354359926</v>
      </c>
      <c r="G30" s="43">
        <v>0.26159554730983303</v>
      </c>
      <c r="H30" s="43">
        <v>0.25417439703153988</v>
      </c>
      <c r="I30" s="43">
        <v>0.24211502782931354</v>
      </c>
      <c r="J30" s="43">
        <v>0.24582560296846012</v>
      </c>
      <c r="K30" s="43">
        <v>0.24489795918367346</v>
      </c>
      <c r="L30" s="43">
        <v>0.21799628942486085</v>
      </c>
    </row>
    <row r="31" spans="1:46">
      <c r="B31" s="2">
        <v>1982</v>
      </c>
      <c r="C31" s="31" t="s">
        <v>100</v>
      </c>
      <c r="D31" s="43">
        <v>0.45269016697588127</v>
      </c>
      <c r="E31" s="43">
        <v>0.46938775510204084</v>
      </c>
      <c r="F31" s="43">
        <v>0.51948051948051943</v>
      </c>
      <c r="G31" s="43">
        <v>0.53153988868274582</v>
      </c>
      <c r="H31" s="43">
        <v>0.56215213358070504</v>
      </c>
      <c r="I31" s="43">
        <v>0.54823747680890533</v>
      </c>
      <c r="J31" s="43">
        <v>0.58163265306122447</v>
      </c>
      <c r="K31" s="43">
        <v>0.57792207792207795</v>
      </c>
      <c r="L31" s="43">
        <v>0.57328385899814471</v>
      </c>
    </row>
    <row r="32" spans="1:46">
      <c r="B32" s="2">
        <v>1983</v>
      </c>
      <c r="C32" s="31" t="s">
        <v>102</v>
      </c>
      <c r="D32" s="43">
        <v>0.33747779751332146</v>
      </c>
      <c r="E32" s="43">
        <v>0.26642984014209592</v>
      </c>
      <c r="F32" s="43">
        <v>0.22468916518650089</v>
      </c>
      <c r="G32" s="43">
        <v>0.19626998223801065</v>
      </c>
      <c r="H32" s="43">
        <v>0.18117229129662521</v>
      </c>
      <c r="I32" s="43">
        <v>0.18294849023090587</v>
      </c>
      <c r="J32" s="43">
        <v>0.18028419182948491</v>
      </c>
      <c r="K32" s="43">
        <v>0.17584369449378331</v>
      </c>
      <c r="L32" s="43">
        <v>0.17140319715808169</v>
      </c>
    </row>
    <row r="33" spans="2:12">
      <c r="B33" s="2">
        <v>1983</v>
      </c>
      <c r="C33" s="31" t="s">
        <v>101</v>
      </c>
      <c r="D33" s="43">
        <v>0.23978685612788633</v>
      </c>
      <c r="E33" s="43">
        <v>0.29218472468916518</v>
      </c>
      <c r="F33" s="43">
        <v>0.27708703374777977</v>
      </c>
      <c r="G33" s="43">
        <v>0.27264653641207814</v>
      </c>
      <c r="H33" s="43">
        <v>0.2619893428063943</v>
      </c>
      <c r="I33" s="43">
        <v>0.27886323268206037</v>
      </c>
      <c r="J33" s="43">
        <v>0.24422735346358793</v>
      </c>
      <c r="K33" s="43">
        <v>0.23534635879218471</v>
      </c>
      <c r="L33" s="43">
        <v>0.23090586145648312</v>
      </c>
    </row>
    <row r="34" spans="2:12">
      <c r="B34" s="2">
        <v>1983</v>
      </c>
      <c r="C34" s="31" t="s">
        <v>100</v>
      </c>
      <c r="D34" s="43">
        <v>0.42273534635879217</v>
      </c>
      <c r="E34" s="43">
        <v>0.4413854351687389</v>
      </c>
      <c r="F34" s="43">
        <v>0.49822380106571934</v>
      </c>
      <c r="G34" s="43">
        <v>0.53108348134991124</v>
      </c>
      <c r="H34" s="43">
        <v>0.55683836589698044</v>
      </c>
      <c r="I34" s="43">
        <v>0.53818827708703376</v>
      </c>
      <c r="J34" s="43">
        <v>0.57548845470692722</v>
      </c>
      <c r="K34" s="43">
        <v>0.58880994671403197</v>
      </c>
      <c r="L34" s="43">
        <v>0.59769094138543521</v>
      </c>
    </row>
    <row r="35" spans="2:12">
      <c r="B35" s="2">
        <v>1984</v>
      </c>
      <c r="C35" s="31" t="s">
        <v>102</v>
      </c>
      <c r="D35" s="43">
        <v>0.40108892921960071</v>
      </c>
      <c r="E35" s="43">
        <v>0.34029038112522686</v>
      </c>
      <c r="F35" s="43">
        <v>0.24954627949183303</v>
      </c>
      <c r="G35" s="43">
        <v>0.21869328493647913</v>
      </c>
      <c r="H35" s="43">
        <v>0.18058076225045372</v>
      </c>
      <c r="I35" s="43">
        <v>0.16787658802177857</v>
      </c>
      <c r="J35" s="43">
        <v>0.15789473684210525</v>
      </c>
      <c r="K35" s="43">
        <v>0.1588021778584392</v>
      </c>
      <c r="L35" s="43">
        <v>0.16152450090744103</v>
      </c>
    </row>
    <row r="36" spans="2:12">
      <c r="B36" s="2">
        <v>1984</v>
      </c>
      <c r="C36" s="31" t="s">
        <v>101</v>
      </c>
      <c r="D36" s="43">
        <v>0.23321234119782214</v>
      </c>
      <c r="E36" s="43">
        <v>0.25680580762250454</v>
      </c>
      <c r="F36" s="43">
        <v>0.28856624319419238</v>
      </c>
      <c r="G36" s="43">
        <v>0.30580762250453719</v>
      </c>
      <c r="H36" s="43">
        <v>0.27676950998185118</v>
      </c>
      <c r="I36" s="43">
        <v>0.27041742286751363</v>
      </c>
      <c r="J36" s="43">
        <v>0.22958257713248639</v>
      </c>
      <c r="K36" s="43">
        <v>0.25045372050816694</v>
      </c>
      <c r="L36" s="43">
        <v>0.23774954627949182</v>
      </c>
    </row>
    <row r="37" spans="2:12">
      <c r="B37" s="2">
        <v>1984</v>
      </c>
      <c r="C37" s="31" t="s">
        <v>100</v>
      </c>
      <c r="D37" s="43">
        <v>0.36569872958257715</v>
      </c>
      <c r="E37" s="43">
        <v>0.4029038112522686</v>
      </c>
      <c r="F37" s="43">
        <v>0.46188747731397461</v>
      </c>
      <c r="G37" s="43">
        <v>0.47549909255898365</v>
      </c>
      <c r="H37" s="43">
        <v>0.54264972776769504</v>
      </c>
      <c r="I37" s="43">
        <v>0.56170598911070779</v>
      </c>
      <c r="J37" s="43">
        <v>0.61252268602540838</v>
      </c>
      <c r="K37" s="43">
        <v>0.59074410163339386</v>
      </c>
      <c r="L37" s="43">
        <v>0.60072595281306718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40"/>
  <sheetViews>
    <sheetView zoomScale="85" zoomScaleNormal="85" workbookViewId="0">
      <selection activeCell="O3" sqref="O3"/>
    </sheetView>
  </sheetViews>
  <sheetFormatPr defaultRowHeight="15"/>
  <cols>
    <col min="8" max="10" width="9.140625" style="129"/>
  </cols>
  <sheetData>
    <row r="1" spans="1:34">
      <c r="A1" t="s">
        <v>170</v>
      </c>
      <c r="G1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>
      <c r="A2" t="s">
        <v>171</v>
      </c>
      <c r="I2">
        <v>1980</v>
      </c>
      <c r="J2">
        <v>1981</v>
      </c>
      <c r="K2" s="129">
        <v>1982</v>
      </c>
      <c r="L2" s="129">
        <v>1983</v>
      </c>
      <c r="M2" s="129">
        <v>1984</v>
      </c>
      <c r="O2" s="18" t="s">
        <v>77</v>
      </c>
      <c r="P2" s="18" t="s">
        <v>78</v>
      </c>
      <c r="Q2" s="18" t="s">
        <v>79</v>
      </c>
      <c r="R2" s="18" t="s">
        <v>80</v>
      </c>
      <c r="S2" s="18" t="s">
        <v>81</v>
      </c>
      <c r="T2" s="18" t="s">
        <v>82</v>
      </c>
      <c r="U2" s="207" t="str">
        <f t="shared" ref="U2:Z2" si="0">IF($AA$2=$AH$2,AB2,AB1)</f>
        <v>Kgi</v>
      </c>
      <c r="V2" s="207" t="str">
        <f t="shared" si="0"/>
        <v>Kga</v>
      </c>
      <c r="W2" s="207" t="str">
        <f t="shared" si="0"/>
        <v>Kia</v>
      </c>
      <c r="X2" s="207" t="str">
        <f t="shared" si="0"/>
        <v>Kai</v>
      </c>
      <c r="Y2" s="207" t="str">
        <f t="shared" si="0"/>
        <v>Kag</v>
      </c>
      <c r="Z2" s="207" t="str">
        <f t="shared" si="0"/>
        <v>Kig</v>
      </c>
      <c r="AA2" s="206" t="s">
        <v>196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>
      <c r="A3" t="s">
        <v>172</v>
      </c>
      <c r="F3" t="str">
        <f t="shared" ref="F3:F9" si="1">LEFT(A3,3)</f>
        <v>Kgi</v>
      </c>
      <c r="G3" t="str">
        <f t="shared" ref="G3:G9" si="2">MID(A3,5,6)</f>
        <v xml:space="preserve"> 0.541</v>
      </c>
      <c r="H3" s="129" t="str">
        <f>F3</f>
        <v>Kgi</v>
      </c>
      <c r="I3" s="129" t="s">
        <v>197</v>
      </c>
      <c r="J3" s="129" t="s">
        <v>203</v>
      </c>
      <c r="K3" t="s">
        <v>209</v>
      </c>
      <c r="L3" t="s">
        <v>215</v>
      </c>
      <c r="M3" t="s">
        <v>221</v>
      </c>
      <c r="N3" s="132">
        <v>1980</v>
      </c>
      <c r="O3" t="e">
        <f>VLOOKUP(O$2,$H$2:$M$8,2,FALSE)</f>
        <v>#N/A</v>
      </c>
      <c r="P3" s="129" t="e">
        <f t="shared" ref="P3:Z3" si="3">VLOOKUP(P$2,$H$2:$M$8,2,FALSE)</f>
        <v>#N/A</v>
      </c>
      <c r="Q3" s="129" t="e">
        <f t="shared" si="3"/>
        <v>#N/A</v>
      </c>
      <c r="R3" s="129" t="e">
        <f t="shared" si="3"/>
        <v>#N/A</v>
      </c>
      <c r="S3" s="129" t="e">
        <f t="shared" si="3"/>
        <v>#N/A</v>
      </c>
      <c r="T3" s="129" t="e">
        <f t="shared" si="3"/>
        <v>#N/A</v>
      </c>
      <c r="U3" s="129" t="str">
        <f t="shared" si="3"/>
        <v xml:space="preserve"> 0.541</v>
      </c>
      <c r="V3" s="129" t="str">
        <f t="shared" si="3"/>
        <v xml:space="preserve"> 0.388</v>
      </c>
      <c r="W3" s="129" t="str">
        <f t="shared" si="3"/>
        <v xml:space="preserve"> 0.312</v>
      </c>
      <c r="X3" s="129" t="str">
        <f t="shared" si="3"/>
        <v xml:space="preserve"> 0.100</v>
      </c>
      <c r="Y3" s="129" t="str">
        <f t="shared" si="3"/>
        <v xml:space="preserve"> 0.159</v>
      </c>
      <c r="Z3" s="129" t="str">
        <f t="shared" si="3"/>
        <v xml:space="preserve"> 0.237</v>
      </c>
    </row>
    <row r="4" spans="1:34">
      <c r="A4" t="s">
        <v>173</v>
      </c>
      <c r="F4" t="str">
        <f t="shared" si="1"/>
        <v>Kga</v>
      </c>
      <c r="G4" t="str">
        <f t="shared" si="2"/>
        <v xml:space="preserve"> 0.388</v>
      </c>
      <c r="H4" s="129" t="str">
        <f t="shared" ref="H4:H8" si="4">F4</f>
        <v>Kga</v>
      </c>
      <c r="I4" s="129" t="s">
        <v>198</v>
      </c>
      <c r="J4" s="129" t="s">
        <v>204</v>
      </c>
      <c r="K4" t="s">
        <v>210</v>
      </c>
      <c r="L4" t="s">
        <v>216</v>
      </c>
      <c r="M4" t="s">
        <v>222</v>
      </c>
      <c r="N4" s="132">
        <v>1981</v>
      </c>
      <c r="O4" s="129" t="e">
        <f>VLOOKUP(O2,$H$2:$M$8,3,FALSE)</f>
        <v>#N/A</v>
      </c>
      <c r="P4" s="129" t="e">
        <f t="shared" ref="P4:Z4" si="5">VLOOKUP(P2,$H$2:$M$8,3,FALSE)</f>
        <v>#N/A</v>
      </c>
      <c r="Q4" s="129" t="e">
        <f t="shared" si="5"/>
        <v>#N/A</v>
      </c>
      <c r="R4" s="129" t="e">
        <f t="shared" si="5"/>
        <v>#N/A</v>
      </c>
      <c r="S4" s="129" t="e">
        <f t="shared" si="5"/>
        <v>#N/A</v>
      </c>
      <c r="T4" s="129" t="e">
        <f t="shared" si="5"/>
        <v>#N/A</v>
      </c>
      <c r="U4" s="129" t="str">
        <f t="shared" si="5"/>
        <v>0.4182</v>
      </c>
      <c r="V4" s="129" t="str">
        <f t="shared" si="5"/>
        <v>0.2849</v>
      </c>
      <c r="W4" s="129" t="str">
        <f t="shared" si="5"/>
        <v>0.2391</v>
      </c>
      <c r="X4" s="129" t="str">
        <f t="shared" si="5"/>
        <v>0.0946</v>
      </c>
      <c r="Y4" s="129" t="str">
        <f t="shared" si="5"/>
        <v>0.1238</v>
      </c>
      <c r="Z4" s="129" t="str">
        <f t="shared" si="5"/>
        <v>0.2775</v>
      </c>
    </row>
    <row r="5" spans="1:34">
      <c r="A5" t="s">
        <v>174</v>
      </c>
      <c r="F5" t="str">
        <f t="shared" si="1"/>
        <v>Kig</v>
      </c>
      <c r="G5" t="str">
        <f t="shared" si="2"/>
        <v xml:space="preserve"> 0.237</v>
      </c>
      <c r="H5" s="129" t="str">
        <f t="shared" si="4"/>
        <v>Kig</v>
      </c>
      <c r="I5" s="129" t="s">
        <v>202</v>
      </c>
      <c r="J5" s="129" t="s">
        <v>208</v>
      </c>
      <c r="K5" t="s">
        <v>214</v>
      </c>
      <c r="L5" t="s">
        <v>220</v>
      </c>
      <c r="M5" t="s">
        <v>226</v>
      </c>
      <c r="N5" s="132">
        <v>1982</v>
      </c>
      <c r="O5" s="129" t="e">
        <f>VLOOKUP(O2,$H$2:$M$8,4,FALSE)</f>
        <v>#N/A</v>
      </c>
      <c r="P5" s="129" t="e">
        <f t="shared" ref="P5:Z5" si="6">VLOOKUP(P2,$H$2:$M$8,4,FALSE)</f>
        <v>#N/A</v>
      </c>
      <c r="Q5" s="129" t="e">
        <f t="shared" si="6"/>
        <v>#N/A</v>
      </c>
      <c r="R5" s="129" t="e">
        <f t="shared" si="6"/>
        <v>#N/A</v>
      </c>
      <c r="S5" s="129" t="e">
        <f t="shared" si="6"/>
        <v>#N/A</v>
      </c>
      <c r="T5" s="129" t="e">
        <f t="shared" si="6"/>
        <v>#N/A</v>
      </c>
      <c r="U5" s="129" t="str">
        <f t="shared" si="6"/>
        <v>0.5675</v>
      </c>
      <c r="V5" s="129" t="str">
        <f t="shared" si="6"/>
        <v>0.2449</v>
      </c>
      <c r="W5" s="129" t="str">
        <f t="shared" si="6"/>
        <v>0.2833</v>
      </c>
      <c r="X5" s="129" t="str">
        <f t="shared" si="6"/>
        <v>0.1025</v>
      </c>
      <c r="Y5" s="129" t="str">
        <f t="shared" si="6"/>
        <v>0.1049</v>
      </c>
      <c r="Z5" s="129" t="str">
        <f t="shared" si="6"/>
        <v>0.3948</v>
      </c>
    </row>
    <row r="6" spans="1:34">
      <c r="A6" t="s">
        <v>175</v>
      </c>
      <c r="F6" t="str">
        <f t="shared" si="1"/>
        <v>Kag</v>
      </c>
      <c r="G6" t="str">
        <f t="shared" si="2"/>
        <v xml:space="preserve"> 0.159</v>
      </c>
      <c r="H6" s="129" t="str">
        <f t="shared" si="4"/>
        <v>Kag</v>
      </c>
      <c r="I6" s="129" t="s">
        <v>201</v>
      </c>
      <c r="J6" s="129" t="s">
        <v>207</v>
      </c>
      <c r="K6" t="s">
        <v>213</v>
      </c>
      <c r="L6" t="s">
        <v>219</v>
      </c>
      <c r="M6" t="s">
        <v>225</v>
      </c>
      <c r="N6" s="132">
        <v>1983</v>
      </c>
      <c r="O6" s="129" t="e">
        <f>VLOOKUP(O2,$H$2:$M$8,5,FALSE)</f>
        <v>#N/A</v>
      </c>
      <c r="P6" s="129" t="e">
        <f t="shared" ref="P6:Z6" si="7">VLOOKUP(P2,$H$2:$M$8,5,FALSE)</f>
        <v>#N/A</v>
      </c>
      <c r="Q6" s="129" t="e">
        <f t="shared" si="7"/>
        <v>#N/A</v>
      </c>
      <c r="R6" s="129" t="e">
        <f t="shared" si="7"/>
        <v>#N/A</v>
      </c>
      <c r="S6" s="129" t="e">
        <f t="shared" si="7"/>
        <v>#N/A</v>
      </c>
      <c r="T6" s="129" t="e">
        <f t="shared" si="7"/>
        <v>#N/A</v>
      </c>
      <c r="U6" s="129" t="str">
        <f t="shared" si="7"/>
        <v>0.3760</v>
      </c>
      <c r="V6" s="129" t="str">
        <f t="shared" si="7"/>
        <v>0.1592</v>
      </c>
      <c r="W6" s="129" t="str">
        <f t="shared" si="7"/>
        <v>0.3695</v>
      </c>
      <c r="X6" s="129" t="str">
        <f t="shared" si="7"/>
        <v>0.1298</v>
      </c>
      <c r="Y6" s="129" t="str">
        <f t="shared" si="7"/>
        <v>0.0824</v>
      </c>
      <c r="Z6" s="129" t="str">
        <f t="shared" si="7"/>
        <v>0.2039</v>
      </c>
    </row>
    <row r="7" spans="1:34">
      <c r="A7" t="s">
        <v>176</v>
      </c>
      <c r="F7" t="str">
        <f t="shared" si="1"/>
        <v>Kia</v>
      </c>
      <c r="G7" t="str">
        <f t="shared" si="2"/>
        <v xml:space="preserve"> 0.312</v>
      </c>
      <c r="H7" s="129" t="str">
        <f t="shared" si="4"/>
        <v>Kia</v>
      </c>
      <c r="I7" s="129" t="s">
        <v>199</v>
      </c>
      <c r="J7" s="129" t="s">
        <v>205</v>
      </c>
      <c r="K7" t="s">
        <v>211</v>
      </c>
      <c r="L7" t="s">
        <v>217</v>
      </c>
      <c r="M7" t="s">
        <v>223</v>
      </c>
      <c r="N7" s="132">
        <v>1984</v>
      </c>
      <c r="O7" s="129" t="e">
        <f>VLOOKUP(O2,$H$2:$M$8,6,FALSE)</f>
        <v>#N/A</v>
      </c>
      <c r="P7" s="129" t="e">
        <f t="shared" ref="P7:Z7" si="8">VLOOKUP(P2,$H$2:$M$8,6,FALSE)</f>
        <v>#N/A</v>
      </c>
      <c r="Q7" s="129" t="e">
        <f t="shared" si="8"/>
        <v>#N/A</v>
      </c>
      <c r="R7" s="129" t="e">
        <f t="shared" si="8"/>
        <v>#N/A</v>
      </c>
      <c r="S7" s="129" t="e">
        <f t="shared" si="8"/>
        <v>#N/A</v>
      </c>
      <c r="T7" s="129" t="e">
        <f t="shared" si="8"/>
        <v>#N/A</v>
      </c>
      <c r="U7" s="129" t="str">
        <f t="shared" si="8"/>
        <v>0.2631</v>
      </c>
      <c r="V7" s="129" t="str">
        <f t="shared" si="8"/>
        <v>0.1888</v>
      </c>
      <c r="W7" s="129" t="str">
        <f t="shared" si="8"/>
        <v>0.3216</v>
      </c>
      <c r="X7" s="129" t="str">
        <f t="shared" si="8"/>
        <v>0.1251</v>
      </c>
      <c r="Y7" s="129" t="str">
        <f t="shared" si="8"/>
        <v>0.0786</v>
      </c>
      <c r="Z7" s="129" t="str">
        <f t="shared" si="8"/>
        <v>0.1492</v>
      </c>
    </row>
    <row r="8" spans="1:34">
      <c r="A8" t="s">
        <v>177</v>
      </c>
      <c r="F8" t="str">
        <f t="shared" si="1"/>
        <v>Kai</v>
      </c>
      <c r="G8" t="str">
        <f t="shared" si="2"/>
        <v xml:space="preserve"> 0.100</v>
      </c>
      <c r="H8" s="129" t="str">
        <f t="shared" si="4"/>
        <v>Kai</v>
      </c>
      <c r="I8" s="129" t="s">
        <v>200</v>
      </c>
      <c r="J8" s="129" t="s">
        <v>206</v>
      </c>
      <c r="K8" t="s">
        <v>212</v>
      </c>
      <c r="L8" t="s">
        <v>218</v>
      </c>
      <c r="M8" t="s">
        <v>224</v>
      </c>
      <c r="S8" s="133"/>
    </row>
    <row r="9" spans="1:34">
      <c r="F9" t="str">
        <f t="shared" si="1"/>
        <v/>
      </c>
      <c r="G9" t="str">
        <f t="shared" si="2"/>
        <v/>
      </c>
      <c r="I9" s="129" t="s">
        <v>227</v>
      </c>
      <c r="J9" s="129" t="s">
        <v>227</v>
      </c>
      <c r="K9" t="s">
        <v>227</v>
      </c>
      <c r="L9" t="s">
        <v>227</v>
      </c>
      <c r="M9" t="s">
        <v>227</v>
      </c>
      <c r="S9" s="133"/>
    </row>
    <row r="10" spans="1:34">
      <c r="A10" t="s">
        <v>178</v>
      </c>
      <c r="S10" s="133"/>
    </row>
    <row r="11" spans="1:34">
      <c r="S11" s="133"/>
    </row>
    <row r="12" spans="1:34">
      <c r="A12" t="s">
        <v>179</v>
      </c>
      <c r="G12" t="s">
        <v>188</v>
      </c>
      <c r="S12" s="133"/>
      <c r="AB12" s="133" t="s">
        <v>83</v>
      </c>
      <c r="AC12" s="133" t="s">
        <v>84</v>
      </c>
      <c r="AD12" s="133" t="s">
        <v>85</v>
      </c>
      <c r="AE12" s="133" t="s">
        <v>86</v>
      </c>
      <c r="AF12" s="133" t="s">
        <v>87</v>
      </c>
      <c r="AG12" s="133" t="s">
        <v>88</v>
      </c>
      <c r="AH12" s="133" t="s">
        <v>195</v>
      </c>
    </row>
    <row r="13" spans="1:34">
      <c r="A13" t="s">
        <v>180</v>
      </c>
      <c r="I13" s="129">
        <v>1980</v>
      </c>
      <c r="J13" s="129">
        <v>1981</v>
      </c>
      <c r="K13" s="129">
        <v>1982</v>
      </c>
      <c r="L13" s="129">
        <v>1983</v>
      </c>
      <c r="M13" s="129">
        <v>1984</v>
      </c>
      <c r="N13" s="129"/>
      <c r="O13" s="134" t="s">
        <v>77</v>
      </c>
      <c r="P13" s="134" t="s">
        <v>78</v>
      </c>
      <c r="Q13" s="134" t="s">
        <v>79</v>
      </c>
      <c r="R13" s="134" t="s">
        <v>80</v>
      </c>
      <c r="S13" s="134" t="s">
        <v>81</v>
      </c>
      <c r="T13" s="134" t="s">
        <v>82</v>
      </c>
      <c r="U13" s="207" t="str">
        <f t="shared" ref="U13:Z13" si="9">IF($AA$2=$AH$2,AB13,AB12)</f>
        <v>Kgi</v>
      </c>
      <c r="V13" s="207" t="str">
        <f t="shared" si="9"/>
        <v>Kga</v>
      </c>
      <c r="W13" s="207" t="str">
        <f t="shared" si="9"/>
        <v>Kia</v>
      </c>
      <c r="X13" s="207" t="str">
        <f t="shared" si="9"/>
        <v>Kai</v>
      </c>
      <c r="Y13" s="207" t="str">
        <f t="shared" si="9"/>
        <v>Kag</v>
      </c>
      <c r="Z13" s="207" t="str">
        <f t="shared" si="9"/>
        <v>Kig</v>
      </c>
      <c r="AA13" s="206" t="s">
        <v>196</v>
      </c>
      <c r="AB13" s="133" t="s">
        <v>189</v>
      </c>
      <c r="AC13" s="133" t="s">
        <v>190</v>
      </c>
      <c r="AD13" s="133" t="s">
        <v>191</v>
      </c>
      <c r="AE13" s="133" t="s">
        <v>192</v>
      </c>
      <c r="AF13" s="133" t="s">
        <v>193</v>
      </c>
      <c r="AG13" s="133" t="s">
        <v>194</v>
      </c>
      <c r="AH13" s="133" t="s">
        <v>196</v>
      </c>
    </row>
    <row r="14" spans="1:34">
      <c r="A14" t="s">
        <v>181</v>
      </c>
      <c r="F14" s="129" t="str">
        <f t="shared" ref="F14:F19" si="10">LEFT(A14,3)</f>
        <v>Kgi</v>
      </c>
      <c r="G14" s="129" t="str">
        <f t="shared" ref="G14:G19" si="11">MID(A14,21,7)</f>
        <v xml:space="preserve"> 0.5507</v>
      </c>
      <c r="H14" s="129" t="str">
        <f>F14</f>
        <v>Kgi</v>
      </c>
      <c r="I14" s="129" t="s">
        <v>252</v>
      </c>
      <c r="J14" s="129" t="s">
        <v>246</v>
      </c>
      <c r="K14" t="s">
        <v>240</v>
      </c>
      <c r="L14" t="s">
        <v>234</v>
      </c>
      <c r="M14" t="s">
        <v>228</v>
      </c>
      <c r="N14" s="132">
        <v>1980</v>
      </c>
      <c r="O14" s="129" t="e">
        <f>VLOOKUP(O$13,$H$13:$M$19,2,FALSE)</f>
        <v>#N/A</v>
      </c>
      <c r="P14" s="129" t="e">
        <f t="shared" ref="P14:Z14" si="12">VLOOKUP(P$13,$H$13:$M$19,2,FALSE)</f>
        <v>#N/A</v>
      </c>
      <c r="Q14" s="129" t="e">
        <f t="shared" si="12"/>
        <v>#N/A</v>
      </c>
      <c r="R14" s="129" t="e">
        <f t="shared" si="12"/>
        <v>#N/A</v>
      </c>
      <c r="S14" s="129" t="e">
        <f t="shared" si="12"/>
        <v>#N/A</v>
      </c>
      <c r="T14" s="129" t="e">
        <f t="shared" si="12"/>
        <v>#N/A</v>
      </c>
      <c r="U14" s="129" t="str">
        <f t="shared" si="12"/>
        <v xml:space="preserve"> 0.5507</v>
      </c>
      <c r="V14" s="129" t="str">
        <f t="shared" si="12"/>
        <v xml:space="preserve"> 0.3669</v>
      </c>
      <c r="W14" s="129" t="str">
        <f t="shared" si="12"/>
        <v xml:space="preserve"> 0.3047</v>
      </c>
      <c r="X14" s="129" t="str">
        <f t="shared" si="12"/>
        <v xml:space="preserve"> 0.0904</v>
      </c>
      <c r="Y14" s="129" t="str">
        <f t="shared" si="12"/>
        <v xml:space="preserve"> 0.1592</v>
      </c>
      <c r="Z14" s="129" t="str">
        <f t="shared" si="12"/>
        <v xml:space="preserve"> 0.2272</v>
      </c>
      <c r="AA14" s="129"/>
    </row>
    <row r="15" spans="1:34">
      <c r="A15" t="s">
        <v>182</v>
      </c>
      <c r="F15" s="129" t="str">
        <f t="shared" si="10"/>
        <v>Kga</v>
      </c>
      <c r="G15" s="129" t="str">
        <f t="shared" si="11"/>
        <v xml:space="preserve"> 0.3669</v>
      </c>
      <c r="H15" s="129" t="str">
        <f t="shared" ref="H15:H19" si="13">F15</f>
        <v>Kga</v>
      </c>
      <c r="I15" s="129" t="s">
        <v>253</v>
      </c>
      <c r="J15" s="129" t="s">
        <v>247</v>
      </c>
      <c r="K15" t="s">
        <v>241</v>
      </c>
      <c r="L15" t="s">
        <v>235</v>
      </c>
      <c r="M15" t="s">
        <v>229</v>
      </c>
      <c r="N15" s="132">
        <v>1981</v>
      </c>
      <c r="O15" s="129" t="e">
        <f>VLOOKUP(O13,$H$13:$M$19,3,FALSE)</f>
        <v>#N/A</v>
      </c>
      <c r="P15" s="129" t="e">
        <f t="shared" ref="P15:Z15" si="14">VLOOKUP(P13,$H$13:$M$19,3,FALSE)</f>
        <v>#N/A</v>
      </c>
      <c r="Q15" s="129" t="e">
        <f t="shared" si="14"/>
        <v>#N/A</v>
      </c>
      <c r="R15" s="129" t="e">
        <f t="shared" si="14"/>
        <v>#N/A</v>
      </c>
      <c r="S15" s="129" t="e">
        <f t="shared" si="14"/>
        <v>#N/A</v>
      </c>
      <c r="T15" s="129" t="e">
        <f t="shared" si="14"/>
        <v>#N/A</v>
      </c>
      <c r="U15" s="129" t="str">
        <f t="shared" si="14"/>
        <v xml:space="preserve"> 0.4041</v>
      </c>
      <c r="V15" s="129" t="str">
        <f t="shared" si="14"/>
        <v xml:space="preserve"> 0.2682</v>
      </c>
      <c r="W15" s="129" t="str">
        <f t="shared" si="14"/>
        <v xml:space="preserve"> 0.2277</v>
      </c>
      <c r="X15" s="129" t="str">
        <f t="shared" si="14"/>
        <v xml:space="preserve"> 0.0867</v>
      </c>
      <c r="Y15" s="129" t="str">
        <f t="shared" si="14"/>
        <v xml:space="preserve"> 0.1232</v>
      </c>
      <c r="Z15" s="129" t="str">
        <f t="shared" si="14"/>
        <v xml:space="preserve"> 0.2661</v>
      </c>
      <c r="AA15" s="129"/>
    </row>
    <row r="16" spans="1:34">
      <c r="A16" t="s">
        <v>183</v>
      </c>
      <c r="F16" s="129" t="str">
        <f t="shared" si="10"/>
        <v>Kig</v>
      </c>
      <c r="G16" s="129" t="str">
        <f t="shared" si="11"/>
        <v xml:space="preserve"> 0.2272</v>
      </c>
      <c r="H16" s="129" t="str">
        <f t="shared" si="13"/>
        <v>Kig</v>
      </c>
      <c r="I16" s="129" t="s">
        <v>254</v>
      </c>
      <c r="J16" s="129" t="s">
        <v>248</v>
      </c>
      <c r="K16" t="s">
        <v>242</v>
      </c>
      <c r="L16" t="s">
        <v>236</v>
      </c>
      <c r="M16" t="s">
        <v>230</v>
      </c>
      <c r="N16" s="132">
        <v>1982</v>
      </c>
      <c r="O16" s="129" t="e">
        <f>VLOOKUP(O13,$H$13:$M$19,4,FALSE)</f>
        <v>#N/A</v>
      </c>
      <c r="P16" s="129" t="e">
        <f t="shared" ref="P16:Z16" si="15">VLOOKUP(P13,$H$13:$M$19,4,FALSE)</f>
        <v>#N/A</v>
      </c>
      <c r="Q16" s="129" t="e">
        <f t="shared" si="15"/>
        <v>#N/A</v>
      </c>
      <c r="R16" s="129" t="e">
        <f t="shared" si="15"/>
        <v>#N/A</v>
      </c>
      <c r="S16" s="129" t="e">
        <f t="shared" si="15"/>
        <v>#N/A</v>
      </c>
      <c r="T16" s="129" t="e">
        <f t="shared" si="15"/>
        <v>#N/A</v>
      </c>
      <c r="U16" s="129" t="str">
        <f t="shared" si="15"/>
        <v xml:space="preserve"> 0.5753</v>
      </c>
      <c r="V16" s="129" t="str">
        <f t="shared" si="15"/>
        <v xml:space="preserve"> 0.2239</v>
      </c>
      <c r="W16" s="129" t="str">
        <f t="shared" si="15"/>
        <v xml:space="preserve"> 0.2649</v>
      </c>
      <c r="X16" s="129" t="str">
        <f t="shared" si="15"/>
        <v xml:space="preserve"> 0.0943</v>
      </c>
      <c r="Y16" s="129" t="str">
        <f t="shared" si="15"/>
        <v xml:space="preserve"> 0.1009</v>
      </c>
      <c r="Z16" s="129" t="str">
        <f t="shared" si="15"/>
        <v xml:space="preserve"> 0.3875</v>
      </c>
      <c r="AA16" s="129"/>
    </row>
    <row r="17" spans="1:27">
      <c r="A17" t="s">
        <v>184</v>
      </c>
      <c r="F17" s="129" t="str">
        <f t="shared" si="10"/>
        <v>Kag</v>
      </c>
      <c r="G17" s="129" t="str">
        <f t="shared" si="11"/>
        <v xml:space="preserve"> 0.1592</v>
      </c>
      <c r="H17" s="129" t="str">
        <f t="shared" si="13"/>
        <v>Kag</v>
      </c>
      <c r="I17" s="129" t="s">
        <v>255</v>
      </c>
      <c r="J17" s="129" t="s">
        <v>249</v>
      </c>
      <c r="K17" t="s">
        <v>243</v>
      </c>
      <c r="L17" t="s">
        <v>237</v>
      </c>
      <c r="M17" t="s">
        <v>231</v>
      </c>
      <c r="N17" s="132">
        <v>1983</v>
      </c>
      <c r="O17" s="129" t="e">
        <f>VLOOKUP(O13,$H$13:$M$19,5,FALSE)</f>
        <v>#N/A</v>
      </c>
      <c r="P17" s="129" t="e">
        <f t="shared" ref="P17:Z17" si="16">VLOOKUP(P13,$H$13:$M$19,5,FALSE)</f>
        <v>#N/A</v>
      </c>
      <c r="Q17" s="129" t="e">
        <f t="shared" si="16"/>
        <v>#N/A</v>
      </c>
      <c r="R17" s="129" t="e">
        <f t="shared" si="16"/>
        <v>#N/A</v>
      </c>
      <c r="S17" s="129" t="e">
        <f t="shared" si="16"/>
        <v>#N/A</v>
      </c>
      <c r="T17" s="129" t="e">
        <f t="shared" si="16"/>
        <v>#N/A</v>
      </c>
      <c r="U17" s="129" t="str">
        <f t="shared" si="16"/>
        <v xml:space="preserve"> 0.3756</v>
      </c>
      <c r="V17" s="129" t="str">
        <f t="shared" si="16"/>
        <v xml:space="preserve"> 0.1415</v>
      </c>
      <c r="W17" s="129" t="str">
        <f t="shared" si="16"/>
        <v xml:space="preserve"> 0.3547</v>
      </c>
      <c r="X17" s="129" t="str">
        <f t="shared" si="16"/>
        <v xml:space="preserve"> 0.1217</v>
      </c>
      <c r="Y17" s="129" t="str">
        <f t="shared" si="16"/>
        <v xml:space="preserve"> 0.0769</v>
      </c>
      <c r="Z17" s="129" t="str">
        <f t="shared" si="16"/>
        <v xml:space="preserve"> 0.1907</v>
      </c>
      <c r="AA17" s="129"/>
    </row>
    <row r="18" spans="1:27">
      <c r="A18" t="s">
        <v>185</v>
      </c>
      <c r="F18" s="129" t="str">
        <f t="shared" si="10"/>
        <v>Kia</v>
      </c>
      <c r="G18" s="129" t="str">
        <f t="shared" si="11"/>
        <v xml:space="preserve"> 0.3047</v>
      </c>
      <c r="H18" s="129" t="str">
        <f t="shared" si="13"/>
        <v>Kia</v>
      </c>
      <c r="I18" s="129" t="s">
        <v>256</v>
      </c>
      <c r="J18" s="129" t="s">
        <v>250</v>
      </c>
      <c r="K18" t="s">
        <v>244</v>
      </c>
      <c r="L18" t="s">
        <v>238</v>
      </c>
      <c r="M18" t="s">
        <v>232</v>
      </c>
      <c r="N18" s="132">
        <v>1984</v>
      </c>
      <c r="O18" s="129" t="e">
        <f>VLOOKUP(O13,$H$13:$M$19,6,FALSE)</f>
        <v>#N/A</v>
      </c>
      <c r="P18" s="129" t="e">
        <f t="shared" ref="P18:Z18" si="17">VLOOKUP(P13,$H$13:$M$19,6,FALSE)</f>
        <v>#N/A</v>
      </c>
      <c r="Q18" s="129" t="e">
        <f t="shared" si="17"/>
        <v>#N/A</v>
      </c>
      <c r="R18" s="129" t="e">
        <f t="shared" si="17"/>
        <v>#N/A</v>
      </c>
      <c r="S18" s="129" t="e">
        <f t="shared" si="17"/>
        <v>#N/A</v>
      </c>
      <c r="T18" s="129" t="e">
        <f t="shared" si="17"/>
        <v>#N/A</v>
      </c>
      <c r="U18" s="129" t="str">
        <f t="shared" si="17"/>
        <v xml:space="preserve"> 0.2620</v>
      </c>
      <c r="V18" s="129" t="str">
        <f t="shared" si="17"/>
        <v xml:space="preserve"> 0.1751</v>
      </c>
      <c r="W18" s="129" t="str">
        <f t="shared" si="17"/>
        <v xml:space="preserve"> 0.3027</v>
      </c>
      <c r="X18" s="129" t="str">
        <f t="shared" si="17"/>
        <v xml:space="preserve"> 0.1167</v>
      </c>
      <c r="Y18" s="129" t="str">
        <f t="shared" si="17"/>
        <v xml:space="preserve"> 0.0722</v>
      </c>
      <c r="Z18" s="129" t="str">
        <f t="shared" si="17"/>
        <v xml:space="preserve"> 0.1318</v>
      </c>
      <c r="AA18" s="129"/>
    </row>
    <row r="19" spans="1:27">
      <c r="A19" t="s">
        <v>186</v>
      </c>
      <c r="D19" s="4"/>
      <c r="F19" s="129" t="str">
        <f t="shared" si="10"/>
        <v>Kai</v>
      </c>
      <c r="G19" s="129" t="str">
        <f t="shared" si="11"/>
        <v xml:space="preserve"> 0.0904</v>
      </c>
      <c r="H19" s="129" t="str">
        <f t="shared" si="13"/>
        <v>Kai</v>
      </c>
      <c r="I19" s="129" t="s">
        <v>257</v>
      </c>
      <c r="J19" s="129" t="s">
        <v>251</v>
      </c>
      <c r="K19" t="s">
        <v>245</v>
      </c>
      <c r="L19" t="s">
        <v>239</v>
      </c>
      <c r="M19" t="s">
        <v>233</v>
      </c>
    </row>
    <row r="20" spans="1:27">
      <c r="D20" s="4"/>
    </row>
    <row r="21" spans="1:27">
      <c r="D21" s="4"/>
      <c r="N21" s="129"/>
      <c r="O21" s="134" t="s">
        <v>77</v>
      </c>
      <c r="P21" s="134" t="s">
        <v>78</v>
      </c>
      <c r="Q21" s="134" t="s">
        <v>79</v>
      </c>
      <c r="R21" s="134" t="s">
        <v>80</v>
      </c>
      <c r="S21" s="134" t="s">
        <v>81</v>
      </c>
      <c r="T21" s="134" t="s">
        <v>82</v>
      </c>
      <c r="U21" s="207">
        <f t="shared" ref="U21:Z21" si="18">IF($AA$2=$AH$2,AB21,AB20)</f>
        <v>0</v>
      </c>
      <c r="V21" s="207">
        <f t="shared" si="18"/>
        <v>0</v>
      </c>
      <c r="W21" s="207">
        <f t="shared" si="18"/>
        <v>0</v>
      </c>
      <c r="X21" s="207">
        <f t="shared" si="18"/>
        <v>0</v>
      </c>
      <c r="Y21" s="207">
        <f t="shared" si="18"/>
        <v>0</v>
      </c>
      <c r="Z21" s="207">
        <f t="shared" si="18"/>
        <v>0</v>
      </c>
      <c r="AA21" s="206" t="s">
        <v>196</v>
      </c>
    </row>
    <row r="22" spans="1:27">
      <c r="D22" s="4"/>
      <c r="N22" s="132">
        <v>1980</v>
      </c>
      <c r="O22" s="208">
        <v>0</v>
      </c>
      <c r="P22" s="208">
        <v>0</v>
      </c>
      <c r="Q22" s="208">
        <v>0</v>
      </c>
      <c r="R22" s="208">
        <v>0</v>
      </c>
      <c r="S22" s="208">
        <v>0</v>
      </c>
      <c r="T22" s="208">
        <v>0</v>
      </c>
      <c r="U22" s="129">
        <f>U14*1</f>
        <v>0.55069999999999997</v>
      </c>
      <c r="V22" s="129">
        <f t="shared" ref="V22:Z22" si="19">V14*1</f>
        <v>0.3669</v>
      </c>
      <c r="W22" s="129">
        <f t="shared" si="19"/>
        <v>0.30470000000000003</v>
      </c>
      <c r="X22" s="129">
        <f t="shared" si="19"/>
        <v>9.0399999999999994E-2</v>
      </c>
      <c r="Y22" s="129">
        <f t="shared" si="19"/>
        <v>0.15920000000000001</v>
      </c>
      <c r="Z22" s="129">
        <f t="shared" si="19"/>
        <v>0.22720000000000001</v>
      </c>
      <c r="AA22" s="129"/>
    </row>
    <row r="23" spans="1:27">
      <c r="D23" s="4"/>
      <c r="N23" s="132">
        <v>1981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>
        <v>0</v>
      </c>
      <c r="U23" s="129" t="s">
        <v>246</v>
      </c>
      <c r="V23" s="129" t="s">
        <v>247</v>
      </c>
      <c r="W23" s="129" t="s">
        <v>250</v>
      </c>
      <c r="X23" s="129" t="s">
        <v>251</v>
      </c>
      <c r="Y23" s="129" t="s">
        <v>249</v>
      </c>
      <c r="Z23" s="129" t="s">
        <v>248</v>
      </c>
      <c r="AA23" s="129"/>
    </row>
    <row r="24" spans="1:27">
      <c r="N24" s="132">
        <v>1982</v>
      </c>
      <c r="O24" s="208">
        <v>0</v>
      </c>
      <c r="P24" s="208">
        <v>0</v>
      </c>
      <c r="Q24" s="208">
        <v>0</v>
      </c>
      <c r="R24" s="208">
        <v>0</v>
      </c>
      <c r="S24" s="208">
        <v>0</v>
      </c>
      <c r="T24" s="208">
        <v>0</v>
      </c>
      <c r="U24" s="129" t="s">
        <v>240</v>
      </c>
      <c r="V24" s="129" t="s">
        <v>241</v>
      </c>
      <c r="W24" s="129" t="s">
        <v>244</v>
      </c>
      <c r="X24" s="129" t="s">
        <v>245</v>
      </c>
      <c r="Y24" s="129" t="s">
        <v>243</v>
      </c>
      <c r="Z24" s="129" t="s">
        <v>242</v>
      </c>
      <c r="AA24" s="129"/>
    </row>
    <row r="25" spans="1:27">
      <c r="N25" s="132">
        <v>1983</v>
      </c>
      <c r="O25" s="208">
        <v>0</v>
      </c>
      <c r="P25" s="208">
        <v>0</v>
      </c>
      <c r="Q25" s="208">
        <v>0</v>
      </c>
      <c r="R25" s="208">
        <v>0</v>
      </c>
      <c r="S25" s="208">
        <v>0</v>
      </c>
      <c r="T25" s="208">
        <v>0</v>
      </c>
      <c r="U25" s="129" t="s">
        <v>234</v>
      </c>
      <c r="V25" s="129" t="s">
        <v>235</v>
      </c>
      <c r="W25" s="129" t="s">
        <v>238</v>
      </c>
      <c r="X25" s="129" t="s">
        <v>239</v>
      </c>
      <c r="Y25" s="129" t="s">
        <v>237</v>
      </c>
      <c r="Z25" s="129" t="s">
        <v>236</v>
      </c>
      <c r="AA25" s="129"/>
    </row>
    <row r="26" spans="1:27">
      <c r="N26" s="132">
        <v>1984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129" t="s">
        <v>228</v>
      </c>
      <c r="V26" s="129" t="s">
        <v>229</v>
      </c>
      <c r="W26" s="129" t="s">
        <v>232</v>
      </c>
      <c r="X26" s="129" t="s">
        <v>233</v>
      </c>
      <c r="Y26" s="129" t="s">
        <v>231</v>
      </c>
      <c r="Z26" s="129" t="s">
        <v>230</v>
      </c>
      <c r="AA26" s="129"/>
    </row>
    <row r="38" spans="8:10">
      <c r="I38"/>
      <c r="J38"/>
    </row>
    <row r="39" spans="8:10">
      <c r="I39"/>
      <c r="J39"/>
    </row>
    <row r="40" spans="8:10">
      <c r="H40"/>
      <c r="I40"/>
      <c r="J40"/>
    </row>
  </sheetData>
  <dataValidations disablePrompts="1" count="1">
    <dataValidation type="list" allowBlank="1" showInputMessage="1" showErrorMessage="1" sqref="AA2 AA21 AA13">
      <formula1>$AH$1:$AH$2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38"/>
  <sheetViews>
    <sheetView workbookViewId="0">
      <selection activeCell="O3" sqref="O3"/>
    </sheetView>
  </sheetViews>
  <sheetFormatPr defaultRowHeight="15"/>
  <cols>
    <col min="1" max="16384" width="9.140625" style="129"/>
  </cols>
  <sheetData>
    <row r="1" spans="1:34">
      <c r="A1" s="129" t="s">
        <v>258</v>
      </c>
      <c r="G1" s="129" t="s">
        <v>187</v>
      </c>
      <c r="I1" s="129" t="s">
        <v>187</v>
      </c>
      <c r="J1" s="129" t="s">
        <v>187</v>
      </c>
      <c r="K1" s="129" t="s">
        <v>187</v>
      </c>
      <c r="L1" s="129" t="s">
        <v>187</v>
      </c>
      <c r="M1" s="129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>
      <c r="A2" s="129" t="s">
        <v>259</v>
      </c>
      <c r="I2" s="129">
        <v>1980</v>
      </c>
      <c r="J2" s="129">
        <v>1981</v>
      </c>
      <c r="K2" s="129">
        <v>1982</v>
      </c>
      <c r="L2" s="129">
        <v>1983</v>
      </c>
      <c r="M2" s="129">
        <v>1984</v>
      </c>
      <c r="O2" s="134" t="s">
        <v>77</v>
      </c>
      <c r="P2" s="134" t="s">
        <v>78</v>
      </c>
      <c r="Q2" s="134" t="s">
        <v>79</v>
      </c>
      <c r="R2" s="134" t="s">
        <v>80</v>
      </c>
      <c r="S2" s="134" t="s">
        <v>81</v>
      </c>
      <c r="T2" s="134" t="s">
        <v>82</v>
      </c>
      <c r="U2" s="207" t="str">
        <f t="shared" ref="U2:Z2" si="0">IF($AA$2=$AH$2,AB2,AB1)</f>
        <v>Tgi</v>
      </c>
      <c r="V2" s="207" t="str">
        <f t="shared" si="0"/>
        <v>Tga</v>
      </c>
      <c r="W2" s="207" t="str">
        <f t="shared" si="0"/>
        <v>Tia</v>
      </c>
      <c r="X2" s="207" t="str">
        <f t="shared" si="0"/>
        <v>Tai</v>
      </c>
      <c r="Y2" s="207" t="str">
        <f t="shared" si="0"/>
        <v>Tag</v>
      </c>
      <c r="Z2" s="207" t="str">
        <f t="shared" si="0"/>
        <v>Tig</v>
      </c>
      <c r="AA2" s="206" t="s">
        <v>195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>
      <c r="A3" s="129" t="s">
        <v>260</v>
      </c>
      <c r="F3" s="129" t="str">
        <f>LEFT(A3,3)</f>
        <v>Tgi</v>
      </c>
      <c r="G3" s="129" t="str">
        <f>MID(A3,5,6)</f>
        <v>0.5890</v>
      </c>
      <c r="H3" s="129" t="str">
        <f>F3</f>
        <v>Tgi</v>
      </c>
      <c r="I3" s="129" t="s">
        <v>164</v>
      </c>
      <c r="J3" s="129" t="s">
        <v>152</v>
      </c>
      <c r="K3" s="129" t="s">
        <v>169</v>
      </c>
      <c r="L3" s="129" t="s">
        <v>129</v>
      </c>
      <c r="M3" s="129" t="s">
        <v>117</v>
      </c>
      <c r="N3" s="132">
        <v>1980</v>
      </c>
      <c r="O3" s="129" t="str">
        <f>VLOOKUP(O$2,$H$2:$M$14,2,FALSE)</f>
        <v xml:space="preserve"> 0.381</v>
      </c>
      <c r="P3" s="129" t="str">
        <f t="shared" ref="P3:Z3" si="1">VLOOKUP(P$2,$H$2:$M$14,2,FALSE)</f>
        <v xml:space="preserve"> 0.423</v>
      </c>
      <c r="Q3" s="129" t="str">
        <f t="shared" si="1"/>
        <v xml:space="preserve"> 0.524</v>
      </c>
      <c r="R3" s="129" t="str">
        <f t="shared" si="1"/>
        <v xml:space="preserve"> 0.623</v>
      </c>
      <c r="S3" s="129" t="str">
        <f t="shared" si="1"/>
        <v xml:space="preserve"> 0.426</v>
      </c>
      <c r="T3" s="129" t="str">
        <f t="shared" si="1"/>
        <v xml:space="preserve"> 0.479</v>
      </c>
      <c r="U3" s="129" t="str">
        <f t="shared" si="1"/>
        <v xml:space="preserve"> 0.676</v>
      </c>
      <c r="V3" s="129" t="str">
        <f t="shared" si="1"/>
        <v xml:space="preserve"> 0.676</v>
      </c>
      <c r="W3" s="129" t="str">
        <f t="shared" si="1"/>
        <v xml:space="preserve"> 0.539</v>
      </c>
      <c r="X3" s="129" t="str">
        <f t="shared" si="1"/>
        <v xml:space="preserve"> 0.350</v>
      </c>
      <c r="Y3" s="129" t="str">
        <f t="shared" si="1"/>
        <v xml:space="preserve"> 0.436</v>
      </c>
      <c r="Z3" s="129" t="str">
        <f t="shared" si="1"/>
        <v xml:space="preserve"> 0.431</v>
      </c>
    </row>
    <row r="4" spans="1:34">
      <c r="A4" s="129" t="s">
        <v>261</v>
      </c>
      <c r="F4" s="129" t="str">
        <f>LEFT(A4,3)</f>
        <v>Tga</v>
      </c>
      <c r="G4" s="129" t="str">
        <f>MID(A4,5,6)</f>
        <v>0.4595</v>
      </c>
      <c r="H4" s="129" t="str">
        <f t="shared" ref="H4:H7" si="2">F4</f>
        <v>Tga</v>
      </c>
      <c r="I4" s="129" t="s">
        <v>164</v>
      </c>
      <c r="J4" s="129" t="s">
        <v>153</v>
      </c>
      <c r="K4" s="129" t="s">
        <v>141</v>
      </c>
      <c r="L4" s="129" t="s">
        <v>130</v>
      </c>
      <c r="M4" s="129" t="s">
        <v>118</v>
      </c>
      <c r="N4" s="132">
        <v>1981</v>
      </c>
      <c r="O4" s="129" t="str">
        <f>VLOOKUP(O$2,$H$2:$M$14,3,FALSE)</f>
        <v>0.4867</v>
      </c>
      <c r="P4" s="129" t="str">
        <f t="shared" ref="P4:Z4" si="3">VLOOKUP(P$2,$H$2:$M$14,3,FALSE)</f>
        <v>0.4606</v>
      </c>
      <c r="Q4" s="129" t="str">
        <f t="shared" si="3"/>
        <v>0.5587</v>
      </c>
      <c r="R4" s="129" t="str">
        <f t="shared" si="3"/>
        <v>0.6437</v>
      </c>
      <c r="S4" s="129" t="str">
        <f t="shared" si="3"/>
        <v>0.5534</v>
      </c>
      <c r="T4" s="129" t="str">
        <f t="shared" si="3"/>
        <v>0.5121</v>
      </c>
      <c r="U4" s="129" t="str">
        <f t="shared" si="3"/>
        <v>0.5852</v>
      </c>
      <c r="V4" s="129" t="str">
        <f t="shared" si="3"/>
        <v>0.5515</v>
      </c>
      <c r="W4" s="129" t="str">
        <f t="shared" si="3"/>
        <v>0.5127</v>
      </c>
      <c r="X4" s="129" t="str">
        <f t="shared" si="3"/>
        <v>0.3540</v>
      </c>
      <c r="Y4" s="129" t="str">
        <f t="shared" si="3"/>
        <v>0.4639</v>
      </c>
      <c r="Z4" s="129" t="str">
        <f t="shared" si="3"/>
        <v>0.4200</v>
      </c>
    </row>
    <row r="5" spans="1:34">
      <c r="A5" s="129" t="s">
        <v>262</v>
      </c>
      <c r="F5" s="129" t="str">
        <f>LEFT(A5,3)</f>
        <v>Tig</v>
      </c>
      <c r="G5" s="129" t="str">
        <f>MID(A5,5,6)</f>
        <v>0.3786</v>
      </c>
      <c r="H5" s="129" t="str">
        <f t="shared" si="2"/>
        <v>Tig</v>
      </c>
      <c r="I5" s="129" t="s">
        <v>168</v>
      </c>
      <c r="J5" s="129" t="s">
        <v>157</v>
      </c>
      <c r="K5" s="129" t="s">
        <v>145</v>
      </c>
      <c r="L5" s="129" t="s">
        <v>134</v>
      </c>
      <c r="M5" s="129" t="s">
        <v>122</v>
      </c>
      <c r="N5" s="132">
        <v>1982</v>
      </c>
      <c r="O5" s="129" t="str">
        <f>VLOOKUP(O$2,$H$2:$M$14,4,FALSE)</f>
        <v>0.4186</v>
      </c>
      <c r="P5" s="129" t="str">
        <f t="shared" ref="P5:Z5" si="4">VLOOKUP(P$2,$H$2:$M$14,4,FALSE)</f>
        <v>0.4910</v>
      </c>
      <c r="Q5" s="129" t="str">
        <f t="shared" si="4"/>
        <v>0.5607</v>
      </c>
      <c r="R5" s="129" t="str">
        <f t="shared" si="4"/>
        <v>0.6458</v>
      </c>
      <c r="S5" s="129" t="str">
        <f t="shared" si="4"/>
        <v>0.5411</v>
      </c>
      <c r="T5" s="129" t="str">
        <f t="shared" si="4"/>
        <v>0.4636</v>
      </c>
      <c r="U5" s="129" t="str">
        <f t="shared" si="4"/>
        <v>0.6501</v>
      </c>
      <c r="V5" s="129" t="str">
        <f t="shared" si="4"/>
        <v>0.5389</v>
      </c>
      <c r="W5" s="129" t="str">
        <f t="shared" si="4"/>
        <v>0.5310</v>
      </c>
      <c r="X5" s="129" t="str">
        <f t="shared" si="4"/>
        <v>0.3214</v>
      </c>
      <c r="Y5" s="129" t="str">
        <f t="shared" si="4"/>
        <v>0.4475</v>
      </c>
      <c r="Z5" s="129" t="str">
        <f t="shared" si="4"/>
        <v>0.4312</v>
      </c>
    </row>
    <row r="6" spans="1:34">
      <c r="A6" s="129" t="s">
        <v>263</v>
      </c>
      <c r="F6" s="129" t="str">
        <f>LEFT(A6,3)</f>
        <v>Tag</v>
      </c>
      <c r="G6" s="129" t="str">
        <f>MID(A6,5,6)</f>
        <v>0.3864</v>
      </c>
      <c r="H6" s="129" t="str">
        <f t="shared" si="2"/>
        <v>Tag</v>
      </c>
      <c r="I6" s="129" t="s">
        <v>167</v>
      </c>
      <c r="J6" s="129" t="s">
        <v>156</v>
      </c>
      <c r="K6" s="129" t="s">
        <v>144</v>
      </c>
      <c r="L6" s="129" t="s">
        <v>133</v>
      </c>
      <c r="M6" s="129" t="s">
        <v>121</v>
      </c>
      <c r="N6" s="132">
        <v>1983</v>
      </c>
      <c r="O6" s="129" t="str">
        <f>VLOOKUP(O$2,$H$2:$M$14,5,FALSE)</f>
        <v>0.4394</v>
      </c>
      <c r="P6" s="129" t="str">
        <f t="shared" ref="P6:Z6" si="5">VLOOKUP(P$2,$H$2:$M$14,5,FALSE)</f>
        <v>0.5613</v>
      </c>
      <c r="Q6" s="129" t="str">
        <f t="shared" si="5"/>
        <v>0.5210</v>
      </c>
      <c r="R6" s="129" t="str">
        <f t="shared" si="5"/>
        <v>0.6039</v>
      </c>
      <c r="S6" s="129" t="str">
        <f t="shared" si="5"/>
        <v>0.6525</v>
      </c>
      <c r="T6" s="129" t="str">
        <f t="shared" si="5"/>
        <v>0.5403</v>
      </c>
      <c r="U6" s="129" t="str">
        <f t="shared" si="5"/>
        <v>0.6294</v>
      </c>
      <c r="V6" s="129" t="str">
        <f t="shared" si="5"/>
        <v>0.4429</v>
      </c>
      <c r="W6" s="129" t="str">
        <f t="shared" si="5"/>
        <v>0.5566</v>
      </c>
      <c r="X6" s="129" t="str">
        <f t="shared" si="5"/>
        <v>0.3348</v>
      </c>
      <c r="Y6" s="129" t="str">
        <f t="shared" si="5"/>
        <v>0.4096</v>
      </c>
      <c r="Z6" s="129" t="str">
        <f t="shared" si="5"/>
        <v>0.4138</v>
      </c>
    </row>
    <row r="7" spans="1:34">
      <c r="A7" s="129" t="s">
        <v>264</v>
      </c>
      <c r="F7" s="129" t="str">
        <f>LEFT(A7,3)</f>
        <v>Tia</v>
      </c>
      <c r="G7" s="129" t="str">
        <f>MID(A7,5,6)</f>
        <v>0.5385</v>
      </c>
      <c r="H7" s="129" t="str">
        <f t="shared" si="2"/>
        <v>Tia</v>
      </c>
      <c r="I7" s="129" t="s">
        <v>165</v>
      </c>
      <c r="J7" s="129" t="s">
        <v>154</v>
      </c>
      <c r="K7" s="129" t="s">
        <v>142</v>
      </c>
      <c r="L7" s="129" t="s">
        <v>131</v>
      </c>
      <c r="M7" s="129" t="s">
        <v>119</v>
      </c>
      <c r="N7" s="132">
        <v>1984</v>
      </c>
      <c r="O7" s="129" t="str">
        <f>VLOOKUP(O$2,$H$2:$M$14,6,FALSE)</f>
        <v>0.5074</v>
      </c>
      <c r="P7" s="129" t="str">
        <f t="shared" ref="P7:Z7" si="6">VLOOKUP(P$2,$H$2:$M$14,6,FALSE)</f>
        <v>0.5630</v>
      </c>
      <c r="Q7" s="129" t="str">
        <f t="shared" si="6"/>
        <v>0.5399</v>
      </c>
      <c r="R7" s="129" t="str">
        <f t="shared" si="6"/>
        <v>0.6097</v>
      </c>
      <c r="S7" s="129" t="str">
        <f t="shared" si="6"/>
        <v>0.6576</v>
      </c>
      <c r="T7" s="129" t="str">
        <f t="shared" si="6"/>
        <v>0.5673</v>
      </c>
      <c r="U7" s="129" t="str">
        <f t="shared" si="6"/>
        <v>0.5890</v>
      </c>
      <c r="V7" s="129" t="str">
        <f t="shared" si="6"/>
        <v>0.4595</v>
      </c>
      <c r="W7" s="129" t="str">
        <f t="shared" si="6"/>
        <v>0.5385</v>
      </c>
      <c r="X7" s="129" t="str">
        <f t="shared" si="6"/>
        <v>0.3404</v>
      </c>
      <c r="Y7" s="129" t="str">
        <f t="shared" si="6"/>
        <v>0.3864</v>
      </c>
      <c r="Z7" s="129" t="str">
        <f t="shared" si="6"/>
        <v>0.3786</v>
      </c>
    </row>
    <row r="8" spans="1:34">
      <c r="A8" s="129" t="s">
        <v>265</v>
      </c>
      <c r="F8" s="129" t="str">
        <f t="shared" ref="F8:F14" si="7">LEFT(A8,3)</f>
        <v>Tai</v>
      </c>
      <c r="G8" s="129" t="str">
        <f t="shared" ref="G8:G14" si="8">MID(A8,5,6)</f>
        <v>0.3404</v>
      </c>
      <c r="H8" s="129" t="str">
        <f t="shared" ref="H8:H14" si="9">F8</f>
        <v>Tai</v>
      </c>
      <c r="I8" s="129" t="s">
        <v>166</v>
      </c>
      <c r="J8" s="129" t="s">
        <v>155</v>
      </c>
      <c r="K8" s="129" t="s">
        <v>143</v>
      </c>
      <c r="L8" s="129" t="s">
        <v>132</v>
      </c>
      <c r="M8" s="129" t="s">
        <v>120</v>
      </c>
      <c r="N8" s="132"/>
    </row>
    <row r="9" spans="1:34">
      <c r="A9" s="129" t="s">
        <v>266</v>
      </c>
      <c r="F9" s="129" t="str">
        <f t="shared" si="7"/>
        <v>Cgi</v>
      </c>
      <c r="G9" s="129" t="str">
        <f t="shared" si="8"/>
        <v>0.5074</v>
      </c>
      <c r="H9" s="129" t="str">
        <f t="shared" si="9"/>
        <v>Cgi</v>
      </c>
      <c r="I9" s="129" t="s">
        <v>158</v>
      </c>
      <c r="J9" s="129" t="s">
        <v>146</v>
      </c>
      <c r="K9" s="129" t="s">
        <v>135</v>
      </c>
      <c r="L9" s="129" t="s">
        <v>123</v>
      </c>
      <c r="M9" s="129" t="s">
        <v>111</v>
      </c>
      <c r="N9" s="132"/>
    </row>
    <row r="10" spans="1:34">
      <c r="A10" s="129" t="s">
        <v>267</v>
      </c>
      <c r="F10" s="129" t="str">
        <f t="shared" si="7"/>
        <v>Cig</v>
      </c>
      <c r="G10" s="129" t="str">
        <f t="shared" si="8"/>
        <v>0.5673</v>
      </c>
      <c r="H10" s="129" t="str">
        <f t="shared" si="9"/>
        <v>Cig</v>
      </c>
      <c r="I10" s="129" t="s">
        <v>163</v>
      </c>
      <c r="J10" s="129" t="s">
        <v>151</v>
      </c>
      <c r="K10" s="129" t="s">
        <v>140</v>
      </c>
      <c r="L10" s="129" t="s">
        <v>128</v>
      </c>
      <c r="M10" s="129" t="s">
        <v>116</v>
      </c>
      <c r="N10" s="132"/>
    </row>
    <row r="11" spans="1:34">
      <c r="A11" s="129" t="s">
        <v>268</v>
      </c>
      <c r="F11" s="129" t="str">
        <f t="shared" si="7"/>
        <v>Cag</v>
      </c>
      <c r="G11" s="129" t="str">
        <f t="shared" si="8"/>
        <v>0.6576</v>
      </c>
      <c r="H11" s="129" t="str">
        <f t="shared" si="9"/>
        <v>Cag</v>
      </c>
      <c r="I11" s="129" t="s">
        <v>162</v>
      </c>
      <c r="J11" s="129" t="s">
        <v>150</v>
      </c>
      <c r="K11" s="129" t="s">
        <v>139</v>
      </c>
      <c r="L11" s="129" t="s">
        <v>127</v>
      </c>
      <c r="M11" s="129" t="s">
        <v>115</v>
      </c>
      <c r="N11" s="132"/>
    </row>
    <row r="12" spans="1:34">
      <c r="A12" s="129" t="s">
        <v>269</v>
      </c>
      <c r="F12" s="129" t="str">
        <f t="shared" si="7"/>
        <v>Cga</v>
      </c>
      <c r="G12" s="129" t="str">
        <f t="shared" si="8"/>
        <v>0.5630</v>
      </c>
      <c r="H12" s="129" t="str">
        <f t="shared" si="9"/>
        <v>Cga</v>
      </c>
      <c r="I12" s="129" t="s">
        <v>159</v>
      </c>
      <c r="J12" s="129" t="s">
        <v>147</v>
      </c>
      <c r="K12" s="129" t="s">
        <v>136</v>
      </c>
      <c r="L12" s="129" t="s">
        <v>124</v>
      </c>
      <c r="M12" s="129" t="s">
        <v>112</v>
      </c>
      <c r="N12" s="132"/>
    </row>
    <row r="13" spans="1:34">
      <c r="A13" s="129" t="s">
        <v>270</v>
      </c>
      <c r="F13" s="129" t="str">
        <f t="shared" si="7"/>
        <v>Cia</v>
      </c>
      <c r="G13" s="129" t="str">
        <f t="shared" si="8"/>
        <v>0.5399</v>
      </c>
      <c r="H13" s="129" t="str">
        <f t="shared" si="9"/>
        <v>Cia</v>
      </c>
      <c r="I13" s="129" t="s">
        <v>160</v>
      </c>
      <c r="J13" s="129" t="s">
        <v>148</v>
      </c>
      <c r="K13" s="129" t="s">
        <v>137</v>
      </c>
      <c r="L13" s="129" t="s">
        <v>125</v>
      </c>
      <c r="M13" s="129" t="s">
        <v>113</v>
      </c>
      <c r="S13" s="133"/>
    </row>
    <row r="14" spans="1:34">
      <c r="A14" s="129" t="s">
        <v>271</v>
      </c>
      <c r="F14" s="129" t="str">
        <f t="shared" si="7"/>
        <v>Cai</v>
      </c>
      <c r="G14" s="129" t="str">
        <f t="shared" si="8"/>
        <v>0.6097</v>
      </c>
      <c r="H14" s="129" t="str">
        <f t="shared" si="9"/>
        <v>Cai</v>
      </c>
      <c r="I14" s="129" t="s">
        <v>161</v>
      </c>
      <c r="J14" s="129" t="s">
        <v>149</v>
      </c>
      <c r="K14" s="129" t="s">
        <v>138</v>
      </c>
      <c r="L14" s="129" t="s">
        <v>126</v>
      </c>
      <c r="M14" s="129" t="s">
        <v>114</v>
      </c>
      <c r="S14" s="133"/>
    </row>
    <row r="15" spans="1:34">
      <c r="F15" s="129" t="str">
        <f>LEFT(A15,3)</f>
        <v/>
      </c>
      <c r="G15" s="129" t="str">
        <f>MID(A15,5,6)</f>
        <v/>
      </c>
      <c r="I15" s="129" t="s">
        <v>227</v>
      </c>
      <c r="J15" s="129" t="s">
        <v>227</v>
      </c>
      <c r="K15" s="129" t="s">
        <v>227</v>
      </c>
      <c r="L15" s="129" t="s">
        <v>227</v>
      </c>
      <c r="M15" s="129" t="s">
        <v>227</v>
      </c>
      <c r="S15" s="133"/>
    </row>
    <row r="16" spans="1:34">
      <c r="A16" s="129" t="s">
        <v>178</v>
      </c>
      <c r="S16" s="133"/>
    </row>
    <row r="17" spans="1:34">
      <c r="S17" s="133"/>
    </row>
    <row r="18" spans="1:34">
      <c r="A18" s="129" t="s">
        <v>272</v>
      </c>
      <c r="G18" s="129" t="s">
        <v>188</v>
      </c>
      <c r="I18" s="129" t="s">
        <v>188</v>
      </c>
      <c r="J18" s="129" t="s">
        <v>188</v>
      </c>
      <c r="K18" s="129" t="s">
        <v>188</v>
      </c>
      <c r="L18" s="129" t="s">
        <v>188</v>
      </c>
      <c r="M18" s="129" t="s">
        <v>188</v>
      </c>
      <c r="S18" s="133"/>
      <c r="AB18" s="133" t="s">
        <v>83</v>
      </c>
      <c r="AC18" s="133" t="s">
        <v>84</v>
      </c>
      <c r="AD18" s="133" t="s">
        <v>85</v>
      </c>
      <c r="AE18" s="133" t="s">
        <v>86</v>
      </c>
      <c r="AF18" s="133" t="s">
        <v>87</v>
      </c>
      <c r="AG18" s="133" t="s">
        <v>88</v>
      </c>
      <c r="AH18" s="133" t="s">
        <v>195</v>
      </c>
    </row>
    <row r="19" spans="1:34">
      <c r="A19" s="129" t="s">
        <v>273</v>
      </c>
      <c r="I19" s="129">
        <v>1980</v>
      </c>
      <c r="J19" s="129">
        <v>1981</v>
      </c>
      <c r="K19" s="129">
        <v>1982</v>
      </c>
      <c r="L19" s="129">
        <v>1983</v>
      </c>
      <c r="M19" s="129">
        <v>1984</v>
      </c>
      <c r="O19" s="134" t="s">
        <v>77</v>
      </c>
      <c r="P19" s="134" t="s">
        <v>78</v>
      </c>
      <c r="Q19" s="134" t="s">
        <v>79</v>
      </c>
      <c r="R19" s="134" t="s">
        <v>80</v>
      </c>
      <c r="S19" s="134" t="s">
        <v>81</v>
      </c>
      <c r="T19" s="134" t="s">
        <v>82</v>
      </c>
      <c r="U19" s="207" t="str">
        <f t="shared" ref="U19:Z19" si="10">IF($AA$2=$AH$2,AB19,AB18)</f>
        <v>Tgi</v>
      </c>
      <c r="V19" s="207" t="str">
        <f t="shared" si="10"/>
        <v>Tga</v>
      </c>
      <c r="W19" s="207" t="str">
        <f t="shared" si="10"/>
        <v>Tia</v>
      </c>
      <c r="X19" s="207" t="str">
        <f t="shared" si="10"/>
        <v>Tai</v>
      </c>
      <c r="Y19" s="207" t="str">
        <f t="shared" si="10"/>
        <v>Tag</v>
      </c>
      <c r="Z19" s="207" t="str">
        <f t="shared" si="10"/>
        <v>Tig</v>
      </c>
      <c r="AA19" s="206" t="s">
        <v>195</v>
      </c>
      <c r="AB19" s="133" t="s">
        <v>189</v>
      </c>
      <c r="AC19" s="133" t="s">
        <v>190</v>
      </c>
      <c r="AD19" s="133" t="s">
        <v>191</v>
      </c>
      <c r="AE19" s="133" t="s">
        <v>192</v>
      </c>
      <c r="AF19" s="133" t="s">
        <v>193</v>
      </c>
      <c r="AG19" s="133" t="s">
        <v>194</v>
      </c>
      <c r="AH19" s="133" t="s">
        <v>196</v>
      </c>
    </row>
    <row r="20" spans="1:34">
      <c r="A20" s="129" t="s">
        <v>274</v>
      </c>
      <c r="F20" s="129" t="str">
        <f t="shared" ref="F20:F24" si="11">LEFT(A20,3)</f>
        <v>Tgi</v>
      </c>
      <c r="G20" s="129" t="str">
        <f>MID(A20,21,6)</f>
        <v xml:space="preserve">.5924 </v>
      </c>
      <c r="H20" s="129" t="str">
        <f>F20</f>
        <v>Tgi</v>
      </c>
      <c r="I20" s="129" t="s">
        <v>287</v>
      </c>
      <c r="J20" s="129" t="s">
        <v>299</v>
      </c>
      <c r="K20" s="129" t="s">
        <v>311</v>
      </c>
      <c r="L20" s="129" t="s">
        <v>323</v>
      </c>
      <c r="M20" s="129" t="s">
        <v>335</v>
      </c>
      <c r="N20" s="132">
        <v>1980</v>
      </c>
      <c r="O20" s="129" t="str">
        <f>VLOOKUP(O$2,$H$19:$M$31,2,FALSE)</f>
        <v>0.3321</v>
      </c>
      <c r="P20" s="129" t="str">
        <f t="shared" ref="P20:Z20" si="12">VLOOKUP(P$2,$H$19:$M$31,2,FALSE)</f>
        <v>0.3885</v>
      </c>
      <c r="Q20" s="129" t="str">
        <f t="shared" si="12"/>
        <v>0.5330</v>
      </c>
      <c r="R20" s="129" t="str">
        <f t="shared" si="12"/>
        <v>0.6628</v>
      </c>
      <c r="S20" s="129" t="str">
        <f t="shared" si="12"/>
        <v>0.4143</v>
      </c>
      <c r="T20" s="129" t="str">
        <f t="shared" si="12"/>
        <v>0.4723</v>
      </c>
      <c r="U20" s="129" t="str">
        <f t="shared" si="12"/>
        <v>0.7209</v>
      </c>
      <c r="V20" s="129" t="str">
        <f t="shared" si="12"/>
        <v>0.7190</v>
      </c>
      <c r="W20" s="129" t="str">
        <f t="shared" si="12"/>
        <v>0.5414</v>
      </c>
      <c r="X20" s="129" t="str">
        <f t="shared" si="12"/>
        <v>0.3087</v>
      </c>
      <c r="Y20" s="129" t="str">
        <f t="shared" si="12"/>
        <v>0.4025</v>
      </c>
      <c r="Z20" s="129" t="str">
        <f t="shared" si="12"/>
        <v>0.4069</v>
      </c>
    </row>
    <row r="21" spans="1:34">
      <c r="A21" s="129" t="s">
        <v>275</v>
      </c>
      <c r="F21" s="129" t="str">
        <f t="shared" si="11"/>
        <v>Tga</v>
      </c>
      <c r="G21" s="129" t="str">
        <f t="shared" ref="G21:G31" si="13">MID(A21,21,6)</f>
        <v xml:space="preserve">.4432 </v>
      </c>
      <c r="H21" s="129" t="str">
        <f t="shared" ref="H21:H24" si="14">F21</f>
        <v>Tga</v>
      </c>
      <c r="I21" s="129" t="s">
        <v>288</v>
      </c>
      <c r="J21" s="129" t="s">
        <v>300</v>
      </c>
      <c r="K21" s="129" t="s">
        <v>312</v>
      </c>
      <c r="L21" s="129" t="s">
        <v>324</v>
      </c>
      <c r="M21" s="129" t="s">
        <v>336</v>
      </c>
      <c r="N21" s="132">
        <v>1981</v>
      </c>
      <c r="O21" s="129" t="str">
        <f>VLOOKUP(O$2,$H$19:$M$31,3,FALSE)</f>
        <v xml:space="preserve">.4760 </v>
      </c>
      <c r="P21" s="129" t="str">
        <f t="shared" ref="P21:Z21" si="15">VLOOKUP(P$2,$H$19:$M$31,3,FALSE)</f>
        <v xml:space="preserve">.4434 </v>
      </c>
      <c r="Q21" s="129" t="str">
        <f t="shared" si="15"/>
        <v xml:space="preserve">.5801 </v>
      </c>
      <c r="R21" s="129" t="str">
        <f t="shared" si="15"/>
        <v xml:space="preserve">.6906 </v>
      </c>
      <c r="S21" s="129" t="str">
        <f t="shared" si="15"/>
        <v xml:space="preserve">.5742 </v>
      </c>
      <c r="T21" s="129" t="str">
        <f t="shared" si="15"/>
        <v xml:space="preserve">.5112 </v>
      </c>
      <c r="U21" s="129" t="str">
        <f t="shared" si="15"/>
        <v xml:space="preserve">.6089 </v>
      </c>
      <c r="V21" s="129" t="str">
        <f t="shared" si="15"/>
        <v xml:space="preserve">.5651 </v>
      </c>
      <c r="W21" s="129" t="str">
        <f t="shared" si="15"/>
        <v xml:space="preserve">.5061 </v>
      </c>
      <c r="X21" s="129" t="str">
        <f t="shared" si="15"/>
        <v xml:space="preserve">.3134 </v>
      </c>
      <c r="Y21" s="129" t="str">
        <f t="shared" si="15"/>
        <v xml:space="preserve">.4328 </v>
      </c>
      <c r="Z21" s="129" t="str">
        <f t="shared" si="15"/>
        <v xml:space="preserve">.3959 </v>
      </c>
    </row>
    <row r="22" spans="1:34">
      <c r="A22" s="129" t="s">
        <v>276</v>
      </c>
      <c r="F22" s="129" t="str">
        <f t="shared" si="11"/>
        <v>Tig</v>
      </c>
      <c r="G22" s="129" t="str">
        <f t="shared" si="13"/>
        <v xml:space="preserve">.3341 </v>
      </c>
      <c r="H22" s="129" t="str">
        <f t="shared" si="14"/>
        <v>Tig</v>
      </c>
      <c r="I22" s="129" t="s">
        <v>289</v>
      </c>
      <c r="J22" s="129" t="s">
        <v>301</v>
      </c>
      <c r="K22" s="129" t="s">
        <v>313</v>
      </c>
      <c r="L22" s="129" t="s">
        <v>325</v>
      </c>
      <c r="M22" s="129" t="s">
        <v>337</v>
      </c>
      <c r="N22" s="132">
        <v>1982</v>
      </c>
      <c r="O22" s="129" t="str">
        <f>VLOOKUP(O$2,$H$19:$M$31,4,FALSE)</f>
        <v xml:space="preserve">.3857 </v>
      </c>
      <c r="P22" s="129" t="str">
        <f t="shared" ref="P22:Z22" si="16">VLOOKUP(P$2,$H$19:$M$31,4,FALSE)</f>
        <v xml:space="preserve">.4874 </v>
      </c>
      <c r="Q22" s="129" t="str">
        <f t="shared" si="16"/>
        <v xml:space="preserve">.5833 </v>
      </c>
      <c r="R22" s="129" t="str">
        <f t="shared" si="16"/>
        <v xml:space="preserve">.6965 </v>
      </c>
      <c r="S22" s="129" t="str">
        <f t="shared" si="16"/>
        <v xml:space="preserve">.5582 </v>
      </c>
      <c r="T22" s="129" t="str">
        <f t="shared" si="16"/>
        <v xml:space="preserve">.4431 </v>
      </c>
      <c r="U22" s="129" t="str">
        <f t="shared" si="16"/>
        <v xml:space="preserve">.6831 </v>
      </c>
      <c r="V22" s="129" t="str">
        <f t="shared" si="16"/>
        <v xml:space="preserve">.5476 </v>
      </c>
      <c r="W22" s="129" t="str">
        <f t="shared" si="16"/>
        <v xml:space="preserve">.5339 </v>
      </c>
      <c r="X22" s="129" t="str">
        <f t="shared" si="16"/>
        <v xml:space="preserve">.2776 </v>
      </c>
      <c r="Y22" s="129" t="str">
        <f t="shared" si="16"/>
        <v xml:space="preserve">.4141 </v>
      </c>
      <c r="Z22" s="129" t="str">
        <f t="shared" si="16"/>
        <v xml:space="preserve">.4104 </v>
      </c>
    </row>
    <row r="23" spans="1:34">
      <c r="A23" s="129" t="s">
        <v>277</v>
      </c>
      <c r="F23" s="129" t="str">
        <f t="shared" si="11"/>
        <v>Tag</v>
      </c>
      <c r="G23" s="129" t="str">
        <f t="shared" si="13"/>
        <v xml:space="preserve">.3455 </v>
      </c>
      <c r="H23" s="129" t="str">
        <f t="shared" si="14"/>
        <v>Tag</v>
      </c>
      <c r="I23" s="129" t="s">
        <v>290</v>
      </c>
      <c r="J23" s="129" t="s">
        <v>302</v>
      </c>
      <c r="K23" s="129" t="s">
        <v>314</v>
      </c>
      <c r="L23" s="129" t="s">
        <v>326</v>
      </c>
      <c r="M23" s="129" t="s">
        <v>338</v>
      </c>
      <c r="N23" s="132">
        <v>1983</v>
      </c>
      <c r="O23" s="129" t="str">
        <f>VLOOKUP(O$2,$H$19:$M$31,5,FALSE)</f>
        <v xml:space="preserve">.4202 </v>
      </c>
      <c r="P23" s="129" t="str">
        <f t="shared" ref="P23:Z23" si="17">VLOOKUP(P$2,$H$19:$M$31,5,FALSE)</f>
        <v xml:space="preserve">.5875 </v>
      </c>
      <c r="Q23" s="129" t="str">
        <f t="shared" si="17"/>
        <v xml:space="preserve">.5285 </v>
      </c>
      <c r="R23" s="129" t="str">
        <f t="shared" si="17"/>
        <v xml:space="preserve">.6438 </v>
      </c>
      <c r="S23" s="129" t="str">
        <f t="shared" si="17"/>
        <v xml:space="preserve">.6959 </v>
      </c>
      <c r="T23" s="129" t="str">
        <f t="shared" si="17"/>
        <v xml:space="preserve">.5530 </v>
      </c>
      <c r="U23" s="129" t="str">
        <f t="shared" si="17"/>
        <v xml:space="preserve">.6393 </v>
      </c>
      <c r="V23" s="129" t="str">
        <f t="shared" si="17"/>
        <v xml:space="preserve">.4216 </v>
      </c>
      <c r="W23" s="129" t="str">
        <f t="shared" si="17"/>
        <v xml:space="preserve">.5613 </v>
      </c>
      <c r="X23" s="129" t="str">
        <f t="shared" si="17"/>
        <v xml:space="preserve">.2955 </v>
      </c>
      <c r="Y23" s="129" t="str">
        <f t="shared" si="17"/>
        <v xml:space="preserve">.3720 </v>
      </c>
      <c r="Z23" s="129" t="str">
        <f t="shared" si="17"/>
        <v xml:space="preserve">.3790 </v>
      </c>
    </row>
    <row r="24" spans="1:34">
      <c r="A24" s="129" t="s">
        <v>278</v>
      </c>
      <c r="F24" s="129" t="str">
        <f t="shared" si="11"/>
        <v>Tia</v>
      </c>
      <c r="G24" s="129" t="str">
        <f t="shared" si="13"/>
        <v xml:space="preserve">.5391 </v>
      </c>
      <c r="H24" s="129" t="str">
        <f t="shared" si="14"/>
        <v>Tia</v>
      </c>
      <c r="I24" s="129" t="s">
        <v>291</v>
      </c>
      <c r="J24" s="129" t="s">
        <v>303</v>
      </c>
      <c r="K24" s="129" t="s">
        <v>315</v>
      </c>
      <c r="L24" s="129" t="s">
        <v>327</v>
      </c>
      <c r="M24" s="129" t="s">
        <v>339</v>
      </c>
      <c r="N24" s="132">
        <v>1984</v>
      </c>
      <c r="O24" s="129" t="str">
        <f>VLOOKUP(O$2,$H$19:$M$31,6,FALSE)</f>
        <v xml:space="preserve">.5108 </v>
      </c>
      <c r="P24" s="129" t="str">
        <f t="shared" ref="P24:Z24" si="18">VLOOKUP(P$2,$H$19:$M$31,6,FALSE)</f>
        <v xml:space="preserve">.5878 </v>
      </c>
      <c r="Q24" s="129" t="str">
        <f t="shared" si="18"/>
        <v xml:space="preserve">.5554 </v>
      </c>
      <c r="R24" s="129" t="str">
        <f t="shared" si="18"/>
        <v xml:space="preserve">.6484 </v>
      </c>
      <c r="S24" s="129" t="str">
        <f t="shared" si="18"/>
        <v xml:space="preserve">.7043 </v>
      </c>
      <c r="T24" s="129" t="str">
        <f t="shared" si="18"/>
        <v xml:space="preserve">.5910 </v>
      </c>
      <c r="U24" s="129" t="str">
        <f t="shared" si="18"/>
        <v xml:space="preserve">.5924 </v>
      </c>
      <c r="V24" s="129" t="str">
        <f t="shared" si="18"/>
        <v xml:space="preserve">.4432 </v>
      </c>
      <c r="W24" s="129" t="str">
        <f t="shared" si="18"/>
        <v xml:space="preserve">.5391 </v>
      </c>
      <c r="X24" s="129" t="str">
        <f t="shared" si="18"/>
        <v xml:space="preserve">.3014 </v>
      </c>
      <c r="Y24" s="129" t="str">
        <f t="shared" si="18"/>
        <v xml:space="preserve">.3455 </v>
      </c>
      <c r="Z24" s="129" t="str">
        <f t="shared" si="18"/>
        <v xml:space="preserve">.3341 </v>
      </c>
    </row>
    <row r="25" spans="1:34">
      <c r="A25" s="129" t="s">
        <v>279</v>
      </c>
      <c r="F25" s="129" t="str">
        <f t="shared" ref="F25:F31" si="19">LEFT(A25,3)</f>
        <v>Tai</v>
      </c>
      <c r="G25" s="129" t="str">
        <f t="shared" si="13"/>
        <v xml:space="preserve">.3014 </v>
      </c>
      <c r="H25" s="129" t="str">
        <f t="shared" ref="H25:H31" si="20">F25</f>
        <v>Tai</v>
      </c>
      <c r="I25" s="129" t="s">
        <v>292</v>
      </c>
      <c r="J25" s="129" t="s">
        <v>304</v>
      </c>
      <c r="K25" s="129" t="s">
        <v>316</v>
      </c>
      <c r="L25" s="129" t="s">
        <v>328</v>
      </c>
      <c r="M25" s="129" t="s">
        <v>340</v>
      </c>
      <c r="N25" s="132"/>
    </row>
    <row r="26" spans="1:34">
      <c r="A26" s="129" t="s">
        <v>280</v>
      </c>
      <c r="F26" s="129" t="str">
        <f t="shared" si="19"/>
        <v>Cgi</v>
      </c>
      <c r="G26" s="129" t="str">
        <f t="shared" si="13"/>
        <v xml:space="preserve">.5108 </v>
      </c>
      <c r="H26" s="129" t="str">
        <f t="shared" si="20"/>
        <v>Cgi</v>
      </c>
      <c r="I26" s="129" t="s">
        <v>293</v>
      </c>
      <c r="J26" s="129" t="s">
        <v>305</v>
      </c>
      <c r="K26" s="129" t="s">
        <v>317</v>
      </c>
      <c r="L26" s="129" t="s">
        <v>329</v>
      </c>
      <c r="M26" s="129" t="s">
        <v>341</v>
      </c>
      <c r="N26" s="132"/>
    </row>
    <row r="27" spans="1:34">
      <c r="A27" s="129" t="s">
        <v>281</v>
      </c>
      <c r="F27" s="129" t="str">
        <f t="shared" si="19"/>
        <v>Cig</v>
      </c>
      <c r="G27" s="129" t="str">
        <f t="shared" si="13"/>
        <v xml:space="preserve">.5910 </v>
      </c>
      <c r="H27" s="129" t="str">
        <f t="shared" si="20"/>
        <v>Cig</v>
      </c>
      <c r="I27" s="129" t="s">
        <v>294</v>
      </c>
      <c r="J27" s="129" t="s">
        <v>306</v>
      </c>
      <c r="K27" s="129" t="s">
        <v>318</v>
      </c>
      <c r="L27" s="129" t="s">
        <v>330</v>
      </c>
      <c r="M27" s="129" t="s">
        <v>342</v>
      </c>
      <c r="N27" s="132"/>
    </row>
    <row r="28" spans="1:34">
      <c r="A28" s="129" t="s">
        <v>282</v>
      </c>
      <c r="F28" s="129" t="str">
        <f t="shared" si="19"/>
        <v>Cag</v>
      </c>
      <c r="G28" s="129" t="str">
        <f t="shared" si="13"/>
        <v xml:space="preserve">.7043 </v>
      </c>
      <c r="H28" s="129" t="str">
        <f t="shared" si="20"/>
        <v>Cag</v>
      </c>
      <c r="I28" s="129" t="s">
        <v>295</v>
      </c>
      <c r="J28" s="129" t="s">
        <v>307</v>
      </c>
      <c r="K28" s="129" t="s">
        <v>319</v>
      </c>
      <c r="L28" s="129" t="s">
        <v>331</v>
      </c>
      <c r="M28" s="129" t="s">
        <v>343</v>
      </c>
      <c r="N28" s="132"/>
    </row>
    <row r="29" spans="1:34">
      <c r="A29" s="129" t="s">
        <v>283</v>
      </c>
      <c r="F29" s="129" t="str">
        <f t="shared" si="19"/>
        <v>Cga</v>
      </c>
      <c r="G29" s="129" t="str">
        <f t="shared" si="13"/>
        <v xml:space="preserve">.5878 </v>
      </c>
      <c r="H29" s="129" t="str">
        <f t="shared" si="20"/>
        <v>Cga</v>
      </c>
      <c r="I29" s="129" t="s">
        <v>296</v>
      </c>
      <c r="J29" s="129" t="s">
        <v>308</v>
      </c>
      <c r="K29" s="129" t="s">
        <v>320</v>
      </c>
      <c r="L29" s="129" t="s">
        <v>332</v>
      </c>
      <c r="M29" s="129" t="s">
        <v>344</v>
      </c>
      <c r="N29" s="132"/>
    </row>
    <row r="30" spans="1:34">
      <c r="A30" s="129" t="s">
        <v>284</v>
      </c>
      <c r="F30" s="129" t="str">
        <f t="shared" si="19"/>
        <v>Cia</v>
      </c>
      <c r="G30" s="129" t="str">
        <f t="shared" si="13"/>
        <v xml:space="preserve">.5554 </v>
      </c>
      <c r="H30" s="129" t="str">
        <f t="shared" si="20"/>
        <v>Cia</v>
      </c>
      <c r="I30" s="129" t="s">
        <v>297</v>
      </c>
      <c r="J30" s="129" t="s">
        <v>309</v>
      </c>
      <c r="K30" s="129" t="s">
        <v>321</v>
      </c>
      <c r="L30" s="129" t="s">
        <v>333</v>
      </c>
      <c r="M30" s="129" t="s">
        <v>345</v>
      </c>
      <c r="N30" s="132"/>
    </row>
    <row r="31" spans="1:34">
      <c r="A31" s="129" t="s">
        <v>285</v>
      </c>
      <c r="D31" s="132"/>
      <c r="F31" s="129" t="str">
        <f t="shared" si="19"/>
        <v>Cai</v>
      </c>
      <c r="G31" s="129" t="str">
        <f t="shared" si="13"/>
        <v xml:space="preserve">.6484 </v>
      </c>
      <c r="H31" s="129" t="str">
        <f t="shared" si="20"/>
        <v>Cai</v>
      </c>
      <c r="I31" s="129" t="s">
        <v>298</v>
      </c>
      <c r="J31" s="129" t="s">
        <v>310</v>
      </c>
      <c r="K31" s="129" t="s">
        <v>322</v>
      </c>
      <c r="L31" s="129" t="s">
        <v>334</v>
      </c>
      <c r="M31" s="129" t="s">
        <v>346</v>
      </c>
    </row>
    <row r="32" spans="1:34">
      <c r="D32" s="132"/>
    </row>
    <row r="33" spans="4:27">
      <c r="D33" s="132"/>
      <c r="O33" s="134" t="s">
        <v>77</v>
      </c>
      <c r="P33" s="134" t="s">
        <v>78</v>
      </c>
      <c r="Q33" s="134" t="s">
        <v>79</v>
      </c>
      <c r="R33" s="134" t="s">
        <v>80</v>
      </c>
      <c r="S33" s="134" t="s">
        <v>81</v>
      </c>
      <c r="T33" s="134" t="s">
        <v>82</v>
      </c>
      <c r="U33" s="207">
        <f t="shared" ref="U33:Z33" si="21">IF($AA$2=$AH$2,AB33,AB32)</f>
        <v>0</v>
      </c>
      <c r="V33" s="207">
        <f t="shared" si="21"/>
        <v>0</v>
      </c>
      <c r="W33" s="207">
        <f t="shared" si="21"/>
        <v>0</v>
      </c>
      <c r="X33" s="207">
        <f t="shared" si="21"/>
        <v>0</v>
      </c>
      <c r="Y33" s="207">
        <f t="shared" si="21"/>
        <v>0</v>
      </c>
      <c r="Z33" s="207">
        <f t="shared" si="21"/>
        <v>0</v>
      </c>
      <c r="AA33" s="206" t="s">
        <v>196</v>
      </c>
    </row>
    <row r="34" spans="4:27">
      <c r="D34" s="132"/>
      <c r="N34" s="132">
        <v>1980</v>
      </c>
      <c r="O34" s="208">
        <f>O20*1</f>
        <v>0.33210000000000001</v>
      </c>
      <c r="P34" s="208">
        <f t="shared" ref="P34:Z34" si="22">P20*1</f>
        <v>0.38850000000000001</v>
      </c>
      <c r="Q34" s="208">
        <f t="shared" si="22"/>
        <v>0.53300000000000003</v>
      </c>
      <c r="R34" s="208">
        <f t="shared" si="22"/>
        <v>0.66279999999999994</v>
      </c>
      <c r="S34" s="208">
        <f t="shared" si="22"/>
        <v>0.4143</v>
      </c>
      <c r="T34" s="208">
        <f t="shared" si="22"/>
        <v>0.4723</v>
      </c>
      <c r="U34" s="208">
        <f t="shared" si="22"/>
        <v>0.72089999999999999</v>
      </c>
      <c r="V34" s="208">
        <f t="shared" si="22"/>
        <v>0.71899999999999997</v>
      </c>
      <c r="W34" s="208">
        <f t="shared" si="22"/>
        <v>0.54139999999999999</v>
      </c>
      <c r="X34" s="208">
        <f t="shared" si="22"/>
        <v>0.30869999999999997</v>
      </c>
      <c r="Y34" s="208">
        <f t="shared" si="22"/>
        <v>0.40250000000000002</v>
      </c>
      <c r="Z34" s="208">
        <f t="shared" si="22"/>
        <v>0.40689999999999998</v>
      </c>
    </row>
    <row r="35" spans="4:27">
      <c r="D35" s="132"/>
      <c r="N35" s="132">
        <v>1981</v>
      </c>
      <c r="O35" s="208">
        <f t="shared" ref="O35:Z38" si="23">O21*1</f>
        <v>0.47599999999999998</v>
      </c>
      <c r="P35" s="208">
        <f t="shared" si="23"/>
        <v>0.44340000000000002</v>
      </c>
      <c r="Q35" s="208">
        <f t="shared" si="23"/>
        <v>0.58009999999999995</v>
      </c>
      <c r="R35" s="208">
        <f t="shared" si="23"/>
        <v>0.69059999999999999</v>
      </c>
      <c r="S35" s="208">
        <f t="shared" si="23"/>
        <v>0.57420000000000004</v>
      </c>
      <c r="T35" s="208">
        <f t="shared" si="23"/>
        <v>0.51119999999999999</v>
      </c>
      <c r="U35" s="208">
        <f t="shared" si="23"/>
        <v>0.6089</v>
      </c>
      <c r="V35" s="208">
        <f t="shared" si="23"/>
        <v>0.56510000000000005</v>
      </c>
      <c r="W35" s="208">
        <f t="shared" si="23"/>
        <v>0.50609999999999999</v>
      </c>
      <c r="X35" s="208">
        <f t="shared" si="23"/>
        <v>0.31340000000000001</v>
      </c>
      <c r="Y35" s="208">
        <f t="shared" si="23"/>
        <v>0.43280000000000002</v>
      </c>
      <c r="Z35" s="208">
        <f t="shared" si="23"/>
        <v>0.39589999999999997</v>
      </c>
    </row>
    <row r="36" spans="4:27">
      <c r="N36" s="132">
        <v>1982</v>
      </c>
      <c r="O36" s="208">
        <f t="shared" si="23"/>
        <v>0.38569999999999999</v>
      </c>
      <c r="P36" s="208">
        <f t="shared" si="23"/>
        <v>0.4874</v>
      </c>
      <c r="Q36" s="208">
        <f t="shared" si="23"/>
        <v>0.58330000000000004</v>
      </c>
      <c r="R36" s="208">
        <f t="shared" si="23"/>
        <v>0.69650000000000001</v>
      </c>
      <c r="S36" s="208">
        <f t="shared" si="23"/>
        <v>0.55820000000000003</v>
      </c>
      <c r="T36" s="208">
        <f t="shared" si="23"/>
        <v>0.44309999999999999</v>
      </c>
      <c r="U36" s="208">
        <f t="shared" si="23"/>
        <v>0.68310000000000004</v>
      </c>
      <c r="V36" s="208">
        <f t="shared" si="23"/>
        <v>0.54759999999999998</v>
      </c>
      <c r="W36" s="208">
        <f t="shared" si="23"/>
        <v>0.53390000000000004</v>
      </c>
      <c r="X36" s="208">
        <f t="shared" si="23"/>
        <v>0.27760000000000001</v>
      </c>
      <c r="Y36" s="208">
        <f t="shared" si="23"/>
        <v>0.41410000000000002</v>
      </c>
      <c r="Z36" s="208">
        <f t="shared" si="23"/>
        <v>0.41039999999999999</v>
      </c>
    </row>
    <row r="37" spans="4:27">
      <c r="N37" s="132">
        <v>1983</v>
      </c>
      <c r="O37" s="208">
        <f t="shared" si="23"/>
        <v>0.42020000000000002</v>
      </c>
      <c r="P37" s="208">
        <f t="shared" si="23"/>
        <v>0.58750000000000002</v>
      </c>
      <c r="Q37" s="208">
        <f t="shared" si="23"/>
        <v>0.52849999999999997</v>
      </c>
      <c r="R37" s="208">
        <f t="shared" si="23"/>
        <v>0.64380000000000004</v>
      </c>
      <c r="S37" s="208">
        <f t="shared" si="23"/>
        <v>0.69589999999999996</v>
      </c>
      <c r="T37" s="208">
        <f t="shared" si="23"/>
        <v>0.55300000000000005</v>
      </c>
      <c r="U37" s="208">
        <f t="shared" si="23"/>
        <v>0.63929999999999998</v>
      </c>
      <c r="V37" s="208">
        <f t="shared" si="23"/>
        <v>0.42159999999999997</v>
      </c>
      <c r="W37" s="208">
        <f t="shared" si="23"/>
        <v>0.56130000000000002</v>
      </c>
      <c r="X37" s="208">
        <f t="shared" si="23"/>
        <v>0.29549999999999998</v>
      </c>
      <c r="Y37" s="208">
        <f t="shared" si="23"/>
        <v>0.372</v>
      </c>
      <c r="Z37" s="208">
        <f t="shared" si="23"/>
        <v>0.379</v>
      </c>
    </row>
    <row r="38" spans="4:27">
      <c r="N38" s="132">
        <v>1984</v>
      </c>
      <c r="O38" s="208">
        <f t="shared" si="23"/>
        <v>0.51080000000000003</v>
      </c>
      <c r="P38" s="208">
        <f t="shared" si="23"/>
        <v>0.58779999999999999</v>
      </c>
      <c r="Q38" s="208">
        <f t="shared" si="23"/>
        <v>0.5554</v>
      </c>
      <c r="R38" s="208">
        <f t="shared" si="23"/>
        <v>0.64839999999999998</v>
      </c>
      <c r="S38" s="208">
        <f t="shared" si="23"/>
        <v>0.70430000000000004</v>
      </c>
      <c r="T38" s="208">
        <f t="shared" si="23"/>
        <v>0.59099999999999997</v>
      </c>
      <c r="U38" s="208">
        <f t="shared" si="23"/>
        <v>0.59240000000000004</v>
      </c>
      <c r="V38" s="208">
        <f t="shared" si="23"/>
        <v>0.44319999999999998</v>
      </c>
      <c r="W38" s="208">
        <f t="shared" si="23"/>
        <v>0.53910000000000002</v>
      </c>
      <c r="X38" s="208">
        <f t="shared" si="23"/>
        <v>0.3014</v>
      </c>
      <c r="Y38" s="208">
        <f t="shared" si="23"/>
        <v>0.34549999999999997</v>
      </c>
      <c r="Z38" s="208">
        <f t="shared" si="23"/>
        <v>0.33410000000000001</v>
      </c>
    </row>
  </sheetData>
  <dataValidations count="1">
    <dataValidation type="list" allowBlank="1" showInputMessage="1" showErrorMessage="1" sqref="AA2 AA33 AA19">
      <formula1>$AH$1:$AH$2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30"/>
  <sheetViews>
    <sheetView zoomScale="85" zoomScaleNormal="85" workbookViewId="0">
      <selection activeCell="O3" sqref="O3"/>
    </sheetView>
  </sheetViews>
  <sheetFormatPr defaultRowHeight="15"/>
  <cols>
    <col min="1" max="10" width="9.140625" style="129"/>
    <col min="12" max="16384" width="9.140625" style="129"/>
  </cols>
  <sheetData>
    <row r="1" spans="1:34">
      <c r="A1" s="129" t="s">
        <v>353</v>
      </c>
      <c r="G1" s="129" t="s">
        <v>187</v>
      </c>
      <c r="I1" s="129" t="s">
        <v>187</v>
      </c>
      <c r="J1" s="129" t="s">
        <v>187</v>
      </c>
      <c r="K1" t="s">
        <v>187</v>
      </c>
      <c r="L1" s="129" t="s">
        <v>187</v>
      </c>
      <c r="M1" s="129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>
      <c r="A2" s="129" t="s">
        <v>401</v>
      </c>
      <c r="O2" s="134" t="s">
        <v>77</v>
      </c>
      <c r="P2" s="134" t="s">
        <v>78</v>
      </c>
      <c r="Q2" s="134" t="s">
        <v>79</v>
      </c>
      <c r="R2" s="134" t="s">
        <v>80</v>
      </c>
      <c r="S2" s="134" t="s">
        <v>81</v>
      </c>
      <c r="T2" s="134" t="s">
        <v>82</v>
      </c>
      <c r="U2" s="207" t="str">
        <f t="shared" ref="U2:Z2" si="0">IF($AA$2=$AH$2,AB2,AB1)</f>
        <v>Tgi</v>
      </c>
      <c r="V2" s="207" t="str">
        <f t="shared" si="0"/>
        <v>Tga</v>
      </c>
      <c r="W2" s="207" t="str">
        <f t="shared" si="0"/>
        <v>Tia</v>
      </c>
      <c r="X2" s="207" t="str">
        <f t="shared" si="0"/>
        <v>Tai</v>
      </c>
      <c r="Y2" s="207" t="str">
        <f t="shared" si="0"/>
        <v>Tag</v>
      </c>
      <c r="Z2" s="207" t="str">
        <f t="shared" si="0"/>
        <v>Tig</v>
      </c>
      <c r="AA2" s="206" t="s">
        <v>195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>
      <c r="A3" s="129" t="s">
        <v>402</v>
      </c>
      <c r="F3" s="129" t="str">
        <f t="shared" ref="F3:F9" si="1">LEFT(A3,3)</f>
        <v>Tgi</v>
      </c>
      <c r="G3" s="129" t="str">
        <f t="shared" ref="G3:G9" si="2">MID(A3,5,6)</f>
        <v xml:space="preserve"> 0.654</v>
      </c>
      <c r="H3" s="129" t="str">
        <f>F3</f>
        <v>Tgi</v>
      </c>
      <c r="I3" s="129" t="s">
        <v>354</v>
      </c>
      <c r="J3" s="129" t="s">
        <v>365</v>
      </c>
      <c r="K3" t="s">
        <v>415</v>
      </c>
      <c r="L3" s="129" t="s">
        <v>377</v>
      </c>
      <c r="M3" s="129" t="s">
        <v>389</v>
      </c>
      <c r="N3" s="132">
        <v>1980</v>
      </c>
      <c r="O3" s="129" t="e">
        <f>VLOOKUP(O$2,$H$2:$M$8,2,FALSE)</f>
        <v>#N/A</v>
      </c>
      <c r="P3" s="129" t="e">
        <f t="shared" ref="P3:Z3" si="3">VLOOKUP(P$2,$H$2:$M$8,2,FALSE)</f>
        <v>#N/A</v>
      </c>
      <c r="Q3" s="129" t="e">
        <f t="shared" si="3"/>
        <v>#N/A</v>
      </c>
      <c r="R3" s="129" t="e">
        <f t="shared" si="3"/>
        <v>#N/A</v>
      </c>
      <c r="S3" s="129" t="e">
        <f t="shared" si="3"/>
        <v>#N/A</v>
      </c>
      <c r="T3" s="129" t="e">
        <f t="shared" si="3"/>
        <v>#N/A</v>
      </c>
      <c r="U3" s="129" t="str">
        <f t="shared" si="3"/>
        <v xml:space="preserve"> 0.603</v>
      </c>
      <c r="V3" s="129" t="str">
        <f t="shared" si="3"/>
        <v xml:space="preserve"> 0.461</v>
      </c>
      <c r="W3" s="129" t="str">
        <f t="shared" si="3"/>
        <v xml:space="preserve"> 0.534</v>
      </c>
      <c r="X3" s="129" t="str">
        <f t="shared" si="3"/>
        <v xml:space="preserve"> 0.454</v>
      </c>
      <c r="Y3" s="129" t="str">
        <f t="shared" si="3"/>
        <v xml:space="preserve"> 0.534</v>
      </c>
      <c r="Z3" s="129" t="str">
        <f t="shared" si="3"/>
        <v xml:space="preserve"> 0.397</v>
      </c>
    </row>
    <row r="4" spans="1:34">
      <c r="A4" s="129" t="s">
        <v>403</v>
      </c>
      <c r="F4" s="129" t="str">
        <f t="shared" si="1"/>
        <v>Tga</v>
      </c>
      <c r="G4" s="129" t="str">
        <f t="shared" si="2"/>
        <v xml:space="preserve"> 0.460</v>
      </c>
      <c r="H4" s="129" t="str">
        <f t="shared" ref="H4:H8" si="4">F4</f>
        <v>Tga</v>
      </c>
      <c r="I4" s="129" t="s">
        <v>355</v>
      </c>
      <c r="J4" s="129" t="s">
        <v>366</v>
      </c>
      <c r="K4" t="s">
        <v>416</v>
      </c>
      <c r="L4" s="129" t="s">
        <v>378</v>
      </c>
      <c r="M4" s="129" t="s">
        <v>390</v>
      </c>
      <c r="N4" s="132">
        <v>1981</v>
      </c>
      <c r="O4" s="129" t="e">
        <f>VLOOKUP(O2,$H$2:$M$8,3,FALSE)</f>
        <v>#N/A</v>
      </c>
      <c r="P4" s="129" t="e">
        <f t="shared" ref="P4:Z4" si="5">VLOOKUP(P2,$H$2:$M$8,3,FALSE)</f>
        <v>#N/A</v>
      </c>
      <c r="Q4" s="129" t="e">
        <f t="shared" si="5"/>
        <v>#N/A</v>
      </c>
      <c r="R4" s="129" t="e">
        <f t="shared" si="5"/>
        <v>#N/A</v>
      </c>
      <c r="S4" s="129" t="e">
        <f t="shared" si="5"/>
        <v>#N/A</v>
      </c>
      <c r="T4" s="129" t="e">
        <f t="shared" si="5"/>
        <v>#N/A</v>
      </c>
      <c r="U4" s="129" t="str">
        <f t="shared" si="5"/>
        <v>0.6767</v>
      </c>
      <c r="V4" s="129" t="str">
        <f t="shared" si="5"/>
        <v>0.4384</v>
      </c>
      <c r="W4" s="129" t="str">
        <f t="shared" si="5"/>
        <v>0.5958</v>
      </c>
      <c r="X4" s="129" t="str">
        <f t="shared" si="5"/>
        <v>0.4043</v>
      </c>
      <c r="Y4" s="129" t="str">
        <f t="shared" si="5"/>
        <v>0.5658</v>
      </c>
      <c r="Z4" s="129" t="str">
        <f t="shared" si="5"/>
        <v>0.3195</v>
      </c>
    </row>
    <row r="5" spans="1:34">
      <c r="A5" s="129" t="s">
        <v>404</v>
      </c>
      <c r="F5" s="129" t="str">
        <f t="shared" si="1"/>
        <v>Tig</v>
      </c>
      <c r="G5" s="129" t="str">
        <f t="shared" si="2"/>
        <v xml:space="preserve"> 0.341</v>
      </c>
      <c r="H5" s="129" t="str">
        <f t="shared" si="4"/>
        <v>Tig</v>
      </c>
      <c r="I5" s="129" t="s">
        <v>356</v>
      </c>
      <c r="J5" s="129" t="s">
        <v>367</v>
      </c>
      <c r="K5" t="s">
        <v>417</v>
      </c>
      <c r="L5" s="129" t="s">
        <v>379</v>
      </c>
      <c r="M5" s="129" t="s">
        <v>391</v>
      </c>
      <c r="N5" s="132">
        <v>1982</v>
      </c>
      <c r="O5" s="129" t="e">
        <f>VLOOKUP(O2,$H$2:$M$8,4,FALSE)</f>
        <v>#N/A</v>
      </c>
      <c r="P5" s="129" t="e">
        <f t="shared" ref="P5:Z5" si="6">VLOOKUP(P2,$H$2:$M$8,4,FALSE)</f>
        <v>#N/A</v>
      </c>
      <c r="Q5" s="129" t="e">
        <f t="shared" si="6"/>
        <v>#N/A</v>
      </c>
      <c r="R5" s="129" t="e">
        <f t="shared" si="6"/>
        <v>#N/A</v>
      </c>
      <c r="S5" s="129" t="e">
        <f t="shared" si="6"/>
        <v>#N/A</v>
      </c>
      <c r="T5" s="129" t="e">
        <f t="shared" si="6"/>
        <v>#N/A</v>
      </c>
      <c r="U5" s="129" t="str">
        <f t="shared" si="6"/>
        <v xml:space="preserve"> 0.654</v>
      </c>
      <c r="V5" s="129" t="str">
        <f t="shared" si="6"/>
        <v xml:space="preserve"> 0.460</v>
      </c>
      <c r="W5" s="129" t="str">
        <f t="shared" si="6"/>
        <v xml:space="preserve"> 0.584</v>
      </c>
      <c r="X5" s="129" t="str">
        <f t="shared" si="6"/>
        <v xml:space="preserve"> 0.411</v>
      </c>
      <c r="Y5" s="129" t="str">
        <f t="shared" si="6"/>
        <v xml:space="preserve"> 0.536</v>
      </c>
      <c r="Z5" s="129" t="str">
        <f t="shared" si="6"/>
        <v xml:space="preserve"> 0.341</v>
      </c>
    </row>
    <row r="6" spans="1:34">
      <c r="A6" s="129" t="s">
        <v>405</v>
      </c>
      <c r="F6" s="129" t="str">
        <f t="shared" si="1"/>
        <v>Tag</v>
      </c>
      <c r="G6" s="129" t="str">
        <f t="shared" si="2"/>
        <v xml:space="preserve"> 0.536</v>
      </c>
      <c r="H6" s="129" t="str">
        <f t="shared" si="4"/>
        <v>Tag</v>
      </c>
      <c r="I6" s="129" t="s">
        <v>357</v>
      </c>
      <c r="J6" s="129" t="s">
        <v>368</v>
      </c>
      <c r="K6" t="s">
        <v>418</v>
      </c>
      <c r="L6" s="129" t="s">
        <v>380</v>
      </c>
      <c r="M6" s="129" t="s">
        <v>392</v>
      </c>
      <c r="N6" s="132">
        <v>1983</v>
      </c>
      <c r="O6" s="129" t="e">
        <f>VLOOKUP(O2,$H$2:$M$8,5,FALSE)</f>
        <v>#N/A</v>
      </c>
      <c r="P6" s="129" t="e">
        <f t="shared" ref="P6:Z6" si="7">VLOOKUP(P2,$H$2:$M$8,5,FALSE)</f>
        <v>#N/A</v>
      </c>
      <c r="Q6" s="129" t="e">
        <f t="shared" si="7"/>
        <v>#N/A</v>
      </c>
      <c r="R6" s="129" t="e">
        <f t="shared" si="7"/>
        <v>#N/A</v>
      </c>
      <c r="S6" s="129" t="e">
        <f t="shared" si="7"/>
        <v>#N/A</v>
      </c>
      <c r="T6" s="129" t="e">
        <f t="shared" si="7"/>
        <v>#N/A</v>
      </c>
      <c r="U6" s="129" t="str">
        <f t="shared" si="7"/>
        <v>0.6874</v>
      </c>
      <c r="V6" s="129" t="str">
        <f t="shared" si="7"/>
        <v>0.5020</v>
      </c>
      <c r="W6" s="129" t="str">
        <f t="shared" si="7"/>
        <v>0.5791</v>
      </c>
      <c r="X6" s="129" t="str">
        <f t="shared" si="7"/>
        <v>0.4141</v>
      </c>
      <c r="Y6" s="129" t="str">
        <f t="shared" si="7"/>
        <v>0.4880</v>
      </c>
      <c r="Z6" s="129" t="str">
        <f t="shared" si="7"/>
        <v>0.3210</v>
      </c>
    </row>
    <row r="7" spans="1:34">
      <c r="A7" s="129" t="s">
        <v>406</v>
      </c>
      <c r="F7" s="129" t="str">
        <f t="shared" si="1"/>
        <v>Tia</v>
      </c>
      <c r="G7" s="129" t="str">
        <f t="shared" si="2"/>
        <v xml:space="preserve"> 0.584</v>
      </c>
      <c r="H7" s="129" t="str">
        <f t="shared" si="4"/>
        <v>Tia</v>
      </c>
      <c r="I7" s="129" t="s">
        <v>357</v>
      </c>
      <c r="J7" s="129" t="s">
        <v>369</v>
      </c>
      <c r="K7" t="s">
        <v>419</v>
      </c>
      <c r="L7" s="129" t="s">
        <v>381</v>
      </c>
      <c r="M7" s="129" t="s">
        <v>393</v>
      </c>
      <c r="N7" s="132">
        <v>1984</v>
      </c>
      <c r="O7" s="129" t="e">
        <f>VLOOKUP(O2,$H$2:$M$8,6,FALSE)</f>
        <v>#N/A</v>
      </c>
      <c r="P7" s="129" t="e">
        <f t="shared" ref="P7:Z7" si="8">VLOOKUP(P2,$H$2:$M$8,6,FALSE)</f>
        <v>#N/A</v>
      </c>
      <c r="Q7" s="129" t="e">
        <f t="shared" si="8"/>
        <v>#N/A</v>
      </c>
      <c r="R7" s="129" t="e">
        <f t="shared" si="8"/>
        <v>#N/A</v>
      </c>
      <c r="S7" s="129" t="e">
        <f t="shared" si="8"/>
        <v>#N/A</v>
      </c>
      <c r="T7" s="129" t="e">
        <f t="shared" si="8"/>
        <v>#N/A</v>
      </c>
      <c r="U7" s="129" t="str">
        <f t="shared" si="8"/>
        <v>0.6612</v>
      </c>
      <c r="V7" s="129" t="str">
        <f t="shared" si="8"/>
        <v>0.5503</v>
      </c>
      <c r="W7" s="129" t="str">
        <f t="shared" si="8"/>
        <v>0.5773</v>
      </c>
      <c r="X7" s="129" t="str">
        <f t="shared" si="8"/>
        <v>0.4252</v>
      </c>
      <c r="Y7" s="129" t="str">
        <f t="shared" si="8"/>
        <v>0.4508</v>
      </c>
      <c r="Z7" s="129" t="str">
        <f t="shared" si="8"/>
        <v>0.3330</v>
      </c>
    </row>
    <row r="8" spans="1:34">
      <c r="A8" s="129" t="s">
        <v>407</v>
      </c>
      <c r="F8" s="129" t="str">
        <f t="shared" si="1"/>
        <v>Tai</v>
      </c>
      <c r="G8" s="129" t="str">
        <f t="shared" si="2"/>
        <v xml:space="preserve"> 0.411</v>
      </c>
      <c r="H8" s="129" t="str">
        <f t="shared" si="4"/>
        <v>Tai</v>
      </c>
      <c r="I8" s="129" t="s">
        <v>358</v>
      </c>
      <c r="J8" s="129" t="s">
        <v>370</v>
      </c>
      <c r="K8" t="s">
        <v>420</v>
      </c>
      <c r="L8" s="129" t="s">
        <v>382</v>
      </c>
      <c r="M8" s="129" t="s">
        <v>394</v>
      </c>
      <c r="S8" s="133"/>
    </row>
    <row r="9" spans="1:34">
      <c r="F9" s="129" t="str">
        <f t="shared" si="1"/>
        <v/>
      </c>
      <c r="G9" s="129" t="str">
        <f t="shared" si="2"/>
        <v/>
      </c>
      <c r="I9" s="129" t="s">
        <v>227</v>
      </c>
      <c r="J9" s="129" t="s">
        <v>227</v>
      </c>
      <c r="K9" t="s">
        <v>227</v>
      </c>
      <c r="L9" s="129" t="s">
        <v>227</v>
      </c>
      <c r="M9" s="129" t="s">
        <v>227</v>
      </c>
      <c r="S9" s="133"/>
    </row>
    <row r="10" spans="1:34">
      <c r="A10" s="129" t="s">
        <v>178</v>
      </c>
      <c r="S10" s="133"/>
    </row>
    <row r="11" spans="1:34">
      <c r="S11" s="133"/>
    </row>
    <row r="12" spans="1:34">
      <c r="A12" s="129" t="s">
        <v>286</v>
      </c>
      <c r="G12" s="129" t="s">
        <v>188</v>
      </c>
      <c r="I12" s="129" t="s">
        <v>188</v>
      </c>
      <c r="J12" s="129" t="s">
        <v>188</v>
      </c>
      <c r="K12" t="s">
        <v>188</v>
      </c>
      <c r="L12" s="129" t="s">
        <v>188</v>
      </c>
      <c r="M12" s="129" t="s">
        <v>188</v>
      </c>
      <c r="S12" s="133"/>
      <c r="AB12" s="133" t="s">
        <v>83</v>
      </c>
      <c r="AC12" s="133" t="s">
        <v>84</v>
      </c>
      <c r="AD12" s="133" t="s">
        <v>85</v>
      </c>
      <c r="AE12" s="133" t="s">
        <v>86</v>
      </c>
      <c r="AF12" s="133" t="s">
        <v>87</v>
      </c>
      <c r="AG12" s="133" t="s">
        <v>88</v>
      </c>
      <c r="AH12" s="133" t="s">
        <v>195</v>
      </c>
    </row>
    <row r="13" spans="1:34">
      <c r="A13" s="129" t="s">
        <v>408</v>
      </c>
      <c r="O13" s="134" t="s">
        <v>77</v>
      </c>
      <c r="P13" s="134" t="s">
        <v>78</v>
      </c>
      <c r="Q13" s="134" t="s">
        <v>79</v>
      </c>
      <c r="R13" s="134" t="s">
        <v>80</v>
      </c>
      <c r="S13" s="134" t="s">
        <v>81</v>
      </c>
      <c r="T13" s="134" t="s">
        <v>82</v>
      </c>
      <c r="U13" s="207" t="str">
        <f t="shared" ref="U13:Z13" si="9">IF($AA$2=$AH$2,AB13,AB12)</f>
        <v>Tgi</v>
      </c>
      <c r="V13" s="207" t="str">
        <f t="shared" si="9"/>
        <v>Tga</v>
      </c>
      <c r="W13" s="207" t="str">
        <f t="shared" si="9"/>
        <v>Tia</v>
      </c>
      <c r="X13" s="207" t="str">
        <f t="shared" si="9"/>
        <v>Tai</v>
      </c>
      <c r="Y13" s="207" t="str">
        <f t="shared" si="9"/>
        <v>Tag</v>
      </c>
      <c r="Z13" s="207" t="str">
        <f t="shared" si="9"/>
        <v>Tig</v>
      </c>
      <c r="AA13" s="206" t="s">
        <v>195</v>
      </c>
      <c r="AB13" s="133" t="s">
        <v>189</v>
      </c>
      <c r="AC13" s="133" t="s">
        <v>190</v>
      </c>
      <c r="AD13" s="133" t="s">
        <v>191</v>
      </c>
      <c r="AE13" s="133" t="s">
        <v>192</v>
      </c>
      <c r="AF13" s="133" t="s">
        <v>193</v>
      </c>
      <c r="AG13" s="133" t="s">
        <v>194</v>
      </c>
      <c r="AH13" s="133" t="s">
        <v>196</v>
      </c>
    </row>
    <row r="14" spans="1:34">
      <c r="A14" s="129" t="s">
        <v>409</v>
      </c>
      <c r="F14" s="129" t="str">
        <f t="shared" ref="F14:F19" si="10">LEFT(A14,3)</f>
        <v>Tgi</v>
      </c>
      <c r="G14" s="129" t="str">
        <f t="shared" ref="G14:G19" si="11">MID(A14,21,7)</f>
        <v xml:space="preserve">0.6968 </v>
      </c>
      <c r="H14" s="129" t="str">
        <f>F14</f>
        <v>Tgi</v>
      </c>
      <c r="I14" s="129" t="s">
        <v>359</v>
      </c>
      <c r="J14" s="129" t="s">
        <v>371</v>
      </c>
      <c r="K14" t="s">
        <v>421</v>
      </c>
      <c r="L14" s="129" t="s">
        <v>383</v>
      </c>
      <c r="M14" s="129" t="s">
        <v>395</v>
      </c>
      <c r="N14" s="132">
        <v>1980</v>
      </c>
      <c r="O14" s="129" t="e">
        <f>VLOOKUP(O$13,$H$13:$M$19,2,FALSE)</f>
        <v>#N/A</v>
      </c>
      <c r="P14" s="129" t="e">
        <f t="shared" ref="P14:Z14" si="12">VLOOKUP(P$13,$H$13:$M$19,2,FALSE)</f>
        <v>#N/A</v>
      </c>
      <c r="Q14" s="129" t="e">
        <f t="shared" si="12"/>
        <v>#N/A</v>
      </c>
      <c r="R14" s="129" t="e">
        <f t="shared" si="12"/>
        <v>#N/A</v>
      </c>
      <c r="S14" s="129" t="e">
        <f t="shared" si="12"/>
        <v>#N/A</v>
      </c>
      <c r="T14" s="129" t="e">
        <f t="shared" si="12"/>
        <v>#N/A</v>
      </c>
      <c r="U14" s="129" t="str">
        <f t="shared" si="12"/>
        <v xml:space="preserve">  0.637</v>
      </c>
      <c r="V14" s="129" t="str">
        <f t="shared" si="12"/>
        <v xml:space="preserve">  0.454</v>
      </c>
      <c r="W14" s="129" t="str">
        <f t="shared" si="12"/>
        <v xml:space="preserve">  0.534</v>
      </c>
      <c r="X14" s="129" t="str">
        <f t="shared" si="12"/>
        <v xml:space="preserve">  0.446</v>
      </c>
      <c r="Y14" s="129" t="str">
        <f t="shared" si="12"/>
        <v xml:space="preserve">  0.538</v>
      </c>
      <c r="Z14" s="129" t="str">
        <f t="shared" si="12"/>
        <v xml:space="preserve">  0.364</v>
      </c>
    </row>
    <row r="15" spans="1:34">
      <c r="A15" s="129" t="s">
        <v>410</v>
      </c>
      <c r="F15" s="129" t="str">
        <f t="shared" si="10"/>
        <v>Tga</v>
      </c>
      <c r="G15" s="129" t="str">
        <f t="shared" si="11"/>
        <v xml:space="preserve">0.4538 </v>
      </c>
      <c r="H15" s="129" t="str">
        <f t="shared" ref="H15:H19" si="13">F15</f>
        <v>Tga</v>
      </c>
      <c r="I15" s="129" t="s">
        <v>360</v>
      </c>
      <c r="J15" s="129" t="s">
        <v>372</v>
      </c>
      <c r="K15" t="s">
        <v>422</v>
      </c>
      <c r="L15" s="129" t="s">
        <v>384</v>
      </c>
      <c r="M15" s="129" t="s">
        <v>396</v>
      </c>
      <c r="N15" s="132">
        <v>1981</v>
      </c>
      <c r="O15" s="129" t="e">
        <f>VLOOKUP(O13,$H$13:$M$19,3,FALSE)</f>
        <v>#N/A</v>
      </c>
      <c r="P15" s="129" t="e">
        <f t="shared" ref="P15:Z15" si="14">VLOOKUP(P13,$H$13:$M$19,3,FALSE)</f>
        <v>#N/A</v>
      </c>
      <c r="Q15" s="129" t="e">
        <f t="shared" si="14"/>
        <v>#N/A</v>
      </c>
      <c r="R15" s="129" t="e">
        <f t="shared" si="14"/>
        <v>#N/A</v>
      </c>
      <c r="S15" s="129" t="e">
        <f t="shared" si="14"/>
        <v>#N/A</v>
      </c>
      <c r="T15" s="129" t="e">
        <f t="shared" si="14"/>
        <v>#N/A</v>
      </c>
      <c r="U15" s="129" t="str">
        <f t="shared" si="14"/>
        <v xml:space="preserve">.7173  </v>
      </c>
      <c r="V15" s="129" t="str">
        <f t="shared" si="14"/>
        <v xml:space="preserve">.4310  </v>
      </c>
      <c r="W15" s="129" t="str">
        <f t="shared" si="14"/>
        <v xml:space="preserve">.6020  </v>
      </c>
      <c r="X15" s="129" t="str">
        <f t="shared" si="14"/>
        <v xml:space="preserve">.3976  </v>
      </c>
      <c r="Y15" s="129" t="str">
        <f t="shared" si="14"/>
        <v xml:space="preserve">.5737  </v>
      </c>
      <c r="Z15" s="129" t="str">
        <f t="shared" si="14"/>
        <v xml:space="preserve">.2802  </v>
      </c>
    </row>
    <row r="16" spans="1:34">
      <c r="A16" s="129" t="s">
        <v>411</v>
      </c>
      <c r="F16" s="129" t="str">
        <f t="shared" si="10"/>
        <v>Tig</v>
      </c>
      <c r="G16" s="129" t="str">
        <f t="shared" si="11"/>
        <v xml:space="preserve">0.2984 </v>
      </c>
      <c r="H16" s="129" t="str">
        <f t="shared" si="13"/>
        <v>Tig</v>
      </c>
      <c r="I16" s="129" t="s">
        <v>361</v>
      </c>
      <c r="J16" s="129" t="s">
        <v>373</v>
      </c>
      <c r="K16" t="s">
        <v>423</v>
      </c>
      <c r="L16" s="129" t="s">
        <v>385</v>
      </c>
      <c r="M16" s="129" t="s">
        <v>397</v>
      </c>
      <c r="N16" s="132">
        <v>1982</v>
      </c>
      <c r="O16" s="129" t="e">
        <f>VLOOKUP(O13,$H$13:$M$19,4,FALSE)</f>
        <v>#N/A</v>
      </c>
      <c r="P16" s="129" t="e">
        <f t="shared" ref="P16:Z16" si="15">VLOOKUP(P13,$H$13:$M$19,4,FALSE)</f>
        <v>#N/A</v>
      </c>
      <c r="Q16" s="129" t="e">
        <f t="shared" si="15"/>
        <v>#N/A</v>
      </c>
      <c r="R16" s="129" t="e">
        <f t="shared" si="15"/>
        <v>#N/A</v>
      </c>
      <c r="S16" s="129" t="e">
        <f t="shared" si="15"/>
        <v>#N/A</v>
      </c>
      <c r="T16" s="129" t="e">
        <f t="shared" si="15"/>
        <v>#N/A</v>
      </c>
      <c r="U16" s="129" t="str">
        <f t="shared" si="15"/>
        <v xml:space="preserve">0.6968 </v>
      </c>
      <c r="V16" s="129" t="str">
        <f t="shared" si="15"/>
        <v xml:space="preserve">0.4538 </v>
      </c>
      <c r="W16" s="129" t="str">
        <f t="shared" si="15"/>
        <v xml:space="preserve">0.5911 </v>
      </c>
      <c r="X16" s="129" t="str">
        <f t="shared" si="15"/>
        <v xml:space="preserve">0.4023 </v>
      </c>
      <c r="Y16" s="129" t="str">
        <f t="shared" si="15"/>
        <v xml:space="preserve">0.5422 </v>
      </c>
      <c r="Z16" s="129" t="str">
        <f t="shared" si="15"/>
        <v xml:space="preserve">0.2984 </v>
      </c>
    </row>
    <row r="17" spans="1:27">
      <c r="A17" s="129" t="s">
        <v>412</v>
      </c>
      <c r="F17" s="129" t="str">
        <f t="shared" si="10"/>
        <v>Tag</v>
      </c>
      <c r="G17" s="129" t="str">
        <f t="shared" si="11"/>
        <v xml:space="preserve">0.5422 </v>
      </c>
      <c r="H17" s="129" t="str">
        <f t="shared" si="13"/>
        <v>Tag</v>
      </c>
      <c r="I17" s="129" t="s">
        <v>362</v>
      </c>
      <c r="J17" s="129" t="s">
        <v>374</v>
      </c>
      <c r="K17" t="s">
        <v>424</v>
      </c>
      <c r="L17" s="129" t="s">
        <v>386</v>
      </c>
      <c r="M17" s="129" t="s">
        <v>398</v>
      </c>
      <c r="N17" s="132">
        <v>1983</v>
      </c>
      <c r="O17" s="129" t="e">
        <f>VLOOKUP(O13,$H$13:$M$19,5,FALSE)</f>
        <v>#N/A</v>
      </c>
      <c r="P17" s="129" t="e">
        <f t="shared" ref="P17:Z17" si="16">VLOOKUP(P13,$H$13:$M$19,5,FALSE)</f>
        <v>#N/A</v>
      </c>
      <c r="Q17" s="129" t="e">
        <f t="shared" si="16"/>
        <v>#N/A</v>
      </c>
      <c r="R17" s="129" t="e">
        <f t="shared" si="16"/>
        <v>#N/A</v>
      </c>
      <c r="S17" s="129" t="e">
        <f t="shared" si="16"/>
        <v>#N/A</v>
      </c>
      <c r="T17" s="129" t="e">
        <f t="shared" si="16"/>
        <v>#N/A</v>
      </c>
      <c r="U17" s="129" t="str">
        <f t="shared" si="16"/>
        <v>.7281 0</v>
      </c>
      <c r="V17" s="129" t="str">
        <f t="shared" si="16"/>
        <v>.5024 0</v>
      </c>
      <c r="W17" s="129" t="str">
        <f t="shared" si="16"/>
        <v>.5843 0</v>
      </c>
      <c r="X17" s="129" t="str">
        <f t="shared" si="16"/>
        <v>.4053 0</v>
      </c>
      <c r="Y17" s="129" t="str">
        <f t="shared" si="16"/>
        <v>.4842 0</v>
      </c>
      <c r="Z17" s="129" t="str">
        <f t="shared" si="16"/>
        <v>.2815 0</v>
      </c>
    </row>
    <row r="18" spans="1:27">
      <c r="A18" s="129" t="s">
        <v>413</v>
      </c>
      <c r="F18" s="129" t="str">
        <f t="shared" si="10"/>
        <v>Tia</v>
      </c>
      <c r="G18" s="129" t="str">
        <f t="shared" si="11"/>
        <v xml:space="preserve">0.5911 </v>
      </c>
      <c r="H18" s="129" t="str">
        <f t="shared" si="13"/>
        <v>Tia</v>
      </c>
      <c r="I18" s="129" t="s">
        <v>363</v>
      </c>
      <c r="J18" s="129" t="s">
        <v>375</v>
      </c>
      <c r="K18" t="s">
        <v>425</v>
      </c>
      <c r="L18" s="129" t="s">
        <v>387</v>
      </c>
      <c r="M18" s="129" t="s">
        <v>399</v>
      </c>
      <c r="N18" s="132">
        <v>1984</v>
      </c>
      <c r="O18" s="129" t="e">
        <f>VLOOKUP(O13,$H$13:$M$19,6,FALSE)</f>
        <v>#N/A</v>
      </c>
      <c r="P18" s="129" t="e">
        <f t="shared" ref="P18:Z18" si="17">VLOOKUP(P13,$H$13:$M$19,6,FALSE)</f>
        <v>#N/A</v>
      </c>
      <c r="Q18" s="129" t="e">
        <f t="shared" si="17"/>
        <v>#N/A</v>
      </c>
      <c r="R18" s="129" t="e">
        <f t="shared" si="17"/>
        <v>#N/A</v>
      </c>
      <c r="S18" s="129" t="e">
        <f t="shared" si="17"/>
        <v>#N/A</v>
      </c>
      <c r="T18" s="129" t="e">
        <f t="shared" si="17"/>
        <v>#N/A</v>
      </c>
      <c r="U18" s="129" t="str">
        <f t="shared" si="17"/>
        <v>.6956 0</v>
      </c>
      <c r="V18" s="129" t="str">
        <f t="shared" si="17"/>
        <v>.5608 0</v>
      </c>
      <c r="W18" s="129" t="str">
        <f t="shared" si="17"/>
        <v>.5851 0</v>
      </c>
      <c r="X18" s="129" t="str">
        <f t="shared" si="17"/>
        <v>.4199 0</v>
      </c>
      <c r="Y18" s="129" t="str">
        <f t="shared" si="17"/>
        <v>.4408 0</v>
      </c>
      <c r="Z18" s="129" t="str">
        <f t="shared" si="17"/>
        <v>.2988 0</v>
      </c>
    </row>
    <row r="19" spans="1:27">
      <c r="A19" s="129" t="s">
        <v>414</v>
      </c>
      <c r="D19" s="132"/>
      <c r="F19" s="129" t="str">
        <f t="shared" si="10"/>
        <v>Tai</v>
      </c>
      <c r="G19" s="129" t="str">
        <f t="shared" si="11"/>
        <v xml:space="preserve">0.4023 </v>
      </c>
      <c r="H19" s="129" t="str">
        <f t="shared" si="13"/>
        <v>Tai</v>
      </c>
      <c r="I19" s="129" t="s">
        <v>364</v>
      </c>
      <c r="J19" s="129" t="s">
        <v>376</v>
      </c>
      <c r="K19" t="s">
        <v>426</v>
      </c>
      <c r="L19" s="129" t="s">
        <v>388</v>
      </c>
      <c r="M19" s="129" t="s">
        <v>400</v>
      </c>
    </row>
    <row r="20" spans="1:27">
      <c r="D20" s="132"/>
    </row>
    <row r="21" spans="1:27">
      <c r="D21" s="132"/>
      <c r="O21" s="134" t="s">
        <v>77</v>
      </c>
      <c r="P21" s="134" t="s">
        <v>78</v>
      </c>
      <c r="Q21" s="134" t="s">
        <v>79</v>
      </c>
      <c r="R21" s="134" t="s">
        <v>80</v>
      </c>
      <c r="S21" s="134" t="s">
        <v>81</v>
      </c>
      <c r="T21" s="134" t="s">
        <v>82</v>
      </c>
      <c r="U21" s="207">
        <f t="shared" ref="U21:Z21" si="18">IF($AA$2=$AH$2,AB21,AB20)</f>
        <v>0</v>
      </c>
      <c r="V21" s="207">
        <f t="shared" si="18"/>
        <v>0</v>
      </c>
      <c r="W21" s="207">
        <f t="shared" si="18"/>
        <v>0</v>
      </c>
      <c r="X21" s="207">
        <f t="shared" si="18"/>
        <v>0</v>
      </c>
      <c r="Y21" s="207">
        <f t="shared" si="18"/>
        <v>0</v>
      </c>
      <c r="Z21" s="207">
        <f t="shared" si="18"/>
        <v>0</v>
      </c>
      <c r="AA21" s="206" t="s">
        <v>196</v>
      </c>
    </row>
    <row r="22" spans="1:27">
      <c r="D22" s="132"/>
      <c r="N22" s="132">
        <v>1980</v>
      </c>
      <c r="O22" s="208">
        <v>1</v>
      </c>
      <c r="P22" s="208">
        <v>1</v>
      </c>
      <c r="Q22" s="208">
        <v>1</v>
      </c>
      <c r="R22" s="208">
        <v>1</v>
      </c>
      <c r="S22" s="208">
        <v>1</v>
      </c>
      <c r="T22" s="208">
        <v>1</v>
      </c>
      <c r="U22" s="129">
        <f>U3*1</f>
        <v>0.60299999999999998</v>
      </c>
      <c r="V22" s="129">
        <f t="shared" ref="V22:Z22" si="19">V3*1</f>
        <v>0.46100000000000002</v>
      </c>
      <c r="W22" s="129">
        <f t="shared" si="19"/>
        <v>0.53400000000000003</v>
      </c>
      <c r="X22" s="129">
        <f t="shared" si="19"/>
        <v>0.45400000000000001</v>
      </c>
      <c r="Y22" s="129">
        <f t="shared" si="19"/>
        <v>0.53400000000000003</v>
      </c>
      <c r="Z22" s="129">
        <f t="shared" si="19"/>
        <v>0.39700000000000002</v>
      </c>
    </row>
    <row r="23" spans="1:27">
      <c r="D23" s="132"/>
      <c r="N23" s="132">
        <v>1981</v>
      </c>
      <c r="O23" s="208">
        <v>1</v>
      </c>
      <c r="P23" s="208">
        <v>1</v>
      </c>
      <c r="Q23" s="208">
        <v>1</v>
      </c>
      <c r="R23" s="208">
        <v>1</v>
      </c>
      <c r="S23" s="208">
        <v>1</v>
      </c>
      <c r="T23" s="208">
        <v>1</v>
      </c>
      <c r="U23" s="129">
        <f t="shared" ref="U23:Z23" si="20">U4*1</f>
        <v>0.67669999999999997</v>
      </c>
      <c r="V23" s="129">
        <f t="shared" si="20"/>
        <v>0.43840000000000001</v>
      </c>
      <c r="W23" s="129">
        <f t="shared" si="20"/>
        <v>0.5958</v>
      </c>
      <c r="X23" s="129">
        <f t="shared" si="20"/>
        <v>0.40429999999999999</v>
      </c>
      <c r="Y23" s="129">
        <f t="shared" si="20"/>
        <v>0.56579999999999997</v>
      </c>
      <c r="Z23" s="129">
        <f t="shared" si="20"/>
        <v>0.31950000000000001</v>
      </c>
    </row>
    <row r="24" spans="1:27">
      <c r="N24" s="132">
        <v>1982</v>
      </c>
      <c r="O24" s="208">
        <v>1</v>
      </c>
      <c r="P24" s="208">
        <v>1</v>
      </c>
      <c r="Q24" s="208">
        <v>1</v>
      </c>
      <c r="R24" s="208">
        <v>1</v>
      </c>
      <c r="S24" s="208">
        <v>1</v>
      </c>
      <c r="T24" s="208">
        <v>1</v>
      </c>
      <c r="U24" s="129">
        <f t="shared" ref="U24:Z24" si="21">U5*1</f>
        <v>0.65400000000000003</v>
      </c>
      <c r="V24" s="129">
        <f t="shared" si="21"/>
        <v>0.46</v>
      </c>
      <c r="W24" s="129">
        <f t="shared" si="21"/>
        <v>0.58399999999999996</v>
      </c>
      <c r="X24" s="129">
        <f t="shared" si="21"/>
        <v>0.41099999999999998</v>
      </c>
      <c r="Y24" s="129">
        <f t="shared" si="21"/>
        <v>0.53600000000000003</v>
      </c>
      <c r="Z24" s="129">
        <f t="shared" si="21"/>
        <v>0.34100000000000003</v>
      </c>
    </row>
    <row r="25" spans="1:27">
      <c r="C25" s="155" t="s">
        <v>104</v>
      </c>
      <c r="D25" s="137" t="s">
        <v>352</v>
      </c>
      <c r="E25" s="137" t="s">
        <v>347</v>
      </c>
      <c r="N25" s="132">
        <v>1983</v>
      </c>
      <c r="O25" s="208">
        <v>1</v>
      </c>
      <c r="P25" s="208">
        <v>1</v>
      </c>
      <c r="Q25" s="208">
        <v>1</v>
      </c>
      <c r="R25" s="208">
        <v>1</v>
      </c>
      <c r="S25" s="208">
        <v>1</v>
      </c>
      <c r="T25" s="208">
        <v>1</v>
      </c>
      <c r="U25" s="129">
        <f t="shared" ref="U25:Z25" si="22">U6*1</f>
        <v>0.68740000000000001</v>
      </c>
      <c r="V25" s="129">
        <f t="shared" si="22"/>
        <v>0.502</v>
      </c>
      <c r="W25" s="129">
        <f t="shared" si="22"/>
        <v>0.57909999999999995</v>
      </c>
      <c r="X25" s="129">
        <f t="shared" si="22"/>
        <v>0.41410000000000002</v>
      </c>
      <c r="Y25" s="129">
        <f t="shared" si="22"/>
        <v>0.48799999999999999</v>
      </c>
      <c r="Z25" s="129">
        <f t="shared" si="22"/>
        <v>0.32100000000000001</v>
      </c>
    </row>
    <row r="26" spans="1:27">
      <c r="C26" s="136">
        <v>1980</v>
      </c>
      <c r="D26" s="212">
        <v>1</v>
      </c>
      <c r="E26" s="212">
        <v>1</v>
      </c>
      <c r="N26" s="132">
        <v>1984</v>
      </c>
      <c r="O26" s="208">
        <v>1</v>
      </c>
      <c r="P26" s="208">
        <v>1</v>
      </c>
      <c r="Q26" s="208">
        <v>1</v>
      </c>
      <c r="R26" s="208">
        <v>1</v>
      </c>
      <c r="S26" s="208">
        <v>1</v>
      </c>
      <c r="T26" s="208">
        <v>1</v>
      </c>
      <c r="U26" s="129">
        <f t="shared" ref="U26:Z26" si="23">U7*1</f>
        <v>0.66120000000000001</v>
      </c>
      <c r="V26" s="129">
        <f t="shared" si="23"/>
        <v>0.55030000000000001</v>
      </c>
      <c r="W26" s="129">
        <f t="shared" si="23"/>
        <v>0.57730000000000004</v>
      </c>
      <c r="X26" s="129">
        <f t="shared" si="23"/>
        <v>0.42520000000000002</v>
      </c>
      <c r="Y26" s="129">
        <f t="shared" si="23"/>
        <v>0.45079999999999998</v>
      </c>
      <c r="Z26" s="129">
        <f t="shared" si="23"/>
        <v>0.33300000000000002</v>
      </c>
    </row>
    <row r="27" spans="1:27">
      <c r="C27" s="136">
        <v>1981</v>
      </c>
      <c r="D27" s="212">
        <v>1</v>
      </c>
      <c r="E27" s="212">
        <v>1</v>
      </c>
      <c r="U27" s="129">
        <f>AVERAGE(U22:U26)</f>
        <v>0.65646000000000004</v>
      </c>
      <c r="V27" s="129">
        <f t="shared" ref="V27:Z27" si="24">AVERAGE(V22:V26)</f>
        <v>0.48233999999999994</v>
      </c>
      <c r="W27" s="129">
        <f t="shared" si="24"/>
        <v>0.57403999999999999</v>
      </c>
      <c r="X27" s="129">
        <f t="shared" si="24"/>
        <v>0.42171999999999998</v>
      </c>
      <c r="Y27" s="129">
        <f t="shared" si="24"/>
        <v>0.51492000000000004</v>
      </c>
      <c r="Z27" s="129">
        <f t="shared" si="24"/>
        <v>0.34229999999999999</v>
      </c>
    </row>
    <row r="28" spans="1:27">
      <c r="C28" s="136">
        <v>1982</v>
      </c>
      <c r="D28" s="212">
        <v>1</v>
      </c>
      <c r="E28" s="212">
        <v>1</v>
      </c>
    </row>
    <row r="29" spans="1:27">
      <c r="C29" s="136">
        <v>1983</v>
      </c>
      <c r="D29" s="212">
        <v>1</v>
      </c>
      <c r="E29" s="212">
        <v>1</v>
      </c>
    </row>
    <row r="30" spans="1:27">
      <c r="C30" s="137">
        <v>1984</v>
      </c>
      <c r="D30" s="211">
        <v>1</v>
      </c>
      <c r="E30" s="211">
        <v>1</v>
      </c>
    </row>
  </sheetData>
  <dataValidations count="1">
    <dataValidation type="list" allowBlank="1" showInputMessage="1" showErrorMessage="1" sqref="AA2 AA21 AA13">
      <formula1>$AH$1:$AH$2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37</vt:i4>
      </vt:variant>
    </vt:vector>
  </HeadingPairs>
  <TitlesOfParts>
    <vt:vector size="47" baseType="lpstr">
      <vt:lpstr>R-Model assessment - Diffusion</vt:lpstr>
      <vt:lpstr>R-Model assessment -Contagion</vt:lpstr>
      <vt:lpstr>R-Model assessment - MIXED</vt:lpstr>
      <vt:lpstr>Distributions</vt:lpstr>
      <vt:lpstr>Freqs</vt:lpstr>
      <vt:lpstr>Transitions and Frequencies</vt:lpstr>
      <vt:lpstr>Pars In</vt:lpstr>
      <vt:lpstr>Pars In (MIXED)</vt:lpstr>
      <vt:lpstr>Pars In (Contagion)</vt:lpstr>
      <vt:lpstr>Sheet1</vt:lpstr>
      <vt:lpstr>'R-Model assessment - Diffusion'!Cag</vt:lpstr>
      <vt:lpstr>'R-Model assessment - MIXED'!Cag</vt:lpstr>
      <vt:lpstr>'R-Model assessment -Contagion'!Cag</vt:lpstr>
      <vt:lpstr>'R-Model assessment - Diffusion'!Cai</vt:lpstr>
      <vt:lpstr>'R-Model assessment - MIXED'!Cai</vt:lpstr>
      <vt:lpstr>'R-Model assessment -Contagion'!Cai</vt:lpstr>
      <vt:lpstr>'R-Model assessment - Diffusion'!Cga</vt:lpstr>
      <vt:lpstr>'R-Model assessment - MIXED'!Cga</vt:lpstr>
      <vt:lpstr>'R-Model assessment -Contagion'!Cga</vt:lpstr>
      <vt:lpstr>'R-Model assessment - Diffusion'!Cgi</vt:lpstr>
      <vt:lpstr>'R-Model assessment - MIXED'!Cgi</vt:lpstr>
      <vt:lpstr>'R-Model assessment -Contagion'!Cgi</vt:lpstr>
      <vt:lpstr>'R-Model assessment - Diffusion'!Cia</vt:lpstr>
      <vt:lpstr>'R-Model assessment - MIXED'!Cia</vt:lpstr>
      <vt:lpstr>'R-Model assessment -Contagion'!Cia</vt:lpstr>
      <vt:lpstr>'R-Model assessment - Diffusion'!Cig</vt:lpstr>
      <vt:lpstr>'R-Model assessment - MIXED'!Cig</vt:lpstr>
      <vt:lpstr>'R-Model assessment -Contagion'!Cig</vt:lpstr>
      <vt:lpstr>Distributions!Distributions</vt:lpstr>
      <vt:lpstr>'R-Model assessment - Diffusion'!Tag</vt:lpstr>
      <vt:lpstr>'R-Model assessment - MIXED'!Tag</vt:lpstr>
      <vt:lpstr>'R-Model assessment -Contagion'!Tag</vt:lpstr>
      <vt:lpstr>'R-Model assessment - Diffusion'!Tai</vt:lpstr>
      <vt:lpstr>'R-Model assessment - MIXED'!Tai</vt:lpstr>
      <vt:lpstr>'R-Model assessment -Contagion'!Tai</vt:lpstr>
      <vt:lpstr>'R-Model assessment - Diffusion'!Tga</vt:lpstr>
      <vt:lpstr>'R-Model assessment - MIXED'!Tga</vt:lpstr>
      <vt:lpstr>'R-Model assessment -Contagion'!Tga</vt:lpstr>
      <vt:lpstr>'R-Model assessment - Diffusion'!Tgi</vt:lpstr>
      <vt:lpstr>'R-Model assessment - MIXED'!Tgi</vt:lpstr>
      <vt:lpstr>'R-Model assessment -Contagion'!Tgi</vt:lpstr>
      <vt:lpstr>'R-Model assessment - Diffusion'!Tia</vt:lpstr>
      <vt:lpstr>'R-Model assessment - MIXED'!Tia</vt:lpstr>
      <vt:lpstr>'R-Model assessment -Contagion'!Tia</vt:lpstr>
      <vt:lpstr>'R-Model assessment - Diffusion'!Tig</vt:lpstr>
      <vt:lpstr>'R-Model assessment - MIXED'!Tig</vt:lpstr>
      <vt:lpstr>'R-Model assessment -Contagion'!Tig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805b</dc:creator>
  <cp:lastModifiedBy>kovalav</cp:lastModifiedBy>
  <dcterms:created xsi:type="dcterms:W3CDTF">2011-07-25T16:17:25Z</dcterms:created>
  <dcterms:modified xsi:type="dcterms:W3CDTF">2013-02-13T18:56:04Z</dcterms:modified>
</cp:coreProperties>
</file>