
<file path=[Content_Types].xml><?xml version="1.0" encoding="utf-8"?>
<Types xmlns="http://schemas.openxmlformats.org/package/2006/content-types">
  <Default Extension="rels" ContentType="application/vnd.openxmlformats-package.relationships+xml"/>
  <Default Extension="xlsrvcdf" ContentType="image/jpe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88F49192-0A8A-4637-8EA7-1C30EF5A46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  <sheet name="Planilha2" sheetId="2" r:id="rId2"/>
  </sheets>
  <definedNames>
    <definedName name="Investimento_sugerido">Planilha1!$E$13:$E$13</definedName>
    <definedName name="perfil_inventidor">Planilha1!$D$34:$D$34</definedName>
    <definedName name="perfil_investidor">Planilha1!$D$34:$D$34</definedName>
    <definedName name="quanto_investir">Planilha1!$E$17:$E$17</definedName>
    <definedName name="rendimento_carteira">Planilha1!$E$12:$E$12</definedName>
    <definedName name="Salário">Planilha1!$E$11:$E$11</definedName>
    <definedName name="Taxa_rendimento">Planilha1!$E$19:$E$19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9" i="1"/>
  <c r="D40" i="1"/>
  <c r="D41" i="1"/>
  <c r="D42" i="1"/>
  <c r="D37" i="1"/>
  <c r="A8" i="2"/>
  <c r="A9" i="2"/>
  <c r="A10" i="2"/>
  <c r="A11" i="2"/>
  <c r="A12" i="2"/>
  <c r="A13" i="2"/>
  <c r="A14" i="2"/>
  <c r="A15" i="2"/>
  <c r="A16" i="2"/>
  <c r="A17" i="2"/>
  <c r="A18" i="2"/>
  <c r="A19" i="2"/>
  <c r="A3" i="2"/>
  <c r="A4" i="2"/>
  <c r="A5" i="2"/>
  <c r="A6" i="2"/>
  <c r="A7" i="2"/>
  <c r="A2" i="2"/>
  <c r="D34" i="1" a="1"/>
  <c r="D34" i="1"/>
  <c r="E13" i="1" a="1"/>
  <c r="E13" i="1"/>
  <c r="D26" i="1"/>
  <c r="E26" i="1" s="1"/>
  <c r="D27" i="1"/>
  <c r="E27" i="1" s="1"/>
  <c r="D28" i="1"/>
  <c r="E28" i="1" s="1"/>
  <c r="D29" i="1"/>
  <c r="E29" i="1" s="1"/>
  <c r="D30" i="1"/>
  <c r="E30" i="1" s="1"/>
  <c r="E20" i="1"/>
  <c r="E21" i="1" s="1"/>
  <c r="E37" i="1" l="1"/>
  <c r="E42" i="1"/>
  <c r="E41" i="1"/>
  <c r="E40" i="1"/>
  <c r="E39" i="1"/>
  <c r="E38" i="1"/>
  <c r="E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<sst xmlns="http://schemas.openxmlformats.org/spreadsheetml/2006/main" count="69" uniqueCount="33">
  <si>
    <t>Configurações</t>
  </si>
  <si>
    <t>Salário</t>
  </si>
  <si>
    <t>Rendimento Carteira</t>
  </si>
  <si>
    <t>Sugestão de investimento (30%)</t>
  </si>
  <si>
    <t>INVESTIMENTO MENSAL</t>
  </si>
  <si>
    <t>Quanto investir por Mês?</t>
  </si>
  <si>
    <t>Por quantos Anos?</t>
  </si>
  <si>
    <t>Taxa de rendimento Mensal?</t>
  </si>
  <si>
    <t>Patrimônio acumulado?</t>
  </si>
  <si>
    <t>Dividendos Mensais?</t>
  </si>
  <si>
    <t>Cenários</t>
  </si>
  <si>
    <t>Dividendos</t>
  </si>
  <si>
    <t>Quanto em 2 anos?</t>
  </si>
  <si>
    <t>Quanto em 5 anos?</t>
  </si>
  <si>
    <t>Quanto em 10 anos?</t>
  </si>
  <si>
    <t>Quanto em 20 anos?</t>
  </si>
  <si>
    <t>Quanto em 30 anos?</t>
  </si>
  <si>
    <t>PERFIL</t>
  </si>
  <si>
    <t>Moderado</t>
  </si>
  <si>
    <t>VALOR A SER INVESTIDO POR MÊS</t>
  </si>
  <si>
    <t>TIPO DE FII</t>
  </si>
  <si>
    <t>PERCENTUAL SUGERIDOO</t>
  </si>
  <si>
    <t>VALORES</t>
  </si>
  <si>
    <t>PAPEL</t>
  </si>
  <si>
    <t>TIJOLO</t>
  </si>
  <si>
    <t>HIBRIDO</t>
  </si>
  <si>
    <t>FOF'S</t>
  </si>
  <si>
    <t>DESENVOLVIMENTO</t>
  </si>
  <si>
    <t>HOTELARIAS</t>
  </si>
  <si>
    <t>CHAVE</t>
  </si>
  <si>
    <t>%</t>
  </si>
  <si>
    <t>Conservardor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</si>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</sst>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0">
    <font>
      <sz val="11"/>
      <color theme="1"/>
      <name val="Aptos Narrow"/>
      <family val="2"/>
      <scheme val="minor"/>
    </font>
    <font>
      <sz val="20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9C5700"/>
      <name val="Calibri"/>
      <scheme val="minor"/>
    </font>
    <font>
      <b/>
      <sz val="18"/>
      <color theme="0"/>
      <name val="Aptos Narrow"/>
      <family val="2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medium">
        <color rgb="FF000000"/>
      </right>
      <top/>
      <bottom style="thin">
        <color theme="2"/>
      </bottom>
      <diagonal/>
    </border>
    <border>
      <left style="medium">
        <color rgb="FF000000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000000"/>
      </right>
      <top style="thin">
        <color theme="2"/>
      </top>
      <bottom style="thin">
        <color theme="2"/>
      </bottom>
      <diagonal/>
    </border>
    <border>
      <left style="medium">
        <color rgb="FF000000"/>
      </left>
      <right/>
      <top style="thin">
        <color theme="2"/>
      </top>
      <bottom style="medium">
        <color rgb="FF000000"/>
      </bottom>
      <diagonal/>
    </border>
    <border>
      <left/>
      <right/>
      <top style="thin">
        <color theme="2"/>
      </top>
      <bottom style="medium">
        <color rgb="FF000000"/>
      </bottom>
      <diagonal/>
    </border>
    <border>
      <left/>
      <right style="medium">
        <color rgb="FF000000"/>
      </right>
      <top style="thin">
        <color theme="2"/>
      </top>
      <bottom style="medium">
        <color rgb="FF000000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4">
    <xf numFmtId="0" fontId="0" fillId="0" borderId="0"/>
    <xf numFmtId="0" fontId="6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</cellStyleXfs>
  <cellXfs count="6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/>
    <xf numFmtId="164" fontId="0" fillId="0" borderId="0" xfId="0" applyNumberFormat="1"/>
    <xf numFmtId="0" fontId="5" fillId="4" borderId="2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8" fontId="0" fillId="3" borderId="5" xfId="0" applyNumberFormat="1" applyFill="1" applyBorder="1" applyAlignment="1">
      <alignment horizontal="center"/>
    </xf>
    <xf numFmtId="8" fontId="0" fillId="3" borderId="6" xfId="0" applyNumberFormat="1" applyFill="1" applyBorder="1"/>
    <xf numFmtId="0" fontId="0" fillId="3" borderId="7" xfId="0" applyFill="1" applyBorder="1"/>
    <xf numFmtId="0" fontId="0" fillId="3" borderId="8" xfId="0" applyFill="1" applyBorder="1"/>
    <xf numFmtId="8" fontId="0" fillId="3" borderId="8" xfId="0" applyNumberFormat="1" applyFill="1" applyBorder="1" applyAlignment="1">
      <alignment horizontal="center"/>
    </xf>
    <xf numFmtId="8" fontId="0" fillId="3" borderId="9" xfId="0" applyNumberFormat="1" applyFill="1" applyBorder="1"/>
    <xf numFmtId="0" fontId="0" fillId="3" borderId="10" xfId="0" applyFill="1" applyBorder="1"/>
    <xf numFmtId="0" fontId="0" fillId="3" borderId="11" xfId="0" applyFill="1" applyBorder="1"/>
    <xf numFmtId="8" fontId="0" fillId="3" borderId="11" xfId="0" applyNumberFormat="1" applyFill="1" applyBorder="1" applyAlignment="1">
      <alignment horizontal="center"/>
    </xf>
    <xf numFmtId="8" fontId="0" fillId="3" borderId="12" xfId="0" applyNumberFormat="1" applyFill="1" applyBorder="1"/>
    <xf numFmtId="0" fontId="0" fillId="3" borderId="4" xfId="0" applyFill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2" fillId="3" borderId="7" xfId="0" applyFont="1" applyFill="1" applyBorder="1" applyAlignment="1">
      <alignment horizontal="left"/>
    </xf>
    <xf numFmtId="8" fontId="2" fillId="3" borderId="9" xfId="0" applyNumberFormat="1" applyFont="1" applyFill="1" applyBorder="1" applyAlignment="1">
      <alignment horizontal="center"/>
    </xf>
    <xf numFmtId="0" fontId="2" fillId="3" borderId="10" xfId="0" applyFont="1" applyFill="1" applyBorder="1" applyAlignment="1">
      <alignment horizontal="left"/>
    </xf>
    <xf numFmtId="8" fontId="2" fillId="3" borderId="12" xfId="0" applyNumberFormat="1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0" fontId="0" fillId="3" borderId="10" xfId="0" applyFill="1" applyBorder="1" applyAlignment="1">
      <alignment horizontal="left"/>
    </xf>
    <xf numFmtId="164" fontId="0" fillId="0" borderId="12" xfId="0" applyNumberFormat="1" applyBorder="1" applyAlignment="1">
      <alignment horizontal="center"/>
    </xf>
    <xf numFmtId="0" fontId="6" fillId="5" borderId="0" xfId="1"/>
    <xf numFmtId="0" fontId="2" fillId="3" borderId="0" xfId="0" applyFont="1" applyFill="1"/>
    <xf numFmtId="164" fontId="2" fillId="3" borderId="0" xfId="0" applyNumberFormat="1" applyFont="1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8" borderId="0" xfId="0" applyFill="1"/>
    <xf numFmtId="0" fontId="2" fillId="8" borderId="0" xfId="0" applyFont="1" applyFill="1" applyAlignment="1">
      <alignment horizontal="center"/>
    </xf>
    <xf numFmtId="164" fontId="2" fillId="8" borderId="0" xfId="0" applyNumberFormat="1" applyFont="1" applyFill="1" applyAlignment="1">
      <alignment horizontal="center" wrapText="1"/>
    </xf>
    <xf numFmtId="0" fontId="8" fillId="6" borderId="0" xfId="2"/>
    <xf numFmtId="0" fontId="8" fillId="6" borderId="0" xfId="2" applyAlignment="1">
      <alignment horizontal="center"/>
    </xf>
    <xf numFmtId="9" fontId="8" fillId="6" borderId="0" xfId="2" applyNumberFormat="1" applyAlignment="1">
      <alignment horizontal="center"/>
    </xf>
    <xf numFmtId="0" fontId="8" fillId="6" borderId="13" xfId="2" applyBorder="1"/>
    <xf numFmtId="0" fontId="8" fillId="6" borderId="8" xfId="2" applyBorder="1"/>
    <xf numFmtId="0" fontId="8" fillId="6" borderId="8" xfId="2" applyBorder="1" applyAlignment="1">
      <alignment horizontal="center"/>
    </xf>
    <xf numFmtId="9" fontId="8" fillId="6" borderId="14" xfId="2" applyNumberFormat="1" applyBorder="1" applyAlignment="1">
      <alignment horizontal="center"/>
    </xf>
    <xf numFmtId="0" fontId="6" fillId="5" borderId="0" xfId="1" applyAlignment="1">
      <alignment horizontal="center"/>
    </xf>
    <xf numFmtId="0" fontId="9" fillId="7" borderId="0" xfId="3"/>
    <xf numFmtId="0" fontId="9" fillId="7" borderId="0" xfId="3" applyAlignment="1">
      <alignment horizontal="center"/>
    </xf>
    <xf numFmtId="9" fontId="6" fillId="5" borderId="0" xfId="1" applyNumberFormat="1" applyAlignment="1">
      <alignment horizontal="center"/>
    </xf>
    <xf numFmtId="9" fontId="9" fillId="7" borderId="0" xfId="3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9" borderId="0" xfId="0" applyNumberFormat="1" applyFill="1" applyAlignment="1">
      <alignment horizontal="center"/>
    </xf>
    <xf numFmtId="0" fontId="0" fillId="3" borderId="8" xfId="0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4">
    <cellStyle name="Bom" xfId="2" builtinId="26"/>
    <cellStyle name="Neutro" xfId="1" builtinId="28"/>
    <cellStyle name="Normal" xfId="0" builtinId="0"/>
    <cellStyle name="Ruim" xfId="3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Planilha1!$D$36</c:f>
              <c:strCache>
                <c:ptCount val="1"/>
                <c:pt idx="0">
                  <c:v>PERCENTUAL SUGERIDOO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E64-4177-AF19-B17CE771FF9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E64-4177-AF19-B17CE771FF9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E64-4177-AF19-B17CE771FF9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E64-4177-AF19-B17CE771FF9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E64-4177-AF19-B17CE771FF9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E64-4177-AF19-B17CE771FF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Planilha1!$C$37:$C$42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</c:v>
                </c:pt>
                <c:pt idx="3">
                  <c:v>FOF'S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Planilha1!$D$37:$D$42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D5A-46C9-B3F7-E7117F9B69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hyperlink" Target="https://www.quoteinspector.com/images/bitcoin/btc-candlestick-chart-angled/" TargetMode="External"/><Relationship Id="rId1" Type="http://schemas.openxmlformats.org/officeDocument/2006/relationships/image" Target="../media/image1.xlsrvcd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4</xdr:col>
      <xdr:colOff>828675</xdr:colOff>
      <xdr:row>8</xdr:row>
      <xdr:rowOff>28575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F97CB3F-C1F9-092F-1048-9EA2815D4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837473B0-CC2E-450A-ABE3-18F120FF3D39}">
              <a1611:picAttrSrcUrl xmlns:a1611="http://schemas.microsoft.com/office/drawing/2016/11/main" r:id="rId2"/>
            </a:ext>
          </a:extLst>
        </a:blip>
        <a:srcRect t="40000" b="10625"/>
        <a:stretch>
          <a:fillRect/>
        </a:stretch>
      </xdr:blipFill>
      <xdr:spPr>
        <a:xfrm>
          <a:off x="285750" y="47625"/>
          <a:ext cx="4848225" cy="1504950"/>
        </a:xfrm>
        <a:prstGeom prst="rect">
          <a:avLst/>
        </a:prstGeom>
      </xdr:spPr>
    </xdr:pic>
    <xdr:clientData/>
  </xdr:twoCellAnchor>
  <xdr:twoCellAnchor>
    <xdr:from>
      <xdr:col>2</xdr:col>
      <xdr:colOff>28575</xdr:colOff>
      <xdr:row>44</xdr:row>
      <xdr:rowOff>95250</xdr:rowOff>
    </xdr:from>
    <xdr:to>
      <xdr:col>4</xdr:col>
      <xdr:colOff>800100</xdr:colOff>
      <xdr:row>58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6C035F2-207E-A81E-C0B8-06E675E80954}"/>
            </a:ext>
            <a:ext uri="{147F2762-F138-4A5C-976F-8EAC2B608ADB}">
              <a16:predDERef xmlns:a16="http://schemas.microsoft.com/office/drawing/2014/main" pred="{6F97CB3F-C1F9-092F-1048-9EA2815D42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E43"/>
  <sheetViews>
    <sheetView showGridLines="0" tabSelected="1" workbookViewId="0">
      <selection activeCell="G9" sqref="G9"/>
    </sheetView>
  </sheetViews>
  <sheetFormatPr defaultColWidth="0" defaultRowHeight="15"/>
  <cols>
    <col min="1" max="1" width="4.28515625" customWidth="1"/>
    <col min="2" max="2" width="1.5703125" customWidth="1"/>
    <col min="3" max="3" width="31.5703125" customWidth="1"/>
    <col min="4" max="4" width="27.140625" customWidth="1"/>
    <col min="5" max="5" width="12.5703125" bestFit="1" customWidth="1"/>
    <col min="6" max="6" width="23.42578125" bestFit="1" customWidth="1"/>
    <col min="7" max="7" width="11.42578125" bestFit="1" customWidth="1"/>
    <col min="8" max="8" width="9.140625" customWidth="1"/>
  </cols>
  <sheetData>
    <row r="10" spans="2:5" ht="24">
      <c r="B10" s="6"/>
      <c r="C10" s="7" t="s">
        <v>0</v>
      </c>
      <c r="D10" s="7"/>
      <c r="E10" s="5"/>
    </row>
    <row r="11" spans="2:5">
      <c r="B11" s="23"/>
      <c r="C11" s="61" t="s">
        <v>1</v>
      </c>
      <c r="D11" s="61"/>
      <c r="E11" s="32">
        <v>5000</v>
      </c>
    </row>
    <row r="12" spans="2:5">
      <c r="B12" s="25"/>
      <c r="C12" s="58" t="s">
        <v>2</v>
      </c>
      <c r="D12" s="58"/>
      <c r="E12" s="33">
        <v>6.0000000000000001E-3</v>
      </c>
    </row>
    <row r="13" spans="2:5">
      <c r="B13" s="34"/>
      <c r="C13" s="62" t="s">
        <v>3</v>
      </c>
      <c r="D13" s="62"/>
      <c r="E13" s="35" cm="1">
        <f t="array" ref="E13">Salário*30%</f>
        <v>1500</v>
      </c>
    </row>
    <row r="14" spans="2:5">
      <c r="E14" s="4"/>
    </row>
    <row r="16" spans="2:5" ht="26.25">
      <c r="B16" s="8"/>
      <c r="C16" s="63" t="s">
        <v>4</v>
      </c>
      <c r="D16" s="63"/>
      <c r="E16" s="2"/>
    </row>
    <row r="17" spans="1:5">
      <c r="B17" s="23"/>
      <c r="C17" s="61" t="s">
        <v>5</v>
      </c>
      <c r="D17" s="61"/>
      <c r="E17" s="24">
        <v>500</v>
      </c>
    </row>
    <row r="18" spans="1:5">
      <c r="B18" s="25"/>
      <c r="C18" s="58" t="s">
        <v>6</v>
      </c>
      <c r="D18" s="58"/>
      <c r="E18" s="26">
        <v>1</v>
      </c>
    </row>
    <row r="19" spans="1:5">
      <c r="B19" s="25"/>
      <c r="C19" s="58" t="s">
        <v>7</v>
      </c>
      <c r="D19" s="58"/>
      <c r="E19" s="27">
        <v>1.0789999999999999E-2</v>
      </c>
    </row>
    <row r="20" spans="1:5">
      <c r="B20" s="28"/>
      <c r="C20" s="59" t="s">
        <v>8</v>
      </c>
      <c r="D20" s="59"/>
      <c r="E20" s="29">
        <f>FV(E19,E18*12,E17*-1)</f>
        <v>6369.1930002782801</v>
      </c>
    </row>
    <row r="21" spans="1:5">
      <c r="B21" s="30"/>
      <c r="C21" s="60" t="s">
        <v>9</v>
      </c>
      <c r="D21" s="60"/>
      <c r="E21" s="31">
        <f>E20*1%</f>
        <v>63.691930002782804</v>
      </c>
    </row>
    <row r="25" spans="1:5" ht="26.25">
      <c r="B25" s="1"/>
      <c r="C25" s="9" t="s">
        <v>10</v>
      </c>
      <c r="D25" s="9"/>
      <c r="E25" s="10" t="s">
        <v>11</v>
      </c>
    </row>
    <row r="26" spans="1:5">
      <c r="A26" s="3">
        <v>2</v>
      </c>
      <c r="B26" s="11"/>
      <c r="C26" s="12" t="s">
        <v>12</v>
      </c>
      <c r="D26" s="13">
        <f>FV($E$19,$A26*12,$E$17*-1)</f>
        <v>13613.813648822608</v>
      </c>
      <c r="E26" s="14">
        <f>D26*$E$12</f>
        <v>81.682881892935654</v>
      </c>
    </row>
    <row r="27" spans="1:5">
      <c r="A27" s="3">
        <v>5</v>
      </c>
      <c r="B27" s="15"/>
      <c r="C27" s="16" t="s">
        <v>13</v>
      </c>
      <c r="D27" s="17">
        <f>FV($E$19,$A27*12,$E$17*-1)</f>
        <v>41888.456999243819</v>
      </c>
      <c r="E27" s="18">
        <f>D27*$E$12</f>
        <v>251.33074199546292</v>
      </c>
    </row>
    <row r="28" spans="1:5">
      <c r="A28" s="3">
        <v>10</v>
      </c>
      <c r="B28" s="15"/>
      <c r="C28" s="16" t="s">
        <v>14</v>
      </c>
      <c r="D28" s="17">
        <f>FV($E$19,$A28*12,$E$17*-1)</f>
        <v>121642.1062650861</v>
      </c>
      <c r="E28" s="18">
        <f>D28*$E$12</f>
        <v>729.85263759051657</v>
      </c>
    </row>
    <row r="29" spans="1:5">
      <c r="A29" s="3">
        <v>20</v>
      </c>
      <c r="B29" s="15"/>
      <c r="C29" s="16" t="s">
        <v>15</v>
      </c>
      <c r="D29" s="17">
        <f>FV($E$19,$A29*12,$E$17*-1)</f>
        <v>562599.20004854025</v>
      </c>
      <c r="E29" s="18">
        <f>D29*$E$12</f>
        <v>3375.5952002912418</v>
      </c>
    </row>
    <row r="30" spans="1:5">
      <c r="A30" s="3">
        <v>30</v>
      </c>
      <c r="B30" s="19"/>
      <c r="C30" s="20" t="s">
        <v>16</v>
      </c>
      <c r="D30" s="21">
        <f>FV($E$19,$A30*12,$E$17*-1)</f>
        <v>2161084.8275023573</v>
      </c>
      <c r="E30" s="22">
        <f>D30*$E$12</f>
        <v>12966.508965014144</v>
      </c>
    </row>
    <row r="33" spans="2:5">
      <c r="B33" s="36"/>
      <c r="C33" s="36" t="s">
        <v>17</v>
      </c>
      <c r="D33" s="51" t="s">
        <v>18</v>
      </c>
      <c r="E33" s="36"/>
    </row>
    <row r="34" spans="2:5">
      <c r="B34" s="39"/>
      <c r="C34" s="37" t="s">
        <v>19</v>
      </c>
      <c r="D34" s="38" cm="1">
        <f t="array" ref="D34">quanto_investir</f>
        <v>500</v>
      </c>
      <c r="E34" s="37"/>
    </row>
    <row r="36" spans="2:5">
      <c r="B36" s="41"/>
      <c r="C36" s="42" t="s">
        <v>20</v>
      </c>
      <c r="D36" s="42" t="s">
        <v>21</v>
      </c>
      <c r="E36" s="42" t="s">
        <v>22</v>
      </c>
    </row>
    <row r="37" spans="2:5">
      <c r="C37" s="40" t="s">
        <v>23</v>
      </c>
      <c r="D37" s="56">
        <f>VLOOKUP($D$33&amp;"-"&amp;C37,Planilha2!$A:$D,4,FALSE)</f>
        <v>0.32</v>
      </c>
      <c r="E37" s="57">
        <f>$D$34*D37</f>
        <v>160</v>
      </c>
    </row>
    <row r="38" spans="2:5">
      <c r="C38" s="40" t="s">
        <v>24</v>
      </c>
      <c r="D38" s="56">
        <f>VLOOKUP($D$33&amp;"-"&amp;C38,Planilha2!$A:$D,4,FALSE)</f>
        <v>0.35</v>
      </c>
      <c r="E38" s="57">
        <f t="shared" ref="E38:E42" si="0">$D$34*D38</f>
        <v>175</v>
      </c>
    </row>
    <row r="39" spans="2:5">
      <c r="C39" s="40" t="s">
        <v>25</v>
      </c>
      <c r="D39" s="56">
        <f>VLOOKUP($D$33&amp;"-"&amp;C39,Planilha2!$A:$D,4,FALSE)</f>
        <v>0.08</v>
      </c>
      <c r="E39" s="57">
        <f t="shared" si="0"/>
        <v>40</v>
      </c>
    </row>
    <row r="40" spans="2:5">
      <c r="C40" s="40" t="s">
        <v>26</v>
      </c>
      <c r="D40" s="56">
        <f>VLOOKUP($D$33&amp;"-"&amp;C40,Planilha2!$A:$D,4,FALSE)</f>
        <v>0.05</v>
      </c>
      <c r="E40" s="57">
        <f t="shared" si="0"/>
        <v>25</v>
      </c>
    </row>
    <row r="41" spans="2:5">
      <c r="C41" s="40" t="s">
        <v>27</v>
      </c>
      <c r="D41" s="56">
        <f>VLOOKUP($D$33&amp;"-"&amp;C41,Planilha2!$A:$D,4,FALSE)</f>
        <v>0.1</v>
      </c>
      <c r="E41" s="57">
        <f t="shared" si="0"/>
        <v>50</v>
      </c>
    </row>
    <row r="42" spans="2:5">
      <c r="C42" s="40" t="s">
        <v>28</v>
      </c>
      <c r="D42" s="56">
        <f>VLOOKUP($D$33&amp;"-"&amp;C42,Planilha2!$A:$D,4,FALSE)</f>
        <v>0.1</v>
      </c>
      <c r="E42" s="57">
        <f t="shared" si="0"/>
        <v>50</v>
      </c>
    </row>
    <row r="43" spans="2:5">
      <c r="B43" s="41"/>
      <c r="C43" s="41"/>
      <c r="D43" s="41"/>
      <c r="E43" s="43">
        <f>SUM(E37:E42)</f>
        <v>500</v>
      </c>
    </row>
  </sheetData>
  <mergeCells count="9">
    <mergeCell ref="C18:D18"/>
    <mergeCell ref="C19:D19"/>
    <mergeCell ref="C20:D20"/>
    <mergeCell ref="C21:D21"/>
    <mergeCell ref="C11:D11"/>
    <mergeCell ref="C12:D12"/>
    <mergeCell ref="C13:D13"/>
    <mergeCell ref="C16:D16"/>
    <mergeCell ref="C17:D17"/>
  </mergeCells>
  <dataValidations count="1">
    <dataValidation type="list" allowBlank="1" showInputMessage="1" showErrorMessage="1" sqref="D33" xr:uid="{B2A4B559-E28A-48E2-AB71-91E72454D5C2}">
      <formula1>"Conservardor,Moderado,Agressivo"</formula1>
    </dataValidation>
  </dataValidations>
  <pageMargins left="0.7" right="0.7" top="0.75" bottom="0.75" header="0.3" footer="0.3"/>
  <headerFooter>
    <oddFooter>&amp;C_x000D_&amp;1#&amp;"Calibri"&amp;12&amp;K000000 Documento é público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AC07-E1AA-48E1-A33A-5FB131461C92}">
  <dimension ref="A1:D19"/>
  <sheetViews>
    <sheetView workbookViewId="0">
      <selection activeCell="D12" sqref="D12"/>
    </sheetView>
  </sheetViews>
  <sheetFormatPr defaultRowHeight="15"/>
  <cols>
    <col min="1" max="1" width="31.7109375" bestFit="1" customWidth="1"/>
    <col min="2" max="2" width="12.7109375" bestFit="1" customWidth="1"/>
    <col min="3" max="3" width="19" bestFit="1" customWidth="1"/>
  </cols>
  <sheetData>
    <row r="1" spans="1:4">
      <c r="A1" s="42" t="s">
        <v>29</v>
      </c>
      <c r="B1" s="42" t="s">
        <v>17</v>
      </c>
      <c r="C1" s="42" t="s">
        <v>20</v>
      </c>
      <c r="D1" s="42" t="s">
        <v>30</v>
      </c>
    </row>
    <row r="2" spans="1:4">
      <c r="A2" s="44" t="str">
        <f>B2&amp;"-"&amp;C2</f>
        <v>Conservardor-PAPEL</v>
      </c>
      <c r="B2" s="44" t="s">
        <v>31</v>
      </c>
      <c r="C2" s="45" t="s">
        <v>23</v>
      </c>
      <c r="D2" s="46">
        <v>0.3</v>
      </c>
    </row>
    <row r="3" spans="1:4">
      <c r="A3" s="44" t="str">
        <f t="shared" ref="A3:A19" si="0">B3&amp;"-"&amp;C3</f>
        <v>Conservardor-TIJOLO</v>
      </c>
      <c r="B3" s="44" t="s">
        <v>31</v>
      </c>
      <c r="C3" s="45" t="s">
        <v>24</v>
      </c>
      <c r="D3" s="46">
        <v>0.5</v>
      </c>
    </row>
    <row r="4" spans="1:4">
      <c r="A4" s="44" t="str">
        <f t="shared" si="0"/>
        <v>Conservardor-HIBRIDO</v>
      </c>
      <c r="B4" s="44" t="s">
        <v>31</v>
      </c>
      <c r="C4" s="45" t="s">
        <v>25</v>
      </c>
      <c r="D4" s="46">
        <v>0.1</v>
      </c>
    </row>
    <row r="5" spans="1:4">
      <c r="A5" s="44" t="str">
        <f t="shared" si="0"/>
        <v>Conservardor-FOF'S</v>
      </c>
      <c r="B5" s="44" t="s">
        <v>31</v>
      </c>
      <c r="C5" s="45" t="s">
        <v>26</v>
      </c>
      <c r="D5" s="46">
        <v>0.1</v>
      </c>
    </row>
    <row r="6" spans="1:4">
      <c r="A6" s="44" t="str">
        <f t="shared" si="0"/>
        <v>Conservardor-DESENVOLVIMENTO</v>
      </c>
      <c r="B6" s="44" t="s">
        <v>31</v>
      </c>
      <c r="C6" s="45" t="s">
        <v>27</v>
      </c>
      <c r="D6" s="46">
        <v>0</v>
      </c>
    </row>
    <row r="7" spans="1:4">
      <c r="A7" s="47" t="str">
        <f t="shared" si="0"/>
        <v>Conservardor-HOTELARIAS</v>
      </c>
      <c r="B7" s="48" t="s">
        <v>31</v>
      </c>
      <c r="C7" s="49" t="s">
        <v>28</v>
      </c>
      <c r="D7" s="50">
        <v>0</v>
      </c>
    </row>
    <row r="8" spans="1:4">
      <c r="A8" s="36" t="str">
        <f t="shared" si="0"/>
        <v>Moderado-PAPEL</v>
      </c>
      <c r="B8" s="36" t="s">
        <v>18</v>
      </c>
      <c r="C8" s="51" t="s">
        <v>23</v>
      </c>
      <c r="D8" s="54">
        <v>0.32</v>
      </c>
    </row>
    <row r="9" spans="1:4">
      <c r="A9" s="36" t="str">
        <f t="shared" si="0"/>
        <v>Moderado-TIJOLO</v>
      </c>
      <c r="B9" s="36" t="s">
        <v>18</v>
      </c>
      <c r="C9" s="51" t="s">
        <v>24</v>
      </c>
      <c r="D9" s="54">
        <v>0.35</v>
      </c>
    </row>
    <row r="10" spans="1:4">
      <c r="A10" s="36" t="str">
        <f t="shared" si="0"/>
        <v>Moderado-HIBRIDO</v>
      </c>
      <c r="B10" s="36" t="s">
        <v>18</v>
      </c>
      <c r="C10" s="51" t="s">
        <v>25</v>
      </c>
      <c r="D10" s="54">
        <v>0.08</v>
      </c>
    </row>
    <row r="11" spans="1:4">
      <c r="A11" s="36" t="str">
        <f t="shared" si="0"/>
        <v>Moderado-FOF'S</v>
      </c>
      <c r="B11" s="36" t="s">
        <v>18</v>
      </c>
      <c r="C11" s="51" t="s">
        <v>26</v>
      </c>
      <c r="D11" s="54">
        <v>0.05</v>
      </c>
    </row>
    <row r="12" spans="1:4">
      <c r="A12" s="36" t="str">
        <f t="shared" si="0"/>
        <v>Moderado-DESENVOLVIMENTO</v>
      </c>
      <c r="B12" s="36" t="s">
        <v>18</v>
      </c>
      <c r="C12" s="51" t="s">
        <v>27</v>
      </c>
      <c r="D12" s="54">
        <v>0.1</v>
      </c>
    </row>
    <row r="13" spans="1:4">
      <c r="A13" s="36" t="str">
        <f t="shared" si="0"/>
        <v>Moderado-HOTELARIAS</v>
      </c>
      <c r="B13" s="36" t="s">
        <v>18</v>
      </c>
      <c r="C13" s="51" t="s">
        <v>28</v>
      </c>
      <c r="D13" s="54">
        <v>0.1</v>
      </c>
    </row>
    <row r="14" spans="1:4">
      <c r="A14" s="52" t="str">
        <f t="shared" si="0"/>
        <v>Agressivo-PAPEL</v>
      </c>
      <c r="B14" s="52" t="s">
        <v>32</v>
      </c>
      <c r="C14" s="53" t="s">
        <v>23</v>
      </c>
      <c r="D14" s="55">
        <v>0.5</v>
      </c>
    </row>
    <row r="15" spans="1:4">
      <c r="A15" s="52" t="str">
        <f t="shared" si="0"/>
        <v>Agressivo-TIJOLO</v>
      </c>
      <c r="B15" s="52" t="s">
        <v>32</v>
      </c>
      <c r="C15" s="53" t="s">
        <v>24</v>
      </c>
      <c r="D15" s="55">
        <v>0.1</v>
      </c>
    </row>
    <row r="16" spans="1:4">
      <c r="A16" s="52" t="str">
        <f t="shared" si="0"/>
        <v>Agressivo-HIBRIDO</v>
      </c>
      <c r="B16" s="52" t="s">
        <v>32</v>
      </c>
      <c r="C16" s="53" t="s">
        <v>25</v>
      </c>
      <c r="D16" s="55">
        <v>0.05</v>
      </c>
    </row>
    <row r="17" spans="1:4">
      <c r="A17" s="52" t="str">
        <f t="shared" si="0"/>
        <v>Agressivo-FOF'S</v>
      </c>
      <c r="B17" s="52" t="s">
        <v>32</v>
      </c>
      <c r="C17" s="53" t="s">
        <v>26</v>
      </c>
      <c r="D17" s="55">
        <v>0.05</v>
      </c>
    </row>
    <row r="18" spans="1:4">
      <c r="A18" s="52" t="str">
        <f t="shared" si="0"/>
        <v>Agressivo-DESENVOLVIMENTO</v>
      </c>
      <c r="B18" s="52" t="s">
        <v>32</v>
      </c>
      <c r="C18" s="53" t="s">
        <v>27</v>
      </c>
      <c r="D18" s="55">
        <v>0.2</v>
      </c>
    </row>
    <row r="19" spans="1:4">
      <c r="A19" s="52" t="str">
        <f t="shared" si="0"/>
        <v>Agressivo-HOTELARIAS</v>
      </c>
      <c r="B19" s="52" t="s">
        <v>32</v>
      </c>
      <c r="C19" s="53" t="s">
        <v>28</v>
      </c>
      <c r="D19" s="5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2025-05-16T11:31:33Z</dcterms:created>
  <dcterms:modified xsi:type="dcterms:W3CDTF">2025-05-18T01:44:19Z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c9c14c-ee82-4116-a02b-1d773704633d_Enabled">
    <vt:lpwstr>true</vt:lpwstr>
  </property>
  <property fmtid="{D5CDD505-2E9C-101B-9397-08002B2CF9AE}" pid="3" name="MSIP_Label_dec9c14c-ee82-4116-a02b-1d773704633d_SetDate">
    <vt:lpwstr>2025-05-16T11:32:11Z</vt:lpwstr>
  </property>
  <property fmtid="{D5CDD505-2E9C-101B-9397-08002B2CF9AE}" pid="4" name="MSIP_Label_dec9c14c-ee82-4116-a02b-1d773704633d_Method">
    <vt:lpwstr>Privileged</vt:lpwstr>
  </property>
  <property fmtid="{D5CDD505-2E9C-101B-9397-08002B2CF9AE}" pid="5" name="MSIP_Label_dec9c14c-ee82-4116-a02b-1d773704633d_Name">
    <vt:lpwstr>Rótulo Público</vt:lpwstr>
  </property>
  <property fmtid="{D5CDD505-2E9C-101B-9397-08002B2CF9AE}" pid="6" name="MSIP_Label_dec9c14c-ee82-4116-a02b-1d773704633d_SiteId">
    <vt:lpwstr>00069df5-ac2f-4ca7-b9a5-d99fea37ab02</vt:lpwstr>
  </property>
  <property fmtid="{D5CDD505-2E9C-101B-9397-08002B2CF9AE}" pid="7" name="MSIP_Label_dec9c14c-ee82-4116-a02b-1d773704633d_ActionId">
    <vt:lpwstr>c7b43137-28cc-4d8b-9cec-39d3de8f9250</vt:lpwstr>
  </property>
  <property fmtid="{D5CDD505-2E9C-101B-9397-08002B2CF9AE}" pid="8" name="MSIP_Label_dec9c14c-ee82-4116-a02b-1d773704633d_ContentBits">
    <vt:lpwstr>2</vt:lpwstr>
  </property>
  <property fmtid="{D5CDD505-2E9C-101B-9397-08002B2CF9AE}" pid="9" name="MSIP_Label_dec9c14c-ee82-4116-a02b-1d773704633d_Tag">
    <vt:lpwstr>10, 0, 1, 2</vt:lpwstr>
  </property>
</Properties>
</file>