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ka\OneDrive\デスクトップ\ayaka\評価シート\"/>
    </mc:Choice>
  </mc:AlternateContent>
  <xr:revisionPtr revIDLastSave="0" documentId="13_ncr:1_{4DBE744D-2D4F-439A-A8D7-2CD75B895641}" xr6:coauthVersionLast="47" xr6:coauthVersionMax="47" xr10:uidLastSave="{00000000-0000-0000-0000-000000000000}"/>
  <bookViews>
    <workbookView xWindow="7305" yWindow="3450" windowWidth="21600" windowHeight="11160" xr2:uid="{34F7D8D9-8308-45D2-BE75-D21B701BF434}"/>
  </bookViews>
  <sheets>
    <sheet name="所属チーム" sheetId="4" r:id="rId1"/>
    <sheet name="全期間" sheetId="6" r:id="rId2"/>
    <sheet name="202309" sheetId="2" r:id="rId3"/>
    <sheet name="20240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6" l="1"/>
  <c r="AD8" i="6"/>
  <c r="W8" i="6"/>
  <c r="V8" i="6"/>
  <c r="O8" i="6"/>
  <c r="N8" i="6"/>
  <c r="I8" i="6"/>
  <c r="H8" i="6"/>
  <c r="F8" i="6"/>
  <c r="E8" i="6"/>
  <c r="AE7" i="6"/>
  <c r="AD7" i="6"/>
  <c r="W7" i="6"/>
  <c r="V7" i="6"/>
  <c r="O7" i="6"/>
  <c r="N7" i="6"/>
  <c r="I7" i="6"/>
  <c r="H7" i="6"/>
  <c r="E7" i="6"/>
  <c r="F7" i="6" s="1"/>
  <c r="AE6" i="6"/>
  <c r="AD6" i="6"/>
  <c r="W6" i="6"/>
  <c r="V6" i="6"/>
  <c r="O6" i="6"/>
  <c r="N6" i="6"/>
  <c r="I6" i="6"/>
  <c r="H6" i="6"/>
  <c r="F6" i="6"/>
  <c r="E6" i="6"/>
  <c r="AE5" i="6"/>
  <c r="AD5" i="6"/>
  <c r="W5" i="6"/>
  <c r="V5" i="6"/>
  <c r="O5" i="6"/>
  <c r="N5" i="6"/>
  <c r="I5" i="6"/>
  <c r="H5" i="6"/>
  <c r="E5" i="6"/>
  <c r="F5" i="6" s="1"/>
  <c r="AE4" i="6"/>
  <c r="AD4" i="6"/>
  <c r="W4" i="6"/>
  <c r="V4" i="6"/>
  <c r="O4" i="6"/>
  <c r="N4" i="6"/>
  <c r="I4" i="6"/>
  <c r="H4" i="6"/>
  <c r="F4" i="6"/>
  <c r="E4" i="6"/>
  <c r="AE3" i="6"/>
  <c r="AD3" i="6"/>
  <c r="W3" i="6"/>
  <c r="V3" i="6"/>
  <c r="O3" i="6"/>
  <c r="N3" i="6"/>
  <c r="I3" i="6"/>
  <c r="H3" i="6"/>
  <c r="E3" i="6"/>
  <c r="F3" i="6" s="1"/>
  <c r="AE2" i="6"/>
  <c r="AD2" i="6"/>
  <c r="W2" i="6"/>
  <c r="V2" i="6"/>
  <c r="O2" i="6"/>
  <c r="N2" i="6"/>
  <c r="I2" i="6"/>
  <c r="H2" i="6"/>
  <c r="F2" i="6"/>
  <c r="E2" i="6"/>
  <c r="AC8" i="6"/>
  <c r="U8" i="6"/>
  <c r="M8" i="6"/>
  <c r="G8" i="6"/>
  <c r="AC7" i="6"/>
  <c r="U7" i="6"/>
  <c r="M7" i="6"/>
  <c r="G7" i="6"/>
  <c r="AC6" i="6"/>
  <c r="U6" i="6"/>
  <c r="M6" i="6"/>
  <c r="G6" i="6"/>
  <c r="AC5" i="6"/>
  <c r="U5" i="6"/>
  <c r="M5" i="6"/>
  <c r="G5" i="6"/>
  <c r="AC4" i="6"/>
  <c r="U4" i="6"/>
  <c r="M4" i="6"/>
  <c r="G4" i="6"/>
  <c r="AC3" i="6"/>
  <c r="U3" i="6"/>
  <c r="M3" i="6"/>
  <c r="G3" i="6"/>
  <c r="AC2" i="6"/>
  <c r="U2" i="6"/>
  <c r="M2" i="6"/>
  <c r="G2" i="6"/>
  <c r="AE14" i="6"/>
  <c r="AD14" i="6"/>
  <c r="W14" i="6"/>
  <c r="V14" i="6"/>
  <c r="O14" i="6"/>
  <c r="N14" i="6"/>
  <c r="H14" i="6"/>
  <c r="E14" i="6"/>
  <c r="F14" i="6" s="1"/>
  <c r="AE13" i="6"/>
  <c r="AD13" i="6"/>
  <c r="W13" i="6"/>
  <c r="V13" i="6"/>
  <c r="O13" i="6"/>
  <c r="N13" i="6"/>
  <c r="H13" i="6"/>
  <c r="F13" i="6"/>
  <c r="E13" i="6"/>
  <c r="AE12" i="6"/>
  <c r="AD12" i="6"/>
  <c r="W12" i="6"/>
  <c r="V12" i="6"/>
  <c r="O12" i="6"/>
  <c r="N12" i="6"/>
  <c r="H12" i="6"/>
  <c r="F12" i="6"/>
  <c r="E12" i="6"/>
  <c r="AE11" i="6"/>
  <c r="AD11" i="6"/>
  <c r="W11" i="6"/>
  <c r="V11" i="6"/>
  <c r="O11" i="6"/>
  <c r="N11" i="6"/>
  <c r="H11" i="6"/>
  <c r="E11" i="6"/>
  <c r="F11" i="6" s="1"/>
  <c r="AE10" i="6"/>
  <c r="AD10" i="6"/>
  <c r="W10" i="6"/>
  <c r="V10" i="6"/>
  <c r="O10" i="6"/>
  <c r="N10" i="6"/>
  <c r="H10" i="6"/>
  <c r="F10" i="6"/>
  <c r="E10" i="6"/>
  <c r="AE9" i="6"/>
  <c r="AD9" i="6"/>
  <c r="W9" i="6"/>
  <c r="V9" i="6"/>
  <c r="O9" i="6"/>
  <c r="N9" i="6"/>
  <c r="H9" i="6"/>
  <c r="E9" i="6"/>
  <c r="F9" i="6" s="1"/>
  <c r="G9" i="6"/>
  <c r="I9" i="6" s="1"/>
  <c r="G10" i="6"/>
  <c r="I10" i="6" s="1"/>
  <c r="G11" i="6"/>
  <c r="I11" i="6" s="1"/>
  <c r="G12" i="6"/>
  <c r="I12" i="6" s="1"/>
  <c r="G13" i="6"/>
  <c r="I13" i="6"/>
  <c r="G14" i="6"/>
  <c r="I14" i="6" s="1"/>
  <c r="AC14" i="6"/>
  <c r="U14" i="6"/>
  <c r="M14" i="6"/>
  <c r="AC13" i="6"/>
  <c r="U13" i="6"/>
  <c r="M13" i="6"/>
  <c r="AC12" i="6"/>
  <c r="U12" i="6"/>
  <c r="M12" i="6"/>
  <c r="AC11" i="6"/>
  <c r="U11" i="6"/>
  <c r="M11" i="6"/>
  <c r="AC10" i="6"/>
  <c r="U10" i="6"/>
  <c r="M10" i="6"/>
  <c r="AC9" i="6"/>
  <c r="U9" i="6"/>
  <c r="M9" i="6"/>
  <c r="G4" i="3"/>
  <c r="I4" i="3" s="1"/>
  <c r="H4" i="3" l="1"/>
  <c r="AC7" i="3"/>
  <c r="AD7" i="3" s="1"/>
  <c r="U3" i="3"/>
  <c r="V3" i="3" s="1"/>
  <c r="G7" i="3"/>
  <c r="H7" i="3" s="1"/>
  <c r="AC4" i="3"/>
  <c r="AD4" i="3" s="1"/>
  <c r="U2" i="3"/>
  <c r="M7" i="3"/>
  <c r="O7" i="3" s="1"/>
  <c r="G2" i="3"/>
  <c r="I2" i="3" s="1"/>
  <c r="U5" i="3"/>
  <c r="V5" i="3" s="1"/>
  <c r="G5" i="3"/>
  <c r="I5" i="3" s="1"/>
  <c r="AC2" i="3"/>
  <c r="AE2" i="3" s="1"/>
  <c r="M2" i="3"/>
  <c r="U7" i="3"/>
  <c r="W7" i="3" s="1"/>
  <c r="M4" i="3"/>
  <c r="O4" i="3" s="1"/>
  <c r="M3" i="3"/>
  <c r="N3" i="3" s="1"/>
  <c r="M5" i="3"/>
  <c r="N5" i="3" s="1"/>
  <c r="U4" i="3"/>
  <c r="W4" i="3" s="1"/>
  <c r="U6" i="3"/>
  <c r="V6" i="3" s="1"/>
  <c r="G6" i="3"/>
  <c r="H6" i="3" s="1"/>
  <c r="AC5" i="3"/>
  <c r="AD5" i="3" s="1"/>
  <c r="AC3" i="3"/>
  <c r="AE3" i="3" s="1"/>
  <c r="AC6" i="3"/>
  <c r="AD6" i="3" s="1"/>
  <c r="M6" i="3"/>
  <c r="N6" i="3" s="1"/>
  <c r="G3" i="3"/>
  <c r="I3" i="3" s="1"/>
  <c r="G2" i="2"/>
  <c r="I2" i="2" s="1"/>
  <c r="AC8" i="2"/>
  <c r="AE8" i="2" s="1"/>
  <c r="G8" i="2"/>
  <c r="I8" i="2" s="1"/>
  <c r="U8" i="2"/>
  <c r="W8" i="2" s="1"/>
  <c r="M8" i="2"/>
  <c r="O8" i="2" s="1"/>
  <c r="AC5" i="2"/>
  <c r="AE5" i="2" s="1"/>
  <c r="M3" i="2"/>
  <c r="O3" i="2" s="1"/>
  <c r="AC3" i="2"/>
  <c r="AE3" i="2" s="1"/>
  <c r="U4" i="2"/>
  <c r="W4" i="2" s="1"/>
  <c r="U6" i="2"/>
  <c r="W6" i="2" s="1"/>
  <c r="AC4" i="2"/>
  <c r="AE4" i="2" s="1"/>
  <c r="AC6" i="2"/>
  <c r="AE6" i="2" s="1"/>
  <c r="AC7" i="2"/>
  <c r="AE7" i="2" s="1"/>
  <c r="M5" i="2"/>
  <c r="O5" i="2" s="1"/>
  <c r="M4" i="2"/>
  <c r="O4" i="2" s="1"/>
  <c r="U3" i="2"/>
  <c r="W3" i="2" s="1"/>
  <c r="M7" i="2"/>
  <c r="O7" i="2" s="1"/>
  <c r="M6" i="2"/>
  <c r="O6" i="2" s="1"/>
  <c r="G3" i="2"/>
  <c r="I3" i="2" s="1"/>
  <c r="U5" i="2"/>
  <c r="W5" i="2" s="1"/>
  <c r="G5" i="2"/>
  <c r="I5" i="2" s="1"/>
  <c r="G4" i="2"/>
  <c r="I4" i="2" s="1"/>
  <c r="U7" i="2"/>
  <c r="W7" i="2" s="1"/>
  <c r="G7" i="2"/>
  <c r="I7" i="2" s="1"/>
  <c r="G6" i="2"/>
  <c r="I6" i="2" s="1"/>
  <c r="M2" i="2"/>
  <c r="O2" i="2" s="1"/>
  <c r="AC2" i="2"/>
  <c r="AE2" i="2" s="1"/>
  <c r="U2" i="2"/>
  <c r="W2" i="2" s="1"/>
  <c r="I7" i="3" l="1"/>
  <c r="N2" i="3"/>
  <c r="O2" i="3"/>
  <c r="V2" i="3"/>
  <c r="W2" i="3"/>
  <c r="V7" i="3"/>
  <c r="H2" i="3"/>
  <c r="AE7" i="3"/>
  <c r="E7" i="3"/>
  <c r="F7" i="3" s="1"/>
  <c r="AE4" i="3"/>
  <c r="N7" i="3"/>
  <c r="AD3" i="3"/>
  <c r="E2" i="3"/>
  <c r="F2" i="3" s="1"/>
  <c r="W3" i="3"/>
  <c r="AD2" i="3"/>
  <c r="N4" i="3"/>
  <c r="W5" i="3"/>
  <c r="E4" i="3"/>
  <c r="F4" i="3" s="1"/>
  <c r="V4" i="3"/>
  <c r="E6" i="3"/>
  <c r="F6" i="3" s="1"/>
  <c r="AE6" i="3"/>
  <c r="AE5" i="3"/>
  <c r="H5" i="3"/>
  <c r="H3" i="3"/>
  <c r="O5" i="3"/>
  <c r="E5" i="3"/>
  <c r="F5" i="3" s="1"/>
  <c r="E3" i="3"/>
  <c r="F3" i="3" s="1"/>
  <c r="O6" i="3"/>
  <c r="O3" i="3"/>
  <c r="W6" i="3"/>
  <c r="I6" i="3"/>
  <c r="AD5" i="2"/>
  <c r="AD6" i="2"/>
  <c r="AD3" i="2"/>
  <c r="AD2" i="2"/>
  <c r="AD8" i="2"/>
  <c r="AD4" i="2"/>
  <c r="AD7" i="2"/>
  <c r="V3" i="2"/>
  <c r="V6" i="2"/>
  <c r="V7" i="2"/>
  <c r="V4" i="2"/>
  <c r="V8" i="2"/>
  <c r="V2" i="2"/>
  <c r="V5" i="2"/>
  <c r="N7" i="2"/>
  <c r="N4" i="2"/>
  <c r="N8" i="2"/>
  <c r="N5" i="2"/>
  <c r="N6" i="2"/>
  <c r="N2" i="2"/>
  <c r="N3" i="2"/>
  <c r="H5" i="2"/>
  <c r="H6" i="2"/>
  <c r="H7" i="2"/>
  <c r="H3" i="2"/>
  <c r="H8" i="2"/>
  <c r="H4" i="2"/>
  <c r="H2" i="2"/>
  <c r="E8" i="2"/>
  <c r="F8" i="2" s="1"/>
  <c r="E3" i="2"/>
  <c r="E2" i="2"/>
  <c r="E5" i="2"/>
  <c r="E6" i="2"/>
  <c r="E7" i="2"/>
  <c r="E4" i="2"/>
  <c r="F2" i="2" l="1"/>
  <c r="F3" i="2"/>
  <c r="F4" i="2"/>
  <c r="F7" i="2"/>
  <c r="F6" i="2"/>
  <c r="F5" i="2"/>
</calcChain>
</file>

<file path=xl/sharedStrings.xml><?xml version="1.0" encoding="utf-8"?>
<sst xmlns="http://schemas.openxmlformats.org/spreadsheetml/2006/main" count="169" uniqueCount="49">
  <si>
    <t>名前</t>
    <rPh sb="0" eb="2">
      <t>ナマエ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</si>
  <si>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</si>
  <si>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</si>
  <si>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山田</t>
    <rPh sb="0" eb="2">
      <t>ヤマダ</t>
    </rPh>
    <phoneticPr fontId="1"/>
  </si>
  <si>
    <t>所属</t>
    <rPh sb="0" eb="2">
      <t>ショゾク</t>
    </rPh>
    <phoneticPr fontId="1"/>
  </si>
  <si>
    <t>DDC</t>
    <phoneticPr fontId="1"/>
  </si>
  <si>
    <t>NCOS</t>
    <phoneticPr fontId="1"/>
  </si>
  <si>
    <t>AAA</t>
    <phoneticPr fontId="1"/>
  </si>
  <si>
    <t>評価点合計</t>
    <rPh sb="0" eb="3">
      <t>ヒョウカテン</t>
    </rPh>
    <rPh sb="3" eb="5">
      <t>ゴウケイ</t>
    </rPh>
    <phoneticPr fontId="1"/>
  </si>
  <si>
    <t>今田</t>
    <rPh sb="0" eb="2">
      <t>イマダ</t>
    </rPh>
    <phoneticPr fontId="1"/>
  </si>
  <si>
    <t>渡邊</t>
    <rPh sb="0" eb="2">
      <t>ワタナベ</t>
    </rPh>
    <phoneticPr fontId="1"/>
  </si>
  <si>
    <t>小川</t>
    <rPh sb="0" eb="2">
      <t>オガワ</t>
    </rPh>
    <phoneticPr fontId="1"/>
  </si>
  <si>
    <t>橋本</t>
    <rPh sb="0" eb="2">
      <t>ハシモト</t>
    </rPh>
    <phoneticPr fontId="1"/>
  </si>
  <si>
    <t>サブマネ</t>
    <phoneticPr fontId="1"/>
  </si>
  <si>
    <t>金村</t>
    <rPh sb="0" eb="2">
      <t>カネムラ</t>
    </rPh>
    <phoneticPr fontId="1"/>
  </si>
  <si>
    <t>森川</t>
    <rPh sb="0" eb="2">
      <t>モリカワ</t>
    </rPh>
    <phoneticPr fontId="1"/>
  </si>
  <si>
    <t>1_2.組織人としての責務(%)</t>
    <phoneticPr fontId="1"/>
  </si>
  <si>
    <t>1_3.組織人としての責務(MinMax)</t>
    <phoneticPr fontId="1"/>
  </si>
  <si>
    <t>1_A.コンプラ</t>
    <phoneticPr fontId="1"/>
  </si>
  <si>
    <t>1_B.勤怠</t>
    <phoneticPr fontId="1"/>
  </si>
  <si>
    <t>1_C.ルール遵守</t>
    <phoneticPr fontId="1"/>
  </si>
  <si>
    <t>2_A.エスカレーション</t>
    <phoneticPr fontId="1"/>
  </si>
  <si>
    <t>2_B.協調性</t>
    <phoneticPr fontId="1"/>
  </si>
  <si>
    <t>2_C.情報共有</t>
    <phoneticPr fontId="1"/>
  </si>
  <si>
    <t>2_D.主体性</t>
    <phoneticPr fontId="1"/>
  </si>
  <si>
    <t>2_E.指示を聞けるか、理解できるか</t>
    <phoneticPr fontId="1"/>
  </si>
  <si>
    <t>3_A.業務遂行に必要なスキルを有しているか</t>
    <phoneticPr fontId="1"/>
  </si>
  <si>
    <t>3_B.役割を把握しているか</t>
    <phoneticPr fontId="1"/>
  </si>
  <si>
    <t>3_C.効率化</t>
    <phoneticPr fontId="1"/>
  </si>
  <si>
    <t>3_D.問題解決能力</t>
    <phoneticPr fontId="1"/>
  </si>
  <si>
    <t>3_E.スケジューリング能力</t>
    <phoneticPr fontId="1"/>
  </si>
  <si>
    <t>4_A.責任感</t>
    <phoneticPr fontId="1"/>
  </si>
  <si>
    <t>4_B.積極性</t>
    <phoneticPr fontId="1"/>
  </si>
  <si>
    <t>4_1.人間性</t>
    <phoneticPr fontId="1"/>
  </si>
  <si>
    <t>4_2.人間性(%)</t>
    <phoneticPr fontId="1"/>
  </si>
  <si>
    <t>4_3.人間性(MinMax)</t>
    <phoneticPr fontId="1"/>
  </si>
  <si>
    <t>1_1.組織人としての責務</t>
    <phoneticPr fontId="1"/>
  </si>
  <si>
    <t>2_1.コミュニケーション</t>
    <phoneticPr fontId="1"/>
  </si>
  <si>
    <t>2_2.コミュニケーション(%)</t>
    <phoneticPr fontId="1"/>
  </si>
  <si>
    <t>2_3.コミュニケーション(MinMax)</t>
    <phoneticPr fontId="1"/>
  </si>
  <si>
    <t>3_1.業務処理能力</t>
    <phoneticPr fontId="1"/>
  </si>
  <si>
    <t>3_2.業務処理能力2(%)</t>
    <phoneticPr fontId="1"/>
  </si>
  <si>
    <t>3_3.業務処理能力(MinMax)</t>
    <phoneticPr fontId="1"/>
  </si>
  <si>
    <t>評価点平均</t>
    <rPh sb="0" eb="3">
      <t>ヒョウカテンゴウケイ2</t>
    </rPh>
    <rPh sb="3" eb="5">
      <t>ヘイキン</t>
    </rPh>
    <phoneticPr fontId="1"/>
  </si>
  <si>
    <t>佐藤A</t>
    <rPh sb="0" eb="2">
      <t>サトウ</t>
    </rPh>
    <phoneticPr fontId="1"/>
  </si>
  <si>
    <t>桐渕</t>
    <rPh sb="0" eb="2">
      <t>キリブチ</t>
    </rPh>
    <phoneticPr fontId="1"/>
  </si>
  <si>
    <t>佐藤B</t>
    <rPh sb="0" eb="2">
      <t>サトウ</t>
    </rPh>
    <phoneticPr fontId="1"/>
  </si>
  <si>
    <t>桜井</t>
    <rPh sb="0" eb="2">
      <t>サクライ</t>
    </rPh>
    <phoneticPr fontId="1"/>
  </si>
  <si>
    <t>加藤</t>
    <rPh sb="0" eb="2">
      <t>カトウ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</si>
</sst>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4" formatCode="yyyy/mm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2" fontId="0" fillId="2" borderId="0" xfId="0" applyNumberFormat="1" applyFill="1">
      <alignment vertical="center"/>
    </xf>
    <xf numFmtId="1" fontId="0" fillId="2" borderId="0" xfId="0" applyNumberFormat="1" applyFill="1">
      <alignment vertical="center"/>
    </xf>
    <xf numFmtId="2" fontId="2" fillId="2" borderId="0" xfId="0" applyNumberFormat="1" applyFont="1" applyFill="1">
      <alignment vertical="center"/>
    </xf>
    <xf numFmtId="176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71">
    <dxf>
      <numFmt numFmtId="1" formatCode="0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numFmt numFmtId="176" formatCode="0.00_);[Red]\(0.00\)"/>
    </dxf>
    <dxf>
      <numFmt numFmtId="0" formatCode="General"/>
    </dxf>
    <dxf>
      <font>
        <b val="0"/>
        <family val="3"/>
      </font>
    </dxf>
    <dxf>
      <fill>
        <patternFill>
          <fgColor indexed="64"/>
          <bgColor theme="5" tint="0.59999389629810485"/>
        </patternFill>
      </fill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font>
        <b val="0"/>
        <family val="3"/>
      </font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76" formatCode="0.00_);[Red]\(0.00\)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" formatCode="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77" formatCode="0.0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77" formatCode="0.0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numFmt numFmtId="176" formatCode="0.00_);[Red]\(0.0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D0A982-1694-450D-A93D-183EA6EE99A8}" name="テーブル3" displayName="テーブル3" ref="A1:AG14">
  <autoFilter ref="A1:AG14" xr:uid="{18D0A982-1694-450D-A93D-183EA6EE99A8}"/>
  <tableColumns count="33">
    <tableColumn id="1" xr3:uid="{2283201C-677B-4661-BB3B-E40E3501818D}" name="開始年月" totalsRowLabel="集計"/>
    <tableColumn id="2" xr3:uid="{04703B84-A87E-4EF0-83CB-86F2D22F5BDA}" name="終了年月"/>
    <tableColumn id="3" xr3:uid="{BD0201CA-C361-4C55-AAB7-3CC2E49CE441}" name="名前"/>
    <tableColumn id="23" xr3:uid="{A78151BC-4FA7-442D-85F9-F0B101B88BB9}" name="所属"/>
    <tableColumn id="24" xr3:uid="{77E50F51-DBCE-44E0-8AD6-A5885470B608}" name="評価点合計" dataDxfId="5">
      <calculatedColumnFormula>SUM(テーブル2[[#This Row],[1_1.組織人としての責務]],テーブル2[[#This Row],[2_1.コミュニケーション]],テーブル2[[#This Row],[3_1.業務処理能力]],テーブル2[[#This Row],[4_1.人間性]])</calculatedColumnFormula>
    </tableColumn>
    <tableColumn id="33" xr3:uid="{E2E10D13-E672-4B33-8D75-243963C0704D}" name="評価点平均" dataDxfId="4">
      <calculatedColumnFormula>テーブル2[[#This Row],[評価点合計]]/15</calculatedColumnFormula>
    </tableColumn>
    <tableColumn id="4" xr3:uid="{BF1A960B-C3EB-445B-8872-D3FEFC99A955}" name="1_1.組織人としての責務" dataDxfId="31" totalsRowDxfId="32">
      <calculatedColumnFormula>SUM(J2:L2)</calculatedColumnFormula>
    </tableColumn>
    <tableColumn id="25" xr3:uid="{625CC4D6-36BD-4CD1-A3FA-A68D36A015BA}" name="1_2.組織人としての責務(%)" dataDxfId="3" totalsRowDxfId="30">
      <calculatedColumnFormula>テーブル2[[#This Row],[1_1.組織人としての責務]]/(4*3)*100</calculatedColumnFormula>
    </tableColumn>
    <tableColumn id="29" xr3:uid="{7E8EA459-4F3D-4C24-B16C-46CD64D1144B}" name="1_3.組織人としての責務(MinMax)" dataDxfId="28" totalsRowDxfId="29">
      <calculatedColumnFormula>(テーブル3[[#This Row],[1_1.組織人としての責務]]-0)/(12-0)</calculatedColumnFormula>
    </tableColumn>
    <tableColumn id="5" xr3:uid="{9B49AFEC-FB95-4B28-9DDA-1529A56F6420}" name="1_A.コンプラ">
      <calculatedColumnFormula>RANDBETWEEN(1,4)</calculatedColumnFormula>
    </tableColumn>
    <tableColumn id="6" xr3:uid="{2A103D62-9BFF-4D5A-8F3F-4C308F4FD78A}" name="1_B.勤怠">
      <calculatedColumnFormula>RANDBETWEEN(1,4)</calculatedColumnFormula>
    </tableColumn>
    <tableColumn id="7" xr3:uid="{6DE51FB0-6BF5-4D15-8CA3-298C9527EBAA}" name="1_C.ルール遵守">
      <calculatedColumnFormula>RANDBETWEEN(1,4)</calculatedColumnFormula>
    </tableColumn>
    <tableColumn id="8" xr3:uid="{34A7E96C-E49C-4A45-A107-2A3AE169388D}" name="2_1.コミュニケーション" dataDxfId="26" totalsRowDxfId="27">
      <calculatedColumnFormula>SUM(P2:T2)</calculatedColumnFormula>
    </tableColumn>
    <tableColumn id="26" xr3:uid="{3DEBAD65-8A3E-4D4C-B8F3-697401583A07}" name="2_2.コミュニケーション(%)" dataDxfId="2" totalsRowDxfId="25">
      <calculatedColumnFormula>テーブル2[[#This Row],[2_1.コミュニケーション]]/(4*5)*100</calculatedColumnFormula>
    </tableColumn>
    <tableColumn id="30" xr3:uid="{A7CED0CF-1E4D-4163-ACC7-C12996E6EE86}" name="2_3.コミュニケーション(MinMax)" dataDxfId="23" totalsRowDxfId="24">
      <calculatedColumnFormula>(テーブル3[[#This Row],[2_1.コミュニケーション]]-0)/(20-0)</calculatedColumnFormula>
    </tableColumn>
    <tableColumn id="9" xr3:uid="{B5156648-039D-4BF7-8968-820AC9F553B2}" name="2_A.エスカレーション">
      <calculatedColumnFormula>RANDBETWEEN(1,4)</calculatedColumnFormula>
    </tableColumn>
    <tableColumn id="10" xr3:uid="{E3BF5924-9B96-4D1C-A843-1CD1EADEFD05}" name="2_B.協調性">
      <calculatedColumnFormula>RANDBETWEEN(1,4)</calculatedColumnFormula>
    </tableColumn>
    <tableColumn id="11" xr3:uid="{D4DB3262-A845-425D-9F2B-0E1DF3177160}" name="2_C.情報共有">
      <calculatedColumnFormula>RANDBETWEEN(1,4)</calculatedColumnFormula>
    </tableColumn>
    <tableColumn id="12" xr3:uid="{5A143873-E1EC-4F2C-8976-A05D8AA2E6F0}" name="2_D.主体性">
      <calculatedColumnFormula>RANDBETWEEN(1,4)</calculatedColumnFormula>
    </tableColumn>
    <tableColumn id="13" xr3:uid="{9EA82422-1C3E-49AD-8521-3A6E5BFA950A}" name="2_E.指示を聞けるか、理解できるか">
      <calculatedColumnFormula>RANDBETWEEN(1,4)</calculatedColumnFormula>
    </tableColumn>
    <tableColumn id="14" xr3:uid="{999F246F-A861-400B-AE1C-B7A4C0009386}" name="3_1.業務処理能力" dataDxfId="21" totalsRowDxfId="22">
      <calculatedColumnFormula>SUM(X2:AB2)</calculatedColumnFormula>
    </tableColumn>
    <tableColumn id="27" xr3:uid="{7E51CB63-885C-4CDC-8CD1-ABD5342E3104}" name="3_2.業務処理能力2(%)" dataDxfId="1" totalsRowDxfId="20">
      <calculatedColumnFormula>テーブル2[[#This Row],[3_1.業務処理能力]]/(4*5)*100</calculatedColumnFormula>
    </tableColumn>
    <tableColumn id="31" xr3:uid="{4E436280-4395-4F5F-AF98-FC545BEF4A4C}" name="3_3.業務処理能力(MinMax)" dataDxfId="18" totalsRowDxfId="19">
      <calculatedColumnFormula>(テーブル3[[#This Row],[3_1.業務処理能力]]-0)/(20-0)</calculatedColumnFormula>
    </tableColumn>
    <tableColumn id="15" xr3:uid="{A9F38D98-3E74-4E12-AB51-A79933FFB0C5}" name="3_A.業務遂行に必要なスキルを有しているか">
      <calculatedColumnFormula>RANDBETWEEN(1,4)</calculatedColumnFormula>
    </tableColumn>
    <tableColumn id="16" xr3:uid="{83AD987D-DC05-4BB0-82E3-8E1BA74E51EA}" name="3_B.役割を把握しているか">
      <calculatedColumnFormula>RANDBETWEEN(1,4)</calculatedColumnFormula>
    </tableColumn>
    <tableColumn id="17" xr3:uid="{35750859-0860-4A2F-83C2-402BD44EE7E2}" name="3_C.効率化">
      <calculatedColumnFormula>RANDBETWEEN(1,4)</calculatedColumnFormula>
    </tableColumn>
    <tableColumn id="18" xr3:uid="{EAD05B19-F256-49C4-BDD2-B5B015B5327F}" name="3_D.問題解決能力">
      <calculatedColumnFormula>RANDBETWEEN(1,4)</calculatedColumnFormula>
    </tableColumn>
    <tableColumn id="19" xr3:uid="{FE63F361-275D-4606-8843-222C0008E2EC}" name="3_E.スケジューリング能力">
      <calculatedColumnFormula>RANDBETWEEN(1,4)</calculatedColumnFormula>
    </tableColumn>
    <tableColumn id="20" xr3:uid="{D8CC7621-393C-43CC-996D-3C2F63705CCF}" name="4_1.人間性" dataDxfId="16" totalsRowDxfId="17">
      <calculatedColumnFormula>SUM(AF2:AG2)</calculatedColumnFormula>
    </tableColumn>
    <tableColumn id="28" xr3:uid="{D36127E4-1661-42FD-9ED7-AC143D8041FF}" name="4_2.人間性(%)" dataDxfId="0" totalsRowDxfId="15">
      <calculatedColumnFormula>テーブル2[[#This Row],[4_1.人間性]]/(4*2)*100</calculatedColumnFormula>
    </tableColumn>
    <tableColumn id="32" xr3:uid="{433A30D9-9901-4E78-8975-AC629EBED342}" name="4_3.人間性(MinMax)" dataDxfId="13" totalsRowDxfId="14">
      <calculatedColumnFormula>(テーブル3[[#This Row],[4_1.人間性]]-0)/(8-0)</calculatedColumnFormula>
    </tableColumn>
    <tableColumn id="21" xr3:uid="{FDD04733-9EEE-4869-809D-3565E4F94C45}" name="4_A.責任感">
      <calculatedColumnFormula>RANDBETWEEN(1,4)</calculatedColumnFormula>
    </tableColumn>
    <tableColumn id="22" xr3:uid="{817BD472-30D2-4EDC-B194-9A7FF6102303}" name="4_B.積極性" totalsRowFunction="sum">
      <calculatedColumnFormula>RANDBETWEEN(1,4)</calculatedColumnFormula>
    </tableColumn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2E52F-342A-4D24-B3B9-582F92A617D2}" name="テーブル1" displayName="テーブル1" ref="A1:AG8">
  <autoFilter ref="A1:AG8" xr:uid="{EAD2E52F-342A-4D24-B3B9-582F92A617D2}"/>
  <tableColumns count="33">
    <tableColumn id="1" xr3:uid="{B60ED906-736C-4BBE-9F18-5D6716360C52}" name="開始年月" totalsRowLabel="集計"/>
    <tableColumn id="2" xr3:uid="{7CC288A0-9BE1-4ECA-8B06-27145C9DC4B5}" name="終了年月"/>
    <tableColumn id="3" xr3:uid="{DCC7C128-DB0D-484C-8C4A-E552297D6ED2}" name="名前"/>
    <tableColumn id="23" xr3:uid="{2897AF09-9B5E-47CB-950B-83F6948462F3}" name="所属"/>
    <tableColumn id="24" xr3:uid="{546A3474-BCFB-44E0-9012-3DA146FB980D}" name="評価点合計" dataDxfId="70">
      <calculatedColumnFormula>SUM(テーブル1[[#This Row],[1_1.組織人としての責務]],テーブル1[[#This Row],[2_1.コミュニケーション]],テーブル1[[#This Row],[3_1.業務処理能力]],テーブル1[[#This Row],[4_1.人間性]])</calculatedColumnFormula>
    </tableColumn>
    <tableColumn id="33" xr3:uid="{E10E1D03-9B6E-44AB-8F69-49999650D79C}" name="評価点平均" dataDxfId="69">
      <calculatedColumnFormula>テーブル1[[#This Row],[評価点合計]]/15</calculatedColumnFormula>
    </tableColumn>
    <tableColumn id="4" xr3:uid="{4E69DA12-51D2-4EA6-A43F-96DA1383D549}" name="1_1.組織人としての責務" dataDxfId="68" totalsRowDxfId="67">
      <calculatedColumnFormula>SUM(J2:L2)</calculatedColumnFormula>
    </tableColumn>
    <tableColumn id="25" xr3:uid="{6027F455-008C-416B-9486-080DF8F81782}" name="1_2.組織人としての責務(%)" dataDxfId="66" totalsRowDxfId="65">
      <calculatedColumnFormula>テーブル1[[#This Row],[1_1.組織人としての責務]]/(4*3)*100</calculatedColumnFormula>
    </tableColumn>
    <tableColumn id="29" xr3:uid="{20FF1C70-66EF-4C9A-AC9E-AFD02EFDCA00}" name="1_3.組織人としての責務(MinMax)" dataDxfId="34" totalsRowDxfId="64">
      <calculatedColumnFormula>(テーブル1[[#This Row],[1_1.組織人としての責務]]-0)/(12-0)</calculatedColumnFormula>
    </tableColumn>
    <tableColumn id="5" xr3:uid="{B8F07DC0-66EF-4E49-96CC-5AD842F3BC63}" name="1_A.コンプラ"/>
    <tableColumn id="6" xr3:uid="{9BBA33CF-2977-4F43-A06C-C7C626E3F88E}" name="1_B.勤怠"/>
    <tableColumn id="7" xr3:uid="{FEECC004-0A09-456B-9D35-63CE9DD66154}" name="1_C.ルール遵守"/>
    <tableColumn id="8" xr3:uid="{9B5CE636-DBFB-4DC9-BA10-E8BDF036F178}" name="2_1.コミュニケーション" dataDxfId="63" totalsRowDxfId="62">
      <calculatedColumnFormula>SUM(P2:T2)</calculatedColumnFormula>
    </tableColumn>
    <tableColumn id="26" xr3:uid="{66AA045C-30EA-4509-9F9A-644AAA8BC0FA}" name="2_2.コミュニケーション(%)" dataDxfId="61" totalsRowDxfId="60">
      <calculatedColumnFormula>テーブル1[[#This Row],[2_1.コミュニケーション]]/(4*5)*100</calculatedColumnFormula>
    </tableColumn>
    <tableColumn id="30" xr3:uid="{DDCFEF91-AEB0-40DB-B33D-56F867C03E57}" name="2_3.コミュニケーション(MinMax)" dataDxfId="12" totalsRowDxfId="59">
      <calculatedColumnFormula>(テーブル1[[#This Row],[2_1.コミュニケーション]]-0)/(20-0)</calculatedColumnFormula>
    </tableColumn>
    <tableColumn id="9" xr3:uid="{BB75059D-DCBE-4850-BC39-A1119297113C}" name="2_A.エスカレーション" dataDxfId="11"/>
    <tableColumn id="10" xr3:uid="{DCBBA056-6EC0-46E8-8A94-6EDA9941E594}" name="2_B.協調性" dataDxfId="10"/>
    <tableColumn id="11" xr3:uid="{322B0F3B-FDA9-49D8-ACE5-786877B6C5CF}" name="2_C.情報共有" dataDxfId="9"/>
    <tableColumn id="12" xr3:uid="{0212E9AC-C786-421C-8918-8D13EF05B6C3}" name="2_D.主体性" dataDxfId="8"/>
    <tableColumn id="13" xr3:uid="{39DB1CB2-6126-48F5-8B0D-A30887E7BF94}" name="2_E.指示を聞けるか、理解できるか" dataDxfId="6"/>
    <tableColumn id="14" xr3:uid="{F61D2C11-481F-4D53-9034-F97799DA13AD}" name="3_1.業務処理能力" dataDxfId="7" totalsRowDxfId="58">
      <calculatedColumnFormula>SUM(X2:AB2)</calculatedColumnFormula>
    </tableColumn>
    <tableColumn id="27" xr3:uid="{A2B051FF-083C-463F-B5D9-1199F0A92EE8}" name="3_2.業務処理能力2(%)" dataDxfId="57" totalsRowDxfId="56">
      <calculatedColumnFormula>テーブル1[[#This Row],[3_1.業務処理能力]]/(4*5)*100</calculatedColumnFormula>
    </tableColumn>
    <tableColumn id="31" xr3:uid="{AFFB78E5-638A-4433-9B91-4D77417B636F}" name="3_3.業務処理能力(MinMax)" dataDxfId="33" totalsRowDxfId="55">
      <calculatedColumnFormula>(テーブル1[[#This Row],[3_1.業務処理能力]]-0)/(20-0)</calculatedColumnFormula>
    </tableColumn>
    <tableColumn id="15" xr3:uid="{D8556964-8479-4613-81EA-E846CD0ABCB9}" name="3_A.業務遂行に必要なスキルを有しているか"/>
    <tableColumn id="16" xr3:uid="{9F42A1CE-EA10-4F38-8C04-AC9FCBEBF06A}" name="3_B.役割を把握しているか"/>
    <tableColumn id="17" xr3:uid="{4C31F1F9-5B48-4D45-A389-F58279780537}" name="3_C.効率化"/>
    <tableColumn id="18" xr3:uid="{10DD0005-4453-4280-B258-EDB46021FF94}" name="3_D.問題解決能力"/>
    <tableColumn id="19" xr3:uid="{218784DE-2B02-491D-8342-78DDD318FDDB}" name="3_E.スケジューリング能力"/>
    <tableColumn id="20" xr3:uid="{C24D80A0-F03E-4B8B-BD97-2B9D6599B1BC}" name="4_1.人間性" dataDxfId="54" totalsRowDxfId="53">
      <calculatedColumnFormula>SUM(AF2:AG2)</calculatedColumnFormula>
    </tableColumn>
    <tableColumn id="28" xr3:uid="{A99FADDD-BF87-4CCF-9610-C8BCC38054B3}" name="4_2.人間性(%)" dataDxfId="52" totalsRowDxfId="51">
      <calculatedColumnFormula>テーブル1[[#This Row],[4_1.人間性]]/(4*2)*100</calculatedColumnFormula>
    </tableColumn>
    <tableColumn id="32" xr3:uid="{CD21A68C-BC09-44F5-8FCA-9E2595806ACC}" name="4_3.人間性(MinMax)" dataDxfId="35" totalsRowDxfId="50">
      <calculatedColumnFormula>(テーブル1[[#This Row],[4_1.人間性]]-0)/(8-0)</calculatedColumnFormula>
    </tableColumn>
    <tableColumn id="21" xr3:uid="{680DE5DC-AAD4-4F50-A4F7-08F1AF5FEAA9}" name="4_A.責任感"/>
    <tableColumn id="22" xr3:uid="{D128EE24-EE03-4C9A-8ECA-50691FD6F2F8}" name="4_B.積極性" totalsRowFunction="sum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B0F940-E10D-4B3A-B5FA-A6C74F737E9D}" name="テーブル2" displayName="テーブル2" ref="A1:AG7" totalsRowShown="0" headerRowDxfId="49">
  <autoFilter ref="A1:AG7" xr:uid="{DFB0F940-E10D-4B3A-B5FA-A6C74F737E9D}"/>
  <tableColumns count="33">
    <tableColumn id="1" xr3:uid="{BBF7D23C-E461-41DA-BE27-257A485151BC}" name="開始年月"/>
    <tableColumn id="2" xr3:uid="{C4A584B0-8C50-4DC3-AF7C-44E367BF4396}" name="終了年月"/>
    <tableColumn id="3" xr3:uid="{2521AF6A-7B8D-4121-B7FB-F579884614A6}" name="名前"/>
    <tableColumn id="4" xr3:uid="{4E5FB3BB-5BF8-4C43-8471-CE941428D7FB}" name="所属"/>
    <tableColumn id="5" xr3:uid="{E661FC15-250A-46F0-8CAE-26083AA72D1A}" name="評価点合計">
      <calculatedColumnFormula>SUM(テーブル1[[#This Row],[1_1.組織人としての責務]],テーブル1[[#This Row],[2_1.コミュニケーション]],テーブル1[[#This Row],[3_1.業務処理能力]],テーブル1[[#This Row],[4_1.人間性]])</calculatedColumnFormula>
    </tableColumn>
    <tableColumn id="6" xr3:uid="{B9B6B6E0-5D1C-4E1B-BCD6-463F38F479FF}" name="評価点平均" dataDxfId="48">
      <calculatedColumnFormula>テーブル1[[#This Row],[評価点合計]]/15</calculatedColumnFormula>
    </tableColumn>
    <tableColumn id="7" xr3:uid="{47698505-052B-4034-BD7A-58BFA4F6B1C3}" name="1_1.組織人としての責務" dataDxfId="47">
      <calculatedColumnFormula>SUM(J2:L2)</calculatedColumnFormula>
    </tableColumn>
    <tableColumn id="8" xr3:uid="{A7D2ABE4-4347-4FE7-8F8D-A3196C9B404A}" name="1_2.組織人としての責務(%)" dataDxfId="46">
      <calculatedColumnFormula>テーブル1[[#This Row],[1_1.組織人としての責務]]/(4*3)*100</calculatedColumnFormula>
    </tableColumn>
    <tableColumn id="9" xr3:uid="{F32C5266-4C33-4381-9B4B-BB2B8ECC8EFE}" name="1_3.組織人としての責務(MinMax)" dataDxfId="45">
      <calculatedColumnFormula>(テーブル1[[#This Row],[1_1.組織人としての責務]]-3)/(12-3)</calculatedColumnFormula>
    </tableColumn>
    <tableColumn id="10" xr3:uid="{DD3CE649-435F-4815-8B5F-8A9379CB9811}" name="1_A.コンプラ"/>
    <tableColumn id="11" xr3:uid="{01F03EF1-4B6D-41CE-9D3C-6E5ABE65E073}" name="1_B.勤怠"/>
    <tableColumn id="12" xr3:uid="{B38DA38C-D688-471E-910B-9E643915D17C}" name="1_C.ルール遵守"/>
    <tableColumn id="13" xr3:uid="{E88D13A5-588E-49E0-8D81-2F0DFC61A8D0}" name="2_1.コミュニケーション" dataDxfId="44">
      <calculatedColumnFormula>SUM(P2:T2)</calculatedColumnFormula>
    </tableColumn>
    <tableColumn id="14" xr3:uid="{793F2121-35AC-4832-8E37-482C123CBDCD}" name="2_2.コミュニケーション(%)" dataDxfId="43">
      <calculatedColumnFormula>テーブル1[[#This Row],[2_1.コミュニケーション]]/(4*5)*100</calculatedColumnFormula>
    </tableColumn>
    <tableColumn id="15" xr3:uid="{92CE8040-5817-48F6-A622-E27AFF7D1343}" name="2_3.コミュニケーション(MinMax)" dataDxfId="42">
      <calculatedColumnFormula>(テーブル1[[#This Row],[2_1.コミュニケーション]]-5)/(20-5)</calculatedColumnFormula>
    </tableColumn>
    <tableColumn id="16" xr3:uid="{217A92E8-5664-4B4E-B845-265B4CFF1CB2}" name="2_A.エスカレーション"/>
    <tableColumn id="17" xr3:uid="{7EF7E30B-4B73-4D31-90BE-C9CFD3978B82}" name="2_B.協調性"/>
    <tableColumn id="18" xr3:uid="{24FC4AD4-FCC4-46A7-B09E-9E659B683225}" name="2_C.情報共有"/>
    <tableColumn id="19" xr3:uid="{931E6E93-F4B8-4D18-8848-54D5D261049E}" name="2_D.主体性"/>
    <tableColumn id="20" xr3:uid="{5399769B-C27A-4750-9E91-C65F73A06963}" name="2_E.指示を聞けるか、理解できるか"/>
    <tableColumn id="21" xr3:uid="{2F55B5C6-421D-4AB2-A47D-B60934614F94}" name="3_1.業務処理能力" dataDxfId="41">
      <calculatedColumnFormula>SUM(X2:AB2)</calculatedColumnFormula>
    </tableColumn>
    <tableColumn id="22" xr3:uid="{C7C034A5-EC95-4E5C-A199-92D198ADF8CE}" name="3_2.業務処理能力2(%)" dataDxfId="40">
      <calculatedColumnFormula>テーブル1[[#This Row],[3_1.業務処理能力]]/(4*5)*100</calculatedColumnFormula>
    </tableColumn>
    <tableColumn id="23" xr3:uid="{095A65AF-D0AC-4581-9C5F-E7C115A78BF9}" name="3_3.業務処理能力(MinMax)" dataDxfId="39">
      <calculatedColumnFormula>(テーブル1[[#This Row],[3_1.業務処理能力]]-5)/(20-5)</calculatedColumnFormula>
    </tableColumn>
    <tableColumn id="24" xr3:uid="{E55A69A2-D61C-46E4-A25D-0FDC58FE3684}" name="3_A.業務遂行に必要なスキルを有しているか"/>
    <tableColumn id="25" xr3:uid="{0234B3BB-8935-4A7F-B11B-53EC3461D316}" name="3_B.役割を把握しているか"/>
    <tableColumn id="26" xr3:uid="{1709D14A-CDA7-457C-93EE-E8F08CD84658}" name="3_C.効率化"/>
    <tableColumn id="27" xr3:uid="{20C81625-A9A6-47B3-84B5-CF22435B3F0C}" name="3_D.問題解決能力"/>
    <tableColumn id="28" xr3:uid="{32E84046-A9D1-40EB-87C2-FE9EF70C379E}" name="3_E.スケジューリング能力"/>
    <tableColumn id="29" xr3:uid="{5C1140CE-4B0F-475C-AE89-0B3EA06D5795}" name="4_1.人間性" dataDxfId="38">
      <calculatedColumnFormula>SUM(AF2:AG2)</calculatedColumnFormula>
    </tableColumn>
    <tableColumn id="30" xr3:uid="{1625558B-DA01-49E6-903A-F306CADEEE77}" name="4_2.人間性(%)" dataDxfId="37">
      <calculatedColumnFormula>テーブル1[[#This Row],[4_1.人間性]]/(4*2)*100</calculatedColumnFormula>
    </tableColumn>
    <tableColumn id="31" xr3:uid="{0D6AAE9B-F36E-4A03-88B2-114DCC7D94B1}" name="4_3.人間性(MinMax)" dataDxfId="36">
      <calculatedColumnFormula>(テーブル1[[#This Row],[4_1.人間性]]-2)/(8-2)</calculatedColumnFormula>
    </tableColumn>
    <tableColumn id="32" xr3:uid="{56462D2C-DDD1-497B-8723-3B704F5E3382}" name="4_A.責任感"/>
    <tableColumn id="33" xr3:uid="{E1ED6207-5588-46D1-8531-F36B281C8D91}" name="4_B.積極性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60A0-A04B-4147-833F-CFB5E7F43165}">
  <dimension ref="A1:B9"/>
  <sheetViews>
    <sheetView tabSelected="1" workbookViewId="0">
      <selection activeCell="A3" sqref="A3"/>
    </sheetView>
  </sheetViews>
  <sheetFormatPr defaultRowHeight="18.75" x14ac:dyDescent="0.4"/>
  <sheetData>
    <row r="1" spans="1:2" x14ac:dyDescent="0.4">
      <c r="A1" t="s">
        <v>13</v>
      </c>
      <c r="B1" t="s">
        <v>0</v>
      </c>
    </row>
    <row r="2" spans="1:2" x14ac:dyDescent="0.4">
      <c r="A2" t="s">
        <v>14</v>
      </c>
      <c r="B2" s="2" t="s">
        <v>9</v>
      </c>
    </row>
    <row r="3" spans="1:2" x14ac:dyDescent="0.4">
      <c r="A3" t="s">
        <v>45</v>
      </c>
      <c r="B3" s="2" t="s">
        <v>3</v>
      </c>
    </row>
    <row r="4" spans="1:2" x14ac:dyDescent="0.4">
      <c r="A4" t="s">
        <v>15</v>
      </c>
      <c r="B4" s="2" t="s">
        <v>44</v>
      </c>
    </row>
    <row r="5" spans="1:2" x14ac:dyDescent="0.4">
      <c r="A5" t="s">
        <v>15</v>
      </c>
      <c r="B5" s="2" t="s">
        <v>10</v>
      </c>
    </row>
    <row r="6" spans="1:2" x14ac:dyDescent="0.4">
      <c r="A6" t="s">
        <v>14</v>
      </c>
      <c r="B6" s="2" t="s">
        <v>11</v>
      </c>
    </row>
    <row r="7" spans="1:2" x14ac:dyDescent="0.4">
      <c r="A7" t="s">
        <v>45</v>
      </c>
      <c r="B7" s="2" t="s">
        <v>46</v>
      </c>
    </row>
    <row r="8" spans="1:2" x14ac:dyDescent="0.4">
      <c r="A8" t="s">
        <v>15</v>
      </c>
      <c r="B8" s="2" t="s">
        <v>12</v>
      </c>
    </row>
    <row r="9" spans="1:2" x14ac:dyDescent="0.4">
      <c r="A9" t="s">
        <v>47</v>
      </c>
      <c r="B9" s="9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CE0C-B6EA-4106-8EF1-40A276523FF8}">
  <dimension ref="A1:AG14"/>
  <sheetViews>
    <sheetView workbookViewId="0">
      <selection activeCell="E16" sqref="E16"/>
    </sheetView>
  </sheetViews>
  <sheetFormatPr defaultRowHeight="18.75" x14ac:dyDescent="0.4"/>
  <cols>
    <col min="1" max="2" width="11.25" bestFit="1" customWidth="1"/>
    <col min="3" max="4" width="7.5" bestFit="1" customWidth="1"/>
    <col min="5" max="5" width="13.25" bestFit="1" customWidth="1"/>
    <col min="6" max="6" width="13.25" style="6" bestFit="1" customWidth="1"/>
    <col min="7" max="7" width="25.375" bestFit="1" customWidth="1"/>
    <col min="8" max="8" width="28.875" bestFit="1" customWidth="1"/>
    <col min="9" max="9" width="35.125" bestFit="1" customWidth="1"/>
    <col min="10" max="10" width="15.375" bestFit="1" customWidth="1"/>
    <col min="11" max="11" width="11.5" bestFit="1" customWidth="1"/>
    <col min="12" max="12" width="17.625" bestFit="1" customWidth="1"/>
    <col min="13" max="13" width="25.75" bestFit="1" customWidth="1"/>
    <col min="14" max="14" width="29.125" bestFit="1" customWidth="1"/>
    <col min="15" max="15" width="35.375" bestFit="1" customWidth="1"/>
    <col min="16" max="16" width="23.75" bestFit="1" customWidth="1"/>
    <col min="17" max="17" width="13.5" bestFit="1" customWidth="1"/>
    <col min="18" max="18" width="15.625" bestFit="1" customWidth="1"/>
    <col min="19" max="19" width="13.625" bestFit="1" customWidth="1"/>
    <col min="20" max="20" width="36.25" bestFit="1" customWidth="1"/>
    <col min="21" max="21" width="19.5" bestFit="1" customWidth="1"/>
    <col min="22" max="22" width="24.125" bestFit="1" customWidth="1"/>
    <col min="23" max="23" width="29.125" bestFit="1" customWidth="1"/>
    <col min="24" max="24" width="44.25" bestFit="1" customWidth="1"/>
    <col min="25" max="25" width="27.75" bestFit="1" customWidth="1"/>
    <col min="26" max="26" width="13.5" bestFit="1" customWidth="1"/>
    <col min="27" max="27" width="19.875" bestFit="1" customWidth="1"/>
    <col min="28" max="28" width="27.875" bestFit="1" customWidth="1"/>
    <col min="29" max="29" width="13.25" bestFit="1" customWidth="1"/>
    <col min="30" max="30" width="16.625" bestFit="1" customWidth="1"/>
    <col min="31" max="31" width="22.875" bestFit="1" customWidth="1"/>
    <col min="32" max="32" width="13.375" bestFit="1" customWidth="1"/>
    <col min="33" max="33" width="13.5" bestFit="1" customWidth="1"/>
  </cols>
  <sheetData>
    <row r="1" spans="1:33" x14ac:dyDescent="0.4">
      <c r="A1" t="s">
        <v>1</v>
      </c>
      <c r="B1" t="s">
        <v>2</v>
      </c>
      <c r="C1" t="s">
        <v>0</v>
      </c>
      <c r="D1" t="s">
        <v>4</v>
      </c>
      <c r="E1" t="s">
        <v>8</v>
      </c>
      <c r="F1" s="6" t="s">
        <v>43</v>
      </c>
      <c r="G1" s="1" t="s">
        <v>36</v>
      </c>
      <c r="H1" s="1" t="s">
        <v>16</v>
      </c>
      <c r="I1" s="1" t="s">
        <v>17</v>
      </c>
      <c r="J1" t="s">
        <v>18</v>
      </c>
      <c r="K1" t="s">
        <v>19</v>
      </c>
      <c r="L1" t="s">
        <v>20</v>
      </c>
      <c r="M1" s="1" t="s">
        <v>37</v>
      </c>
      <c r="N1" s="1" t="s">
        <v>38</v>
      </c>
      <c r="O1" s="1" t="s">
        <v>39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s="1" t="s">
        <v>40</v>
      </c>
      <c r="V1" s="1" t="s">
        <v>41</v>
      </c>
      <c r="W1" s="1" t="s">
        <v>42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s="1" t="s">
        <v>33</v>
      </c>
      <c r="AD1" s="1" t="s">
        <v>34</v>
      </c>
      <c r="AE1" s="1" t="s">
        <v>35</v>
      </c>
      <c r="AF1" t="s">
        <v>31</v>
      </c>
      <c r="AG1" t="s">
        <v>32</v>
      </c>
    </row>
    <row r="2" spans="1:33" x14ac:dyDescent="0.4">
      <c r="A2" s="7">
        <v>45017</v>
      </c>
      <c r="B2" s="7">
        <v>45199</v>
      </c>
      <c r="C2" t="s">
        <v>9</v>
      </c>
      <c r="D2" t="s">
        <v>5</v>
      </c>
      <c r="E2">
        <f>SUM(テーブル3[[#This Row],[1_1.組織人としての責務]],テーブル3[[#This Row],[2_1.コミュニケーション]],テーブル3[[#This Row],[3_1.業務処理能力]],テーブル3[[#This Row],[4_1.人間性]])</f>
        <v>31</v>
      </c>
      <c r="F2" s="6">
        <f>テーブル3[[#This Row],[評価点合計]]/15</f>
        <v>2.0666666666666669</v>
      </c>
      <c r="G2" s="1">
        <f t="shared" ref="G2:G8" si="0">SUM(J2:L2)</f>
        <v>3</v>
      </c>
      <c r="H2" s="4">
        <f>テーブル3[[#This Row],[1_1.組織人としての責務]]/(4*3)*100</f>
        <v>25</v>
      </c>
      <c r="I2" s="3">
        <f>(テーブル3[[#This Row],[1_1.組織人としての責務]]-0)/(12-0)</f>
        <v>0.25</v>
      </c>
      <c r="J2">
        <v>1</v>
      </c>
      <c r="K2">
        <v>1</v>
      </c>
      <c r="L2">
        <v>1</v>
      </c>
      <c r="M2" s="1">
        <f t="shared" ref="M2:M8" si="1">SUM(P2:T2)</f>
        <v>11</v>
      </c>
      <c r="N2" s="4">
        <f>テーブル3[[#This Row],[2_1.コミュニケーション]]/(4*5)*100</f>
        <v>55.000000000000007</v>
      </c>
      <c r="O2" s="3">
        <f>(テーブル3[[#This Row],[2_1.コミュニケーション]]-0)/(20-0)</f>
        <v>0.55000000000000004</v>
      </c>
      <c r="P2" s="8">
        <v>3</v>
      </c>
      <c r="Q2" s="8">
        <v>3</v>
      </c>
      <c r="R2" s="8">
        <v>2</v>
      </c>
      <c r="S2" s="8">
        <v>1</v>
      </c>
      <c r="T2" s="8">
        <v>2</v>
      </c>
      <c r="U2" s="1">
        <f t="shared" ref="U2:U8" si="2">SUM(X2:AB2)</f>
        <v>13</v>
      </c>
      <c r="V2" s="4">
        <f>テーブル3[[#This Row],[3_1.業務処理能力]]/(4*5)*100</f>
        <v>65</v>
      </c>
      <c r="W2" s="3">
        <f>(テーブル3[[#This Row],[3_1.業務処理能力]]-0)/(20-0)</f>
        <v>0.65</v>
      </c>
      <c r="X2">
        <v>3</v>
      </c>
      <c r="Y2">
        <v>3</v>
      </c>
      <c r="Z2">
        <v>1</v>
      </c>
      <c r="AA2">
        <v>2</v>
      </c>
      <c r="AB2">
        <v>4</v>
      </c>
      <c r="AC2" s="1">
        <f t="shared" ref="AC2:AC8" si="3">SUM(AF2:AG2)</f>
        <v>4</v>
      </c>
      <c r="AD2" s="4">
        <f>テーブル3[[#This Row],[4_1.人間性]]/(4*2)*100</f>
        <v>50</v>
      </c>
      <c r="AE2" s="5">
        <f>(テーブル3[[#This Row],[4_1.人間性]]-0)/(8-0)</f>
        <v>0.5</v>
      </c>
      <c r="AF2">
        <v>2</v>
      </c>
      <c r="AG2">
        <v>2</v>
      </c>
    </row>
    <row r="3" spans="1:33" x14ac:dyDescent="0.4">
      <c r="A3" s="7">
        <v>45017</v>
      </c>
      <c r="B3" s="7">
        <v>45199</v>
      </c>
      <c r="C3" t="s">
        <v>3</v>
      </c>
      <c r="D3" t="s">
        <v>6</v>
      </c>
      <c r="E3">
        <f>SUM(テーブル3[[#This Row],[1_1.組織人としての責務]],テーブル3[[#This Row],[2_1.コミュニケーション]],テーブル3[[#This Row],[3_1.業務処理能力]],テーブル3[[#This Row],[4_1.人間性]])</f>
        <v>40</v>
      </c>
      <c r="F3" s="6">
        <f>テーブル3[[#This Row],[評価点合計]]/15</f>
        <v>2.6666666666666665</v>
      </c>
      <c r="G3" s="1">
        <f t="shared" si="0"/>
        <v>5</v>
      </c>
      <c r="H3" s="4">
        <f>テーブル3[[#This Row],[1_1.組織人としての責務]]/(4*3)*100</f>
        <v>41.666666666666671</v>
      </c>
      <c r="I3" s="3">
        <f>(テーブル3[[#This Row],[1_1.組織人としての責務]]-0)/(12-0)</f>
        <v>0.41666666666666669</v>
      </c>
      <c r="J3">
        <v>1</v>
      </c>
      <c r="K3">
        <v>2</v>
      </c>
      <c r="L3">
        <v>2</v>
      </c>
      <c r="M3" s="1">
        <f t="shared" si="1"/>
        <v>15</v>
      </c>
      <c r="N3" s="4">
        <f>テーブル3[[#This Row],[2_1.コミュニケーション]]/(4*5)*100</f>
        <v>75</v>
      </c>
      <c r="O3" s="3">
        <f>(テーブル3[[#This Row],[2_1.コミュニケーション]]-0)/(20-0)</f>
        <v>0.75</v>
      </c>
      <c r="P3" s="8">
        <v>4</v>
      </c>
      <c r="Q3" s="8">
        <v>4</v>
      </c>
      <c r="R3" s="8">
        <v>3</v>
      </c>
      <c r="S3" s="8">
        <v>2</v>
      </c>
      <c r="T3" s="8">
        <v>2</v>
      </c>
      <c r="U3" s="1">
        <f t="shared" si="2"/>
        <v>14</v>
      </c>
      <c r="V3" s="1">
        <f>テーブル3[[#This Row],[3_1.業務処理能力]]/(4*5)*100</f>
        <v>70</v>
      </c>
      <c r="W3" s="3">
        <f>(テーブル3[[#This Row],[3_1.業務処理能力]]-0)/(20-0)</f>
        <v>0.7</v>
      </c>
      <c r="X3">
        <v>2</v>
      </c>
      <c r="Y3">
        <v>3</v>
      </c>
      <c r="Z3">
        <v>1</v>
      </c>
      <c r="AA3">
        <v>4</v>
      </c>
      <c r="AB3">
        <v>4</v>
      </c>
      <c r="AC3" s="1">
        <f t="shared" si="3"/>
        <v>6</v>
      </c>
      <c r="AD3" s="4">
        <f>テーブル3[[#This Row],[4_1.人間性]]/(4*2)*100</f>
        <v>75</v>
      </c>
      <c r="AE3" s="3">
        <f>(テーブル3[[#This Row],[4_1.人間性]]-0)/(8-0)</f>
        <v>0.75</v>
      </c>
      <c r="AF3">
        <v>3</v>
      </c>
      <c r="AG3">
        <v>3</v>
      </c>
    </row>
    <row r="4" spans="1:33" x14ac:dyDescent="0.4">
      <c r="A4" s="7">
        <v>45017</v>
      </c>
      <c r="B4" s="7">
        <v>45199</v>
      </c>
      <c r="C4" t="s">
        <v>44</v>
      </c>
      <c r="D4" t="s">
        <v>7</v>
      </c>
      <c r="E4">
        <f>SUM(テーブル3[[#This Row],[1_1.組織人としての責務]],テーブル3[[#This Row],[2_1.コミュニケーション]],テーブル3[[#This Row],[3_1.業務処理能力]],テーブル3[[#This Row],[4_1.人間性]])</f>
        <v>36</v>
      </c>
      <c r="F4" s="6">
        <f>テーブル3[[#This Row],[評価点合計]]/15</f>
        <v>2.4</v>
      </c>
      <c r="G4" s="1">
        <f t="shared" si="0"/>
        <v>6</v>
      </c>
      <c r="H4" s="4">
        <f>テーブル3[[#This Row],[1_1.組織人としての責務]]/(4*3)*100</f>
        <v>50</v>
      </c>
      <c r="I4" s="3">
        <f>(テーブル3[[#This Row],[1_1.組織人としての責務]]-0)/(12-0)</f>
        <v>0.5</v>
      </c>
      <c r="J4">
        <v>1</v>
      </c>
      <c r="K4">
        <v>2</v>
      </c>
      <c r="L4">
        <v>3</v>
      </c>
      <c r="M4" s="1">
        <f t="shared" si="1"/>
        <v>13</v>
      </c>
      <c r="N4" s="4">
        <f>テーブル3[[#This Row],[2_1.コミュニケーション]]/(4*5)*100</f>
        <v>65</v>
      </c>
      <c r="O4" s="3">
        <f>(テーブル3[[#This Row],[2_1.コミュニケーション]]-0)/(20-0)</f>
        <v>0.65</v>
      </c>
      <c r="P4" s="8">
        <v>3</v>
      </c>
      <c r="Q4" s="8">
        <v>4</v>
      </c>
      <c r="R4" s="8">
        <v>2</v>
      </c>
      <c r="S4" s="8">
        <v>1</v>
      </c>
      <c r="T4" s="8">
        <v>3</v>
      </c>
      <c r="U4" s="1">
        <f t="shared" si="2"/>
        <v>9</v>
      </c>
      <c r="V4" s="1">
        <f>テーブル3[[#This Row],[3_1.業務処理能力]]/(4*5)*100</f>
        <v>45</v>
      </c>
      <c r="W4" s="3">
        <f>(テーブル3[[#This Row],[3_1.業務処理能力]]-0)/(20-0)</f>
        <v>0.45</v>
      </c>
      <c r="X4">
        <v>1</v>
      </c>
      <c r="Y4">
        <v>3</v>
      </c>
      <c r="Z4">
        <v>1</v>
      </c>
      <c r="AA4">
        <v>1</v>
      </c>
      <c r="AB4">
        <v>3</v>
      </c>
      <c r="AC4" s="1">
        <f t="shared" si="3"/>
        <v>8</v>
      </c>
      <c r="AD4" s="4">
        <f>テーブル3[[#This Row],[4_1.人間性]]/(4*2)*100</f>
        <v>100</v>
      </c>
      <c r="AE4" s="3">
        <f>(テーブル3[[#This Row],[4_1.人間性]]-0)/(8-0)</f>
        <v>1</v>
      </c>
      <c r="AF4">
        <v>4</v>
      </c>
      <c r="AG4">
        <v>4</v>
      </c>
    </row>
    <row r="5" spans="1:33" x14ac:dyDescent="0.4">
      <c r="A5" s="7">
        <v>45017</v>
      </c>
      <c r="B5" s="7">
        <v>45199</v>
      </c>
      <c r="C5" t="s">
        <v>10</v>
      </c>
      <c r="D5" t="s">
        <v>6</v>
      </c>
      <c r="E5">
        <f>SUM(テーブル3[[#This Row],[1_1.組織人としての責務]],テーブル3[[#This Row],[2_1.コミュニケーション]],テーブル3[[#This Row],[3_1.業務処理能力]],テーブル3[[#This Row],[4_1.人間性]])</f>
        <v>44</v>
      </c>
      <c r="F5" s="6">
        <f>テーブル3[[#This Row],[評価点合計]]/15</f>
        <v>2.9333333333333331</v>
      </c>
      <c r="G5" s="1">
        <f t="shared" si="0"/>
        <v>12</v>
      </c>
      <c r="H5" s="4">
        <f>テーブル3[[#This Row],[1_1.組織人としての責務]]/(4*3)*100</f>
        <v>100</v>
      </c>
      <c r="I5" s="3">
        <f>(テーブル3[[#This Row],[1_1.組織人としての責務]]-0)/(12-0)</f>
        <v>1</v>
      </c>
      <c r="J5">
        <v>4</v>
      </c>
      <c r="K5">
        <v>4</v>
      </c>
      <c r="L5">
        <v>4</v>
      </c>
      <c r="M5" s="1">
        <f t="shared" si="1"/>
        <v>13</v>
      </c>
      <c r="N5" s="4">
        <f>テーブル3[[#This Row],[2_1.コミュニケーション]]/(4*5)*100</f>
        <v>65</v>
      </c>
      <c r="O5" s="3">
        <f>(テーブル3[[#This Row],[2_1.コミュニケーション]]-0)/(20-0)</f>
        <v>0.65</v>
      </c>
      <c r="P5" s="8">
        <v>4</v>
      </c>
      <c r="Q5" s="8">
        <v>3</v>
      </c>
      <c r="R5" s="8">
        <v>2</v>
      </c>
      <c r="S5" s="8">
        <v>2</v>
      </c>
      <c r="T5" s="8">
        <v>2</v>
      </c>
      <c r="U5" s="1">
        <f t="shared" si="2"/>
        <v>16</v>
      </c>
      <c r="V5" s="1">
        <f>テーブル3[[#This Row],[3_1.業務処理能力]]/(4*5)*100</f>
        <v>80</v>
      </c>
      <c r="W5" s="3">
        <f>(テーブル3[[#This Row],[3_1.業務処理能力]]-0)/(20-0)</f>
        <v>0.8</v>
      </c>
      <c r="X5">
        <v>4</v>
      </c>
      <c r="Y5">
        <v>3</v>
      </c>
      <c r="Z5">
        <v>3</v>
      </c>
      <c r="AA5">
        <v>2</v>
      </c>
      <c r="AB5">
        <v>4</v>
      </c>
      <c r="AC5" s="1">
        <f t="shared" si="3"/>
        <v>3</v>
      </c>
      <c r="AD5" s="4">
        <f>テーブル3[[#This Row],[4_1.人間性]]/(4*2)*100</f>
        <v>37.5</v>
      </c>
      <c r="AE5" s="3">
        <f>(テーブル3[[#This Row],[4_1.人間性]]-0)/(8-0)</f>
        <v>0.375</v>
      </c>
      <c r="AF5">
        <v>2</v>
      </c>
      <c r="AG5">
        <v>1</v>
      </c>
    </row>
    <row r="6" spans="1:33" x14ac:dyDescent="0.4">
      <c r="A6" s="7">
        <v>45017</v>
      </c>
      <c r="B6" s="7">
        <v>45199</v>
      </c>
      <c r="C6" t="s">
        <v>11</v>
      </c>
      <c r="D6" t="s">
        <v>7</v>
      </c>
      <c r="E6">
        <f>SUM(テーブル3[[#This Row],[1_1.組織人としての責務]],テーブル3[[#This Row],[2_1.コミュニケーション]],テーブル3[[#This Row],[3_1.業務処理能力]],テーブル3[[#This Row],[4_1.人間性]])</f>
        <v>35</v>
      </c>
      <c r="F6" s="6">
        <f>テーブル3[[#This Row],[評価点合計]]/15</f>
        <v>2.3333333333333335</v>
      </c>
      <c r="G6" s="1">
        <f t="shared" si="0"/>
        <v>7</v>
      </c>
      <c r="H6" s="4">
        <f>テーブル3[[#This Row],[1_1.組織人としての責務]]/(4*3)*100</f>
        <v>58.333333333333336</v>
      </c>
      <c r="I6" s="3">
        <f>(テーブル3[[#This Row],[1_1.組織人としての責務]]-0)/(12-0)</f>
        <v>0.58333333333333337</v>
      </c>
      <c r="J6">
        <v>3</v>
      </c>
      <c r="K6">
        <v>2</v>
      </c>
      <c r="L6">
        <v>2</v>
      </c>
      <c r="M6" s="1">
        <f t="shared" si="1"/>
        <v>8</v>
      </c>
      <c r="N6" s="4">
        <f>テーブル3[[#This Row],[2_1.コミュニケーション]]/(4*5)*100</f>
        <v>40</v>
      </c>
      <c r="O6" s="3">
        <f>(テーブル3[[#This Row],[2_1.コミュニケーション]]-0)/(20-0)</f>
        <v>0.4</v>
      </c>
      <c r="P6" s="8">
        <v>3</v>
      </c>
      <c r="Q6" s="8">
        <v>1</v>
      </c>
      <c r="R6" s="8">
        <v>2</v>
      </c>
      <c r="S6" s="8">
        <v>1</v>
      </c>
      <c r="T6" s="8">
        <v>1</v>
      </c>
      <c r="U6" s="1">
        <f t="shared" si="2"/>
        <v>13</v>
      </c>
      <c r="V6" s="1">
        <f>テーブル3[[#This Row],[3_1.業務処理能力]]/(4*5)*100</f>
        <v>65</v>
      </c>
      <c r="W6" s="3">
        <f>(テーブル3[[#This Row],[3_1.業務処理能力]]-0)/(20-0)</f>
        <v>0.65</v>
      </c>
      <c r="X6">
        <v>4</v>
      </c>
      <c r="Y6">
        <v>3</v>
      </c>
      <c r="Z6">
        <v>3</v>
      </c>
      <c r="AA6">
        <v>2</v>
      </c>
      <c r="AB6">
        <v>1</v>
      </c>
      <c r="AC6" s="1">
        <f t="shared" si="3"/>
        <v>7</v>
      </c>
      <c r="AD6" s="4">
        <f>テーブル3[[#This Row],[4_1.人間性]]/(4*2)*100</f>
        <v>87.5</v>
      </c>
      <c r="AE6" s="3">
        <f>(テーブル3[[#This Row],[4_1.人間性]]-0)/(8-0)</f>
        <v>0.875</v>
      </c>
      <c r="AF6">
        <v>4</v>
      </c>
      <c r="AG6">
        <v>3</v>
      </c>
    </row>
    <row r="7" spans="1:33" x14ac:dyDescent="0.4">
      <c r="A7" s="7">
        <v>45017</v>
      </c>
      <c r="B7" s="7">
        <v>45199</v>
      </c>
      <c r="C7" t="s">
        <v>46</v>
      </c>
      <c r="D7" t="s">
        <v>5</v>
      </c>
      <c r="E7">
        <f>SUM(テーブル3[[#This Row],[1_1.組織人としての責務]],テーブル3[[#This Row],[2_1.コミュニケーション]],テーブル3[[#This Row],[3_1.業務処理能力]],テーブル3[[#This Row],[4_1.人間性]])</f>
        <v>41</v>
      </c>
      <c r="F7" s="6">
        <f>テーブル3[[#This Row],[評価点合計]]/15</f>
        <v>2.7333333333333334</v>
      </c>
      <c r="G7" s="1">
        <f t="shared" si="0"/>
        <v>9</v>
      </c>
      <c r="H7" s="4">
        <f>テーブル3[[#This Row],[1_1.組織人としての責務]]/(4*3)*100</f>
        <v>75</v>
      </c>
      <c r="I7" s="3">
        <f>(テーブル3[[#This Row],[1_1.組織人としての責務]]-0)/(12-0)</f>
        <v>0.75</v>
      </c>
      <c r="J7">
        <v>3</v>
      </c>
      <c r="K7">
        <v>3</v>
      </c>
      <c r="L7">
        <v>3</v>
      </c>
      <c r="M7" s="1">
        <f t="shared" si="1"/>
        <v>12</v>
      </c>
      <c r="N7" s="4">
        <f>テーブル3[[#This Row],[2_1.コミュニケーション]]/(4*5)*100</f>
        <v>60</v>
      </c>
      <c r="O7" s="3">
        <f>(テーブル3[[#This Row],[2_1.コミュニケーション]]-0)/(20-0)</f>
        <v>0.6</v>
      </c>
      <c r="P7" s="8">
        <v>4</v>
      </c>
      <c r="Q7" s="8">
        <v>2</v>
      </c>
      <c r="R7" s="8">
        <v>1</v>
      </c>
      <c r="S7" s="8">
        <v>3</v>
      </c>
      <c r="T7" s="8">
        <v>2</v>
      </c>
      <c r="U7" s="1">
        <f t="shared" si="2"/>
        <v>14</v>
      </c>
      <c r="V7" s="1">
        <f>テーブル3[[#This Row],[3_1.業務処理能力]]/(4*5)*100</f>
        <v>70</v>
      </c>
      <c r="W7" s="3">
        <f>(テーブル3[[#This Row],[3_1.業務処理能力]]-0)/(20-0)</f>
        <v>0.7</v>
      </c>
      <c r="X7">
        <v>3</v>
      </c>
      <c r="Y7">
        <v>2</v>
      </c>
      <c r="Z7">
        <v>4</v>
      </c>
      <c r="AA7">
        <v>4</v>
      </c>
      <c r="AB7">
        <v>1</v>
      </c>
      <c r="AC7" s="1">
        <f t="shared" si="3"/>
        <v>6</v>
      </c>
      <c r="AD7" s="4">
        <f>テーブル3[[#This Row],[4_1.人間性]]/(4*2)*100</f>
        <v>75</v>
      </c>
      <c r="AE7" s="3">
        <f>(テーブル3[[#This Row],[4_1.人間性]]-0)/(8-0)</f>
        <v>0.75</v>
      </c>
      <c r="AF7">
        <v>4</v>
      </c>
      <c r="AG7">
        <v>2</v>
      </c>
    </row>
    <row r="8" spans="1:33" x14ac:dyDescent="0.4">
      <c r="A8" s="7">
        <v>45017</v>
      </c>
      <c r="B8" s="7">
        <v>45199</v>
      </c>
      <c r="C8" t="s">
        <v>12</v>
      </c>
      <c r="D8" t="s">
        <v>5</v>
      </c>
      <c r="E8">
        <f>SUM(テーブル3[[#This Row],[1_1.組織人としての責務]],テーブル3[[#This Row],[2_1.コミュニケーション]],テーブル3[[#This Row],[3_1.業務処理能力]],テーブル3[[#This Row],[4_1.人間性]])</f>
        <v>37</v>
      </c>
      <c r="F8" s="6">
        <f>テーブル3[[#This Row],[評価点合計]]/15</f>
        <v>2.4666666666666668</v>
      </c>
      <c r="G8" s="1">
        <f t="shared" si="0"/>
        <v>11</v>
      </c>
      <c r="H8" s="4">
        <f>テーブル3[[#This Row],[1_1.組織人としての責務]]/(4*3)*100</f>
        <v>91.666666666666657</v>
      </c>
      <c r="I8" s="3">
        <f>(テーブル3[[#This Row],[1_1.組織人としての責務]]-0)/(12-0)</f>
        <v>0.91666666666666663</v>
      </c>
      <c r="J8">
        <v>3</v>
      </c>
      <c r="K8">
        <v>4</v>
      </c>
      <c r="L8">
        <v>4</v>
      </c>
      <c r="M8" s="1">
        <f t="shared" si="1"/>
        <v>11</v>
      </c>
      <c r="N8" s="4">
        <f>テーブル3[[#This Row],[2_1.コミュニケーション]]/(4*5)*100</f>
        <v>55.000000000000007</v>
      </c>
      <c r="O8" s="3">
        <f>(テーブル3[[#This Row],[2_1.コミュニケーション]]-0)/(20-0)</f>
        <v>0.55000000000000004</v>
      </c>
      <c r="P8" s="8">
        <v>3</v>
      </c>
      <c r="Q8" s="8">
        <v>1</v>
      </c>
      <c r="R8" s="8">
        <v>1</v>
      </c>
      <c r="S8" s="8">
        <v>3</v>
      </c>
      <c r="T8" s="8">
        <v>3</v>
      </c>
      <c r="U8" s="1">
        <f t="shared" si="2"/>
        <v>9</v>
      </c>
      <c r="V8" s="1">
        <f>テーブル3[[#This Row],[3_1.業務処理能力]]/(4*5)*100</f>
        <v>45</v>
      </c>
      <c r="W8" s="3">
        <f>(テーブル3[[#This Row],[3_1.業務処理能力]]-0)/(20-0)</f>
        <v>0.45</v>
      </c>
      <c r="X8">
        <v>4</v>
      </c>
      <c r="Y8">
        <v>1</v>
      </c>
      <c r="Z8">
        <v>1</v>
      </c>
      <c r="AA8">
        <v>1</v>
      </c>
      <c r="AB8">
        <v>2</v>
      </c>
      <c r="AC8" s="1">
        <f t="shared" si="3"/>
        <v>6</v>
      </c>
      <c r="AD8" s="4">
        <f>テーブル3[[#This Row],[4_1.人間性]]/(4*2)*100</f>
        <v>75</v>
      </c>
      <c r="AE8" s="3">
        <f>(テーブル3[[#This Row],[4_1.人間性]]-0)/(8-0)</f>
        <v>0.75</v>
      </c>
      <c r="AF8">
        <v>2</v>
      </c>
      <c r="AG8">
        <v>4</v>
      </c>
    </row>
    <row r="9" spans="1:33" x14ac:dyDescent="0.4">
      <c r="A9" s="7">
        <v>45200</v>
      </c>
      <c r="B9" s="7">
        <v>45382</v>
      </c>
      <c r="C9" t="s">
        <v>9</v>
      </c>
      <c r="D9" t="s">
        <v>5</v>
      </c>
      <c r="E9">
        <f>SUM(テーブル3[[#This Row],[1_1.組織人としての責務]],テーブル3[[#This Row],[2_1.コミュニケーション]],テーブル3[[#This Row],[3_1.業務処理能力]],テーブル3[[#This Row],[4_1.人間性]])</f>
        <v>36</v>
      </c>
      <c r="F9" s="6">
        <f>テーブル3[[#This Row],[評価点合計]]/15</f>
        <v>2.4</v>
      </c>
      <c r="G9" s="1">
        <f t="shared" ref="G8:G14" si="4">SUM(J9:L9)</f>
        <v>10</v>
      </c>
      <c r="H9" s="4">
        <f>テーブル3[[#This Row],[1_1.組織人としての責務]]/(4*3)*100</f>
        <v>83.333333333333343</v>
      </c>
      <c r="I9" s="3">
        <f>(テーブル3[[#This Row],[1_1.組織人としての責務]]-0)/(12-0)</f>
        <v>0.83333333333333337</v>
      </c>
      <c r="J9">
        <v>4</v>
      </c>
      <c r="K9">
        <v>3</v>
      </c>
      <c r="L9">
        <v>3</v>
      </c>
      <c r="M9" s="1">
        <f t="shared" ref="M2:M14" si="5">SUM(P9:T9)</f>
        <v>11</v>
      </c>
      <c r="N9" s="4">
        <f>テーブル3[[#This Row],[2_1.コミュニケーション]]/(4*5)*100</f>
        <v>55.000000000000007</v>
      </c>
      <c r="O9" s="3">
        <f>(テーブル3[[#This Row],[2_1.コミュニケーション]]-0)/(20-0)</f>
        <v>0.55000000000000004</v>
      </c>
      <c r="P9">
        <v>1</v>
      </c>
      <c r="Q9">
        <v>2</v>
      </c>
      <c r="R9">
        <v>2</v>
      </c>
      <c r="S9">
        <v>3</v>
      </c>
      <c r="T9">
        <v>3</v>
      </c>
      <c r="U9" s="1">
        <f t="shared" ref="U2:U14" si="6">SUM(X9:AB9)</f>
        <v>10</v>
      </c>
      <c r="V9" s="1">
        <f>テーブル3[[#This Row],[3_1.業務処理能力]]/(4*5)*100</f>
        <v>50</v>
      </c>
      <c r="W9" s="3">
        <f>(テーブル3[[#This Row],[3_1.業務処理能力]]-0)/(20-0)</f>
        <v>0.5</v>
      </c>
      <c r="X9">
        <v>2</v>
      </c>
      <c r="Y9">
        <v>2</v>
      </c>
      <c r="Z9">
        <v>2</v>
      </c>
      <c r="AA9">
        <v>3</v>
      </c>
      <c r="AB9">
        <v>1</v>
      </c>
      <c r="AC9" s="1">
        <f t="shared" ref="AC2:AC14" si="7">SUM(AF9:AG9)</f>
        <v>5</v>
      </c>
      <c r="AD9" s="4">
        <f>テーブル3[[#This Row],[4_1.人間性]]/(4*2)*100</f>
        <v>62.5</v>
      </c>
      <c r="AE9" s="3">
        <f>(テーブル3[[#This Row],[4_1.人間性]]-0)/(8-0)</f>
        <v>0.625</v>
      </c>
      <c r="AF9">
        <v>3</v>
      </c>
      <c r="AG9">
        <v>2</v>
      </c>
    </row>
    <row r="10" spans="1:33" x14ac:dyDescent="0.4">
      <c r="A10" s="7">
        <v>45200</v>
      </c>
      <c r="B10" s="7">
        <v>45382</v>
      </c>
      <c r="C10" t="s">
        <v>3</v>
      </c>
      <c r="D10" t="s">
        <v>6</v>
      </c>
      <c r="E10">
        <f>SUM(テーブル3[[#This Row],[1_1.組織人としての責務]],テーブル3[[#This Row],[2_1.コミュニケーション]],テーブル3[[#This Row],[3_1.業務処理能力]],テーブル3[[#This Row],[4_1.人間性]])</f>
        <v>36</v>
      </c>
      <c r="F10" s="6">
        <f>テーブル3[[#This Row],[評価点合計]]/15</f>
        <v>2.4</v>
      </c>
      <c r="G10" s="1">
        <f t="shared" si="4"/>
        <v>8</v>
      </c>
      <c r="H10" s="4">
        <f>テーブル3[[#This Row],[1_1.組織人としての責務]]/(4*3)*100</f>
        <v>66.666666666666657</v>
      </c>
      <c r="I10" s="3">
        <f>(テーブル3[[#This Row],[1_1.組織人としての責務]]-0)/(12-0)</f>
        <v>0.66666666666666663</v>
      </c>
      <c r="J10">
        <v>2</v>
      </c>
      <c r="K10">
        <v>3</v>
      </c>
      <c r="L10">
        <v>3</v>
      </c>
      <c r="M10" s="1">
        <f t="shared" si="5"/>
        <v>11</v>
      </c>
      <c r="N10" s="4">
        <f>テーブル3[[#This Row],[2_1.コミュニケーション]]/(4*5)*100</f>
        <v>55.000000000000007</v>
      </c>
      <c r="O10" s="3">
        <f>(テーブル3[[#This Row],[2_1.コミュニケーション]]-5)/(20-5)</f>
        <v>0.4</v>
      </c>
      <c r="P10">
        <v>1</v>
      </c>
      <c r="Q10">
        <v>4</v>
      </c>
      <c r="R10">
        <v>1</v>
      </c>
      <c r="S10">
        <v>4</v>
      </c>
      <c r="T10">
        <v>1</v>
      </c>
      <c r="U10" s="1">
        <f t="shared" si="6"/>
        <v>12</v>
      </c>
      <c r="V10" s="1">
        <f>テーブル3[[#This Row],[3_1.業務処理能力]]/(4*5)*100</f>
        <v>60</v>
      </c>
      <c r="W10" s="3">
        <f>(テーブル3[[#This Row],[3_1.業務処理能力]]-5)/(20-5)</f>
        <v>0.46666666666666667</v>
      </c>
      <c r="X10">
        <v>3</v>
      </c>
      <c r="Y10">
        <v>4</v>
      </c>
      <c r="Z10">
        <v>2</v>
      </c>
      <c r="AA10">
        <v>1</v>
      </c>
      <c r="AB10">
        <v>2</v>
      </c>
      <c r="AC10" s="1">
        <f t="shared" si="7"/>
        <v>5</v>
      </c>
      <c r="AD10" s="4">
        <f>テーブル3[[#This Row],[4_1.人間性]]/(4*2)*100</f>
        <v>62.5</v>
      </c>
      <c r="AE10" s="3">
        <f>(テーブル3[[#This Row],[4_1.人間性]]-2)/(8-2)</f>
        <v>0.5</v>
      </c>
      <c r="AF10">
        <v>4</v>
      </c>
      <c r="AG10">
        <v>1</v>
      </c>
    </row>
    <row r="11" spans="1:33" x14ac:dyDescent="0.4">
      <c r="A11" s="7">
        <v>45200</v>
      </c>
      <c r="B11" s="7">
        <v>45382</v>
      </c>
      <c r="C11" t="s">
        <v>44</v>
      </c>
      <c r="D11" t="s">
        <v>7</v>
      </c>
      <c r="E11">
        <f>SUM(テーブル3[[#This Row],[1_1.組織人としての責務]],テーブル3[[#This Row],[2_1.コミュニケーション]],テーブル3[[#This Row],[3_1.業務処理能力]],テーブル3[[#This Row],[4_1.人間性]])</f>
        <v>35</v>
      </c>
      <c r="F11" s="6">
        <f>テーブル3[[#This Row],[評価点合計]]/15</f>
        <v>2.3333333333333335</v>
      </c>
      <c r="G11" s="1">
        <f t="shared" si="4"/>
        <v>12</v>
      </c>
      <c r="H11" s="4">
        <f>テーブル3[[#This Row],[1_1.組織人としての責務]]/(4*3)*100</f>
        <v>100</v>
      </c>
      <c r="I11" s="3">
        <f>(テーブル3[[#This Row],[1_1.組織人としての責務]]-0)/(12-0)</f>
        <v>1</v>
      </c>
      <c r="J11">
        <v>4</v>
      </c>
      <c r="K11">
        <v>4</v>
      </c>
      <c r="L11">
        <v>4</v>
      </c>
      <c r="M11" s="1">
        <f t="shared" si="5"/>
        <v>9</v>
      </c>
      <c r="N11" s="4">
        <f>テーブル3[[#This Row],[2_1.コミュニケーション]]/(4*5)*100</f>
        <v>45</v>
      </c>
      <c r="O11" s="3">
        <f>(テーブル3[[#This Row],[2_1.コミュニケーション]]-5)/(20-5)</f>
        <v>0.26666666666666666</v>
      </c>
      <c r="P11">
        <v>2</v>
      </c>
      <c r="Q11">
        <v>2</v>
      </c>
      <c r="R11">
        <v>3</v>
      </c>
      <c r="S11">
        <v>1</v>
      </c>
      <c r="T11">
        <v>1</v>
      </c>
      <c r="U11" s="1">
        <f t="shared" si="6"/>
        <v>10</v>
      </c>
      <c r="V11" s="1">
        <f>テーブル3[[#This Row],[3_1.業務処理能力]]/(4*5)*100</f>
        <v>50</v>
      </c>
      <c r="W11" s="3">
        <f>(テーブル3[[#This Row],[3_1.業務処理能力]]-5)/(20-5)</f>
        <v>0.33333333333333331</v>
      </c>
      <c r="X11">
        <v>1</v>
      </c>
      <c r="Y11">
        <v>3</v>
      </c>
      <c r="Z11">
        <v>3</v>
      </c>
      <c r="AA11">
        <v>1</v>
      </c>
      <c r="AB11">
        <v>2</v>
      </c>
      <c r="AC11" s="1">
        <f t="shared" si="7"/>
        <v>4</v>
      </c>
      <c r="AD11" s="4">
        <f>テーブル3[[#This Row],[4_1.人間性]]/(4*2)*100</f>
        <v>50</v>
      </c>
      <c r="AE11" s="3">
        <f>(テーブル3[[#This Row],[4_1.人間性]]-2)/(8-2)</f>
        <v>0.33333333333333331</v>
      </c>
      <c r="AF11">
        <v>2</v>
      </c>
      <c r="AG11">
        <v>2</v>
      </c>
    </row>
    <row r="12" spans="1:33" x14ac:dyDescent="0.4">
      <c r="A12" s="7">
        <v>45200</v>
      </c>
      <c r="B12" s="7">
        <v>45382</v>
      </c>
      <c r="C12" t="s">
        <v>10</v>
      </c>
      <c r="D12" t="s">
        <v>6</v>
      </c>
      <c r="E12">
        <f>SUM(テーブル3[[#This Row],[1_1.組織人としての責務]],テーブル3[[#This Row],[2_1.コミュニケーション]],テーブル3[[#This Row],[3_1.業務処理能力]],テーブル3[[#This Row],[4_1.人間性]])</f>
        <v>41</v>
      </c>
      <c r="F12" s="6">
        <f>テーブル3[[#This Row],[評価点合計]]/15</f>
        <v>2.7333333333333334</v>
      </c>
      <c r="G12" s="1">
        <f t="shared" si="4"/>
        <v>8</v>
      </c>
      <c r="H12" s="4">
        <f>テーブル3[[#This Row],[1_1.組織人としての責務]]/(4*3)*100</f>
        <v>66.666666666666657</v>
      </c>
      <c r="I12" s="3">
        <f>(テーブル3[[#This Row],[1_1.組織人としての責務]]-0)/(12-0)</f>
        <v>0.66666666666666663</v>
      </c>
      <c r="J12">
        <v>4</v>
      </c>
      <c r="K12">
        <v>2</v>
      </c>
      <c r="L12">
        <v>2</v>
      </c>
      <c r="M12" s="1">
        <f t="shared" si="5"/>
        <v>15</v>
      </c>
      <c r="N12" s="4">
        <f>テーブル3[[#This Row],[2_1.コミュニケーション]]/(4*5)*100</f>
        <v>75</v>
      </c>
      <c r="O12" s="3">
        <f>(テーブル3[[#This Row],[2_1.コミュニケーション]]-5)/(20-5)</f>
        <v>0.66666666666666663</v>
      </c>
      <c r="P12">
        <v>4</v>
      </c>
      <c r="Q12">
        <v>4</v>
      </c>
      <c r="R12">
        <v>4</v>
      </c>
      <c r="S12">
        <v>2</v>
      </c>
      <c r="T12">
        <v>1</v>
      </c>
      <c r="U12" s="1">
        <f t="shared" si="6"/>
        <v>12</v>
      </c>
      <c r="V12" s="1">
        <f>テーブル3[[#This Row],[3_1.業務処理能力]]/(4*5)*100</f>
        <v>60</v>
      </c>
      <c r="W12" s="3">
        <f>(テーブル3[[#This Row],[3_1.業務処理能力]]-5)/(20-5)</f>
        <v>0.46666666666666667</v>
      </c>
      <c r="X12">
        <v>3</v>
      </c>
      <c r="Y12">
        <v>1</v>
      </c>
      <c r="Z12">
        <v>4</v>
      </c>
      <c r="AA12">
        <v>3</v>
      </c>
      <c r="AB12">
        <v>1</v>
      </c>
      <c r="AC12" s="1">
        <f t="shared" si="7"/>
        <v>6</v>
      </c>
      <c r="AD12" s="4">
        <f>テーブル3[[#This Row],[4_1.人間性]]/(4*2)*100</f>
        <v>75</v>
      </c>
      <c r="AE12" s="3">
        <f>(テーブル3[[#This Row],[4_1.人間性]]-2)/(8-2)</f>
        <v>0.66666666666666663</v>
      </c>
      <c r="AF12">
        <v>4</v>
      </c>
      <c r="AG12">
        <v>2</v>
      </c>
    </row>
    <row r="13" spans="1:33" x14ac:dyDescent="0.4">
      <c r="A13" s="7">
        <v>45200</v>
      </c>
      <c r="B13" s="7">
        <v>45382</v>
      </c>
      <c r="C13" t="s">
        <v>11</v>
      </c>
      <c r="D13" t="s">
        <v>7</v>
      </c>
      <c r="E13">
        <f>SUM(テーブル3[[#This Row],[1_1.組織人としての責務]],テーブル3[[#This Row],[2_1.コミュニケーション]],テーブル3[[#This Row],[3_1.業務処理能力]],テーブル3[[#This Row],[4_1.人間性]])</f>
        <v>40</v>
      </c>
      <c r="F13" s="6">
        <f>テーブル3[[#This Row],[評価点合計]]/15</f>
        <v>2.6666666666666665</v>
      </c>
      <c r="G13" s="1">
        <f t="shared" si="4"/>
        <v>11</v>
      </c>
      <c r="H13" s="4">
        <f>テーブル3[[#This Row],[1_1.組織人としての責務]]/(4*3)*100</f>
        <v>91.666666666666657</v>
      </c>
      <c r="I13" s="3">
        <f>(テーブル3[[#This Row],[1_1.組織人としての責務]]-0)/(12-0)</f>
        <v>0.91666666666666663</v>
      </c>
      <c r="J13">
        <v>3</v>
      </c>
      <c r="K13">
        <v>4</v>
      </c>
      <c r="L13">
        <v>4</v>
      </c>
      <c r="M13" s="1">
        <f t="shared" si="5"/>
        <v>14</v>
      </c>
      <c r="N13" s="4">
        <f>テーブル3[[#This Row],[2_1.コミュニケーション]]/(4*5)*100</f>
        <v>70</v>
      </c>
      <c r="O13" s="3">
        <f>(テーブル3[[#This Row],[2_1.コミュニケーション]]-5)/(20-5)</f>
        <v>0.6</v>
      </c>
      <c r="P13">
        <v>1</v>
      </c>
      <c r="Q13">
        <v>4</v>
      </c>
      <c r="R13">
        <v>4</v>
      </c>
      <c r="S13">
        <v>4</v>
      </c>
      <c r="T13">
        <v>1</v>
      </c>
      <c r="U13" s="1">
        <f t="shared" si="6"/>
        <v>10</v>
      </c>
      <c r="V13" s="1">
        <f>テーブル3[[#This Row],[3_1.業務処理能力]]/(4*5)*100</f>
        <v>50</v>
      </c>
      <c r="W13" s="3">
        <f>(テーブル3[[#This Row],[3_1.業務処理能力]]-5)/(20-5)</f>
        <v>0.33333333333333331</v>
      </c>
      <c r="X13">
        <v>2</v>
      </c>
      <c r="Y13">
        <v>3</v>
      </c>
      <c r="Z13">
        <v>2</v>
      </c>
      <c r="AA13">
        <v>2</v>
      </c>
      <c r="AB13">
        <v>1</v>
      </c>
      <c r="AC13" s="1">
        <f t="shared" si="7"/>
        <v>5</v>
      </c>
      <c r="AD13" s="4">
        <f>テーブル3[[#This Row],[4_1.人間性]]/(4*2)*100</f>
        <v>62.5</v>
      </c>
      <c r="AE13" s="3">
        <f>(テーブル3[[#This Row],[4_1.人間性]]-2)/(8-2)</f>
        <v>0.5</v>
      </c>
      <c r="AF13">
        <v>2</v>
      </c>
      <c r="AG13">
        <v>3</v>
      </c>
    </row>
    <row r="14" spans="1:33" x14ac:dyDescent="0.4">
      <c r="A14" s="7">
        <v>45200</v>
      </c>
      <c r="B14" s="7">
        <v>45382</v>
      </c>
      <c r="C14" t="s">
        <v>46</v>
      </c>
      <c r="D14" t="s">
        <v>5</v>
      </c>
      <c r="E14">
        <f>SUM(テーブル3[[#This Row],[1_1.組織人としての責務]],テーブル3[[#This Row],[2_1.コミュニケーション]],テーブル3[[#This Row],[3_1.業務処理能力]],テーブル3[[#This Row],[4_1.人間性]])</f>
        <v>37</v>
      </c>
      <c r="F14" s="6">
        <f>テーブル3[[#This Row],[評価点合計]]/15</f>
        <v>2.4666666666666668</v>
      </c>
      <c r="G14" s="1">
        <f t="shared" si="4"/>
        <v>6</v>
      </c>
      <c r="H14" s="4">
        <f>テーブル3[[#This Row],[1_1.組織人としての責務]]/(4*3)*100</f>
        <v>50</v>
      </c>
      <c r="I14" s="3">
        <f>(テーブル3[[#This Row],[1_1.組織人としての責務]]-0)/(12-0)</f>
        <v>0.5</v>
      </c>
      <c r="J14">
        <v>1</v>
      </c>
      <c r="K14">
        <v>3</v>
      </c>
      <c r="L14">
        <v>2</v>
      </c>
      <c r="M14" s="1">
        <f t="shared" si="5"/>
        <v>12</v>
      </c>
      <c r="N14" s="4">
        <f>テーブル3[[#This Row],[2_1.コミュニケーション]]/(4*5)*100</f>
        <v>60</v>
      </c>
      <c r="O14" s="3">
        <f>(テーブル3[[#This Row],[2_1.コミュニケーション]]-5)/(20-5)</f>
        <v>0.46666666666666667</v>
      </c>
      <c r="P14">
        <v>1</v>
      </c>
      <c r="Q14">
        <v>2</v>
      </c>
      <c r="R14">
        <v>2</v>
      </c>
      <c r="S14">
        <v>4</v>
      </c>
      <c r="T14">
        <v>3</v>
      </c>
      <c r="U14" s="1">
        <f t="shared" si="6"/>
        <v>12</v>
      </c>
      <c r="V14" s="1">
        <f>テーブル3[[#This Row],[3_1.業務処理能力]]/(4*5)*100</f>
        <v>60</v>
      </c>
      <c r="W14" s="3">
        <f>(テーブル3[[#This Row],[3_1.業務処理能力]]-5)/(20-5)</f>
        <v>0.46666666666666667</v>
      </c>
      <c r="X14">
        <v>1</v>
      </c>
      <c r="Y14">
        <v>2</v>
      </c>
      <c r="Z14">
        <v>4</v>
      </c>
      <c r="AA14">
        <v>2</v>
      </c>
      <c r="AB14">
        <v>3</v>
      </c>
      <c r="AC14" s="1">
        <f t="shared" si="7"/>
        <v>7</v>
      </c>
      <c r="AD14" s="4">
        <f>テーブル3[[#This Row],[4_1.人間性]]/(4*2)*100</f>
        <v>87.5</v>
      </c>
      <c r="AE14" s="3">
        <f>(テーブル3[[#This Row],[4_1.人間性]]-2)/(8-2)</f>
        <v>0.83333333333333337</v>
      </c>
      <c r="AF14">
        <v>4</v>
      </c>
      <c r="AG14">
        <v>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ADC2-225A-4EEB-BD43-B153DC2CAEA9}">
  <dimension ref="A1:AG8"/>
  <sheetViews>
    <sheetView workbookViewId="0">
      <selection activeCell="E2" sqref="E2:E8"/>
    </sheetView>
  </sheetViews>
  <sheetFormatPr defaultRowHeight="18.75" x14ac:dyDescent="0.4"/>
  <cols>
    <col min="1" max="2" width="11.25" bestFit="1" customWidth="1"/>
    <col min="3" max="4" width="7.5" bestFit="1" customWidth="1"/>
    <col min="5" max="5" width="13.25" bestFit="1" customWidth="1"/>
    <col min="6" max="6" width="13.25" style="6" bestFit="1" customWidth="1"/>
    <col min="7" max="7" width="25.375" bestFit="1" customWidth="1"/>
    <col min="8" max="8" width="28.875" bestFit="1" customWidth="1"/>
    <col min="9" max="9" width="35.125" bestFit="1" customWidth="1"/>
    <col min="10" max="10" width="15.375" bestFit="1" customWidth="1"/>
    <col min="11" max="11" width="11.5" bestFit="1" customWidth="1"/>
    <col min="12" max="12" width="17.625" bestFit="1" customWidth="1"/>
    <col min="13" max="13" width="25.75" bestFit="1" customWidth="1"/>
    <col min="14" max="14" width="29.125" bestFit="1" customWidth="1"/>
    <col min="15" max="15" width="35.375" bestFit="1" customWidth="1"/>
    <col min="16" max="16" width="23.75" bestFit="1" customWidth="1"/>
    <col min="17" max="17" width="13.5" bestFit="1" customWidth="1"/>
    <col min="18" max="18" width="15.625" bestFit="1" customWidth="1"/>
    <col min="19" max="19" width="13.625" bestFit="1" customWidth="1"/>
    <col min="20" max="20" width="36.25" bestFit="1" customWidth="1"/>
    <col min="21" max="21" width="19.5" bestFit="1" customWidth="1"/>
    <col min="22" max="22" width="24.125" bestFit="1" customWidth="1"/>
    <col min="23" max="23" width="29.125" bestFit="1" customWidth="1"/>
    <col min="24" max="24" width="44.25" bestFit="1" customWidth="1"/>
    <col min="25" max="25" width="27.75" bestFit="1" customWidth="1"/>
    <col min="26" max="26" width="13.5" bestFit="1" customWidth="1"/>
    <col min="27" max="27" width="19.875" bestFit="1" customWidth="1"/>
    <col min="28" max="28" width="27.875" bestFit="1" customWidth="1"/>
    <col min="29" max="29" width="13.25" bestFit="1" customWidth="1"/>
    <col min="30" max="30" width="16.625" bestFit="1" customWidth="1"/>
    <col min="31" max="31" width="22.875" bestFit="1" customWidth="1"/>
    <col min="32" max="32" width="13.375" bestFit="1" customWidth="1"/>
    <col min="33" max="33" width="13.5" bestFit="1" customWidth="1"/>
  </cols>
  <sheetData>
    <row r="1" spans="1:33" x14ac:dyDescent="0.4">
      <c r="A1" t="s">
        <v>1</v>
      </c>
      <c r="B1" t="s">
        <v>2</v>
      </c>
      <c r="C1" t="s">
        <v>0</v>
      </c>
      <c r="D1" t="s">
        <v>4</v>
      </c>
      <c r="E1" t="s">
        <v>8</v>
      </c>
      <c r="F1" s="6" t="s">
        <v>43</v>
      </c>
      <c r="G1" s="1" t="s">
        <v>36</v>
      </c>
      <c r="H1" s="1" t="s">
        <v>16</v>
      </c>
      <c r="I1" s="1" t="s">
        <v>17</v>
      </c>
      <c r="J1" t="s">
        <v>18</v>
      </c>
      <c r="K1" t="s">
        <v>19</v>
      </c>
      <c r="L1" t="s">
        <v>20</v>
      </c>
      <c r="M1" s="1" t="s">
        <v>37</v>
      </c>
      <c r="N1" s="1" t="s">
        <v>38</v>
      </c>
      <c r="O1" s="1" t="s">
        <v>39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s="1" t="s">
        <v>40</v>
      </c>
      <c r="V1" s="1" t="s">
        <v>41</v>
      </c>
      <c r="W1" s="1" t="s">
        <v>42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s="1" t="s">
        <v>33</v>
      </c>
      <c r="AD1" s="1" t="s">
        <v>34</v>
      </c>
      <c r="AE1" s="1" t="s">
        <v>35</v>
      </c>
      <c r="AF1" t="s">
        <v>31</v>
      </c>
      <c r="AG1" t="s">
        <v>32</v>
      </c>
    </row>
    <row r="2" spans="1:33" x14ac:dyDescent="0.4">
      <c r="A2" s="7">
        <v>45017</v>
      </c>
      <c r="B2" s="7">
        <v>45199</v>
      </c>
      <c r="C2" t="s">
        <v>9</v>
      </c>
      <c r="D2" t="s">
        <v>5</v>
      </c>
      <c r="E2">
        <f>SUM(テーブル1[[#This Row],[1_1.組織人としての責務]],テーブル1[[#This Row],[2_1.コミュニケーション]],テーブル1[[#This Row],[3_1.業務処理能力]],テーブル1[[#This Row],[4_1.人間性]])</f>
        <v>31</v>
      </c>
      <c r="F2" s="6">
        <f>テーブル1[[#This Row],[評価点合計]]/15</f>
        <v>2.0666666666666669</v>
      </c>
      <c r="G2" s="1">
        <f t="shared" ref="G2:G8" si="0">SUM(J2:L2)</f>
        <v>3</v>
      </c>
      <c r="H2" s="4">
        <f>テーブル1[[#This Row],[1_1.組織人としての責務]]/(4*3)*100</f>
        <v>25</v>
      </c>
      <c r="I2" s="3">
        <f>(テーブル1[[#This Row],[1_1.組織人としての責務]]-0)/(12-0)</f>
        <v>0.25</v>
      </c>
      <c r="J2">
        <v>1</v>
      </c>
      <c r="K2">
        <v>1</v>
      </c>
      <c r="L2">
        <v>1</v>
      </c>
      <c r="M2" s="1">
        <f t="shared" ref="M2:M8" si="1">SUM(P2:T2)</f>
        <v>11</v>
      </c>
      <c r="N2" s="4">
        <f>テーブル1[[#This Row],[2_1.コミュニケーション]]/(4*5)*100</f>
        <v>55.000000000000007</v>
      </c>
      <c r="O2" s="3">
        <f>(テーブル1[[#This Row],[2_1.コミュニケーション]]-0)/(20-0)</f>
        <v>0.55000000000000004</v>
      </c>
      <c r="P2" s="8">
        <v>3</v>
      </c>
      <c r="Q2" s="8">
        <v>3</v>
      </c>
      <c r="R2" s="8">
        <v>2</v>
      </c>
      <c r="S2" s="8">
        <v>1</v>
      </c>
      <c r="T2" s="8">
        <v>2</v>
      </c>
      <c r="U2" s="1">
        <f t="shared" ref="U2:U8" si="2">SUM(X2:AB2)</f>
        <v>13</v>
      </c>
      <c r="V2" s="4">
        <f>テーブル1[[#This Row],[3_1.業務処理能力]]/(4*5)*100</f>
        <v>65</v>
      </c>
      <c r="W2" s="3">
        <f>(テーブル1[[#This Row],[3_1.業務処理能力]]-0)/(20-0)</f>
        <v>0.65</v>
      </c>
      <c r="X2">
        <v>3</v>
      </c>
      <c r="Y2">
        <v>3</v>
      </c>
      <c r="Z2">
        <v>1</v>
      </c>
      <c r="AA2">
        <v>2</v>
      </c>
      <c r="AB2">
        <v>4</v>
      </c>
      <c r="AC2" s="1">
        <f t="shared" ref="AC2:AC8" si="3">SUM(AF2:AG2)</f>
        <v>4</v>
      </c>
      <c r="AD2" s="4">
        <f>テーブル1[[#This Row],[4_1.人間性]]/(4*2)*100</f>
        <v>50</v>
      </c>
      <c r="AE2" s="5">
        <f>(テーブル1[[#This Row],[4_1.人間性]]-0)/(8-0)</f>
        <v>0.5</v>
      </c>
      <c r="AF2">
        <v>2</v>
      </c>
      <c r="AG2">
        <v>2</v>
      </c>
    </row>
    <row r="3" spans="1:33" x14ac:dyDescent="0.4">
      <c r="A3" s="7">
        <v>45017</v>
      </c>
      <c r="B3" s="7">
        <v>45199</v>
      </c>
      <c r="C3" t="s">
        <v>3</v>
      </c>
      <c r="D3" t="s">
        <v>6</v>
      </c>
      <c r="E3">
        <f>SUM(テーブル1[[#This Row],[1_1.組織人としての責務]],テーブル1[[#This Row],[2_1.コミュニケーション]],テーブル1[[#This Row],[3_1.業務処理能力]],テーブル1[[#This Row],[4_1.人間性]])</f>
        <v>40</v>
      </c>
      <c r="F3" s="6">
        <f>テーブル1[[#This Row],[評価点合計]]/15</f>
        <v>2.6666666666666665</v>
      </c>
      <c r="G3" s="1">
        <f t="shared" si="0"/>
        <v>5</v>
      </c>
      <c r="H3" s="4">
        <f>テーブル1[[#This Row],[1_1.組織人としての責務]]/(4*3)*100</f>
        <v>41.666666666666671</v>
      </c>
      <c r="I3" s="3">
        <f>(テーブル1[[#This Row],[1_1.組織人としての責務]]-0)/(12-0)</f>
        <v>0.41666666666666669</v>
      </c>
      <c r="J3">
        <v>1</v>
      </c>
      <c r="K3">
        <v>2</v>
      </c>
      <c r="L3">
        <v>2</v>
      </c>
      <c r="M3" s="1">
        <f t="shared" si="1"/>
        <v>15</v>
      </c>
      <c r="N3" s="4">
        <f>テーブル1[[#This Row],[2_1.コミュニケーション]]/(4*5)*100</f>
        <v>75</v>
      </c>
      <c r="O3" s="3">
        <f>(テーブル1[[#This Row],[2_1.コミュニケーション]]-0)/(20-0)</f>
        <v>0.75</v>
      </c>
      <c r="P3" s="8">
        <v>4</v>
      </c>
      <c r="Q3" s="8">
        <v>4</v>
      </c>
      <c r="R3" s="8">
        <v>3</v>
      </c>
      <c r="S3" s="8">
        <v>2</v>
      </c>
      <c r="T3" s="8">
        <v>2</v>
      </c>
      <c r="U3" s="1">
        <f t="shared" si="2"/>
        <v>14</v>
      </c>
      <c r="V3" s="1">
        <f>テーブル1[[#This Row],[3_1.業務処理能力]]/(4*5)*100</f>
        <v>70</v>
      </c>
      <c r="W3" s="3">
        <f>(テーブル1[[#This Row],[3_1.業務処理能力]]-0)/(20-0)</f>
        <v>0.7</v>
      </c>
      <c r="X3">
        <v>2</v>
      </c>
      <c r="Y3">
        <v>3</v>
      </c>
      <c r="Z3">
        <v>1</v>
      </c>
      <c r="AA3">
        <v>4</v>
      </c>
      <c r="AB3">
        <v>4</v>
      </c>
      <c r="AC3" s="1">
        <f t="shared" si="3"/>
        <v>6</v>
      </c>
      <c r="AD3" s="4">
        <f>テーブル1[[#This Row],[4_1.人間性]]/(4*2)*100</f>
        <v>75</v>
      </c>
      <c r="AE3" s="3">
        <f>(テーブル1[[#This Row],[4_1.人間性]]-0)/(8-0)</f>
        <v>0.75</v>
      </c>
      <c r="AF3">
        <v>3</v>
      </c>
      <c r="AG3">
        <v>3</v>
      </c>
    </row>
    <row r="4" spans="1:33" x14ac:dyDescent="0.4">
      <c r="A4" s="7">
        <v>45017</v>
      </c>
      <c r="B4" s="7">
        <v>45199</v>
      </c>
      <c r="C4" t="s">
        <v>44</v>
      </c>
      <c r="D4" t="s">
        <v>7</v>
      </c>
      <c r="E4">
        <f>SUM(テーブル1[[#This Row],[1_1.組織人としての責務]],テーブル1[[#This Row],[2_1.コミュニケーション]],テーブル1[[#This Row],[3_1.業務処理能力]],テーブル1[[#This Row],[4_1.人間性]])</f>
        <v>36</v>
      </c>
      <c r="F4" s="6">
        <f>テーブル1[[#This Row],[評価点合計]]/15</f>
        <v>2.4</v>
      </c>
      <c r="G4" s="1">
        <f t="shared" si="0"/>
        <v>6</v>
      </c>
      <c r="H4" s="4">
        <f>テーブル1[[#This Row],[1_1.組織人としての責務]]/(4*3)*100</f>
        <v>50</v>
      </c>
      <c r="I4" s="3">
        <f>(テーブル1[[#This Row],[1_1.組織人としての責務]]-0)/(12-0)</f>
        <v>0.5</v>
      </c>
      <c r="J4">
        <v>1</v>
      </c>
      <c r="K4">
        <v>2</v>
      </c>
      <c r="L4">
        <v>3</v>
      </c>
      <c r="M4" s="1">
        <f t="shared" si="1"/>
        <v>13</v>
      </c>
      <c r="N4" s="4">
        <f>テーブル1[[#This Row],[2_1.コミュニケーション]]/(4*5)*100</f>
        <v>65</v>
      </c>
      <c r="O4" s="3">
        <f>(テーブル1[[#This Row],[2_1.コミュニケーション]]-0)/(20-0)</f>
        <v>0.65</v>
      </c>
      <c r="P4" s="8">
        <v>3</v>
      </c>
      <c r="Q4" s="8">
        <v>4</v>
      </c>
      <c r="R4" s="8">
        <v>2</v>
      </c>
      <c r="S4" s="8">
        <v>1</v>
      </c>
      <c r="T4" s="8">
        <v>3</v>
      </c>
      <c r="U4" s="1">
        <f t="shared" si="2"/>
        <v>9</v>
      </c>
      <c r="V4" s="1">
        <f>テーブル1[[#This Row],[3_1.業務処理能力]]/(4*5)*100</f>
        <v>45</v>
      </c>
      <c r="W4" s="3">
        <f>(テーブル1[[#This Row],[3_1.業務処理能力]]-0)/(20-0)</f>
        <v>0.45</v>
      </c>
      <c r="X4">
        <v>1</v>
      </c>
      <c r="Y4">
        <v>3</v>
      </c>
      <c r="Z4">
        <v>1</v>
      </c>
      <c r="AA4">
        <v>1</v>
      </c>
      <c r="AB4">
        <v>3</v>
      </c>
      <c r="AC4" s="1">
        <f t="shared" si="3"/>
        <v>8</v>
      </c>
      <c r="AD4" s="4">
        <f>テーブル1[[#This Row],[4_1.人間性]]/(4*2)*100</f>
        <v>100</v>
      </c>
      <c r="AE4" s="3">
        <f>(テーブル1[[#This Row],[4_1.人間性]]-0)/(8-0)</f>
        <v>1</v>
      </c>
      <c r="AF4">
        <v>4</v>
      </c>
      <c r="AG4">
        <v>4</v>
      </c>
    </row>
    <row r="5" spans="1:33" x14ac:dyDescent="0.4">
      <c r="A5" s="7">
        <v>45017</v>
      </c>
      <c r="B5" s="7">
        <v>45199</v>
      </c>
      <c r="C5" t="s">
        <v>10</v>
      </c>
      <c r="D5" t="s">
        <v>6</v>
      </c>
      <c r="E5">
        <f>SUM(テーブル1[[#This Row],[1_1.組織人としての責務]],テーブル1[[#This Row],[2_1.コミュニケーション]],テーブル1[[#This Row],[3_1.業務処理能力]],テーブル1[[#This Row],[4_1.人間性]])</f>
        <v>44</v>
      </c>
      <c r="F5" s="6">
        <f>テーブル1[[#This Row],[評価点合計]]/15</f>
        <v>2.9333333333333331</v>
      </c>
      <c r="G5" s="1">
        <f t="shared" si="0"/>
        <v>12</v>
      </c>
      <c r="H5" s="4">
        <f>テーブル1[[#This Row],[1_1.組織人としての責務]]/(4*3)*100</f>
        <v>100</v>
      </c>
      <c r="I5" s="3">
        <f>(テーブル1[[#This Row],[1_1.組織人としての責務]]-0)/(12-0)</f>
        <v>1</v>
      </c>
      <c r="J5">
        <v>4</v>
      </c>
      <c r="K5">
        <v>4</v>
      </c>
      <c r="L5">
        <v>4</v>
      </c>
      <c r="M5" s="1">
        <f t="shared" si="1"/>
        <v>13</v>
      </c>
      <c r="N5" s="4">
        <f>テーブル1[[#This Row],[2_1.コミュニケーション]]/(4*5)*100</f>
        <v>65</v>
      </c>
      <c r="O5" s="3">
        <f>(テーブル1[[#This Row],[2_1.コミュニケーション]]-0)/(20-0)</f>
        <v>0.65</v>
      </c>
      <c r="P5" s="8">
        <v>4</v>
      </c>
      <c r="Q5" s="8">
        <v>3</v>
      </c>
      <c r="R5" s="8">
        <v>2</v>
      </c>
      <c r="S5" s="8">
        <v>2</v>
      </c>
      <c r="T5" s="8">
        <v>2</v>
      </c>
      <c r="U5" s="1">
        <f t="shared" si="2"/>
        <v>16</v>
      </c>
      <c r="V5" s="1">
        <f>テーブル1[[#This Row],[3_1.業務処理能力]]/(4*5)*100</f>
        <v>80</v>
      </c>
      <c r="W5" s="3">
        <f>(テーブル1[[#This Row],[3_1.業務処理能力]]-0)/(20-0)</f>
        <v>0.8</v>
      </c>
      <c r="X5">
        <v>4</v>
      </c>
      <c r="Y5">
        <v>3</v>
      </c>
      <c r="Z5">
        <v>3</v>
      </c>
      <c r="AA5">
        <v>2</v>
      </c>
      <c r="AB5">
        <v>4</v>
      </c>
      <c r="AC5" s="1">
        <f t="shared" si="3"/>
        <v>3</v>
      </c>
      <c r="AD5" s="4">
        <f>テーブル1[[#This Row],[4_1.人間性]]/(4*2)*100</f>
        <v>37.5</v>
      </c>
      <c r="AE5" s="3">
        <f>(テーブル1[[#This Row],[4_1.人間性]]-0)/(8-0)</f>
        <v>0.375</v>
      </c>
      <c r="AF5">
        <v>2</v>
      </c>
      <c r="AG5">
        <v>1</v>
      </c>
    </row>
    <row r="6" spans="1:33" x14ac:dyDescent="0.4">
      <c r="A6" s="7">
        <v>45017</v>
      </c>
      <c r="B6" s="7">
        <v>45199</v>
      </c>
      <c r="C6" t="s">
        <v>11</v>
      </c>
      <c r="D6" t="s">
        <v>7</v>
      </c>
      <c r="E6">
        <f>SUM(テーブル1[[#This Row],[1_1.組織人としての責務]],テーブル1[[#This Row],[2_1.コミュニケーション]],テーブル1[[#This Row],[3_1.業務処理能力]],テーブル1[[#This Row],[4_1.人間性]])</f>
        <v>35</v>
      </c>
      <c r="F6" s="6">
        <f>テーブル1[[#This Row],[評価点合計]]/15</f>
        <v>2.3333333333333335</v>
      </c>
      <c r="G6" s="1">
        <f t="shared" si="0"/>
        <v>7</v>
      </c>
      <c r="H6" s="4">
        <f>テーブル1[[#This Row],[1_1.組織人としての責務]]/(4*3)*100</f>
        <v>58.333333333333336</v>
      </c>
      <c r="I6" s="3">
        <f>(テーブル1[[#This Row],[1_1.組織人としての責務]]-0)/(12-0)</f>
        <v>0.58333333333333337</v>
      </c>
      <c r="J6">
        <v>3</v>
      </c>
      <c r="K6">
        <v>2</v>
      </c>
      <c r="L6">
        <v>2</v>
      </c>
      <c r="M6" s="1">
        <f t="shared" si="1"/>
        <v>8</v>
      </c>
      <c r="N6" s="4">
        <f>テーブル1[[#This Row],[2_1.コミュニケーション]]/(4*5)*100</f>
        <v>40</v>
      </c>
      <c r="O6" s="3">
        <f>(テーブル1[[#This Row],[2_1.コミュニケーション]]-0)/(20-0)</f>
        <v>0.4</v>
      </c>
      <c r="P6" s="8">
        <v>3</v>
      </c>
      <c r="Q6" s="8">
        <v>1</v>
      </c>
      <c r="R6" s="8">
        <v>2</v>
      </c>
      <c r="S6" s="8">
        <v>1</v>
      </c>
      <c r="T6" s="8">
        <v>1</v>
      </c>
      <c r="U6" s="1">
        <f t="shared" si="2"/>
        <v>13</v>
      </c>
      <c r="V6" s="1">
        <f>テーブル1[[#This Row],[3_1.業務処理能力]]/(4*5)*100</f>
        <v>65</v>
      </c>
      <c r="W6" s="3">
        <f>(テーブル1[[#This Row],[3_1.業務処理能力]]-0)/(20-0)</f>
        <v>0.65</v>
      </c>
      <c r="X6">
        <v>4</v>
      </c>
      <c r="Y6">
        <v>3</v>
      </c>
      <c r="Z6">
        <v>3</v>
      </c>
      <c r="AA6">
        <v>2</v>
      </c>
      <c r="AB6">
        <v>1</v>
      </c>
      <c r="AC6" s="1">
        <f t="shared" si="3"/>
        <v>7</v>
      </c>
      <c r="AD6" s="4">
        <f>テーブル1[[#This Row],[4_1.人間性]]/(4*2)*100</f>
        <v>87.5</v>
      </c>
      <c r="AE6" s="3">
        <f>(テーブル1[[#This Row],[4_1.人間性]]-0)/(8-0)</f>
        <v>0.875</v>
      </c>
      <c r="AF6">
        <v>4</v>
      </c>
      <c r="AG6">
        <v>3</v>
      </c>
    </row>
    <row r="7" spans="1:33" x14ac:dyDescent="0.4">
      <c r="A7" s="7">
        <v>45017</v>
      </c>
      <c r="B7" s="7">
        <v>45199</v>
      </c>
      <c r="C7" t="s">
        <v>46</v>
      </c>
      <c r="D7" t="s">
        <v>5</v>
      </c>
      <c r="E7">
        <f>SUM(テーブル1[[#This Row],[1_1.組織人としての責務]],テーブル1[[#This Row],[2_1.コミュニケーション]],テーブル1[[#This Row],[3_1.業務処理能力]],テーブル1[[#This Row],[4_1.人間性]])</f>
        <v>41</v>
      </c>
      <c r="F7" s="6">
        <f>テーブル1[[#This Row],[評価点合計]]/15</f>
        <v>2.7333333333333334</v>
      </c>
      <c r="G7" s="1">
        <f t="shared" si="0"/>
        <v>9</v>
      </c>
      <c r="H7" s="4">
        <f>テーブル1[[#This Row],[1_1.組織人としての責務]]/(4*3)*100</f>
        <v>75</v>
      </c>
      <c r="I7" s="3">
        <f>(テーブル1[[#This Row],[1_1.組織人としての責務]]-0)/(12-0)</f>
        <v>0.75</v>
      </c>
      <c r="J7">
        <v>3</v>
      </c>
      <c r="K7">
        <v>3</v>
      </c>
      <c r="L7">
        <v>3</v>
      </c>
      <c r="M7" s="1">
        <f t="shared" si="1"/>
        <v>12</v>
      </c>
      <c r="N7" s="4">
        <f>テーブル1[[#This Row],[2_1.コミュニケーション]]/(4*5)*100</f>
        <v>60</v>
      </c>
      <c r="O7" s="3">
        <f>(テーブル1[[#This Row],[2_1.コミュニケーション]]-0)/(20-0)</f>
        <v>0.6</v>
      </c>
      <c r="P7" s="8">
        <v>4</v>
      </c>
      <c r="Q7" s="8">
        <v>2</v>
      </c>
      <c r="R7" s="8">
        <v>1</v>
      </c>
      <c r="S7" s="8">
        <v>3</v>
      </c>
      <c r="T7" s="8">
        <v>2</v>
      </c>
      <c r="U7" s="1">
        <f t="shared" si="2"/>
        <v>14</v>
      </c>
      <c r="V7" s="1">
        <f>テーブル1[[#This Row],[3_1.業務処理能力]]/(4*5)*100</f>
        <v>70</v>
      </c>
      <c r="W7" s="3">
        <f>(テーブル1[[#This Row],[3_1.業務処理能力]]-0)/(20-0)</f>
        <v>0.7</v>
      </c>
      <c r="X7">
        <v>3</v>
      </c>
      <c r="Y7">
        <v>2</v>
      </c>
      <c r="Z7">
        <v>4</v>
      </c>
      <c r="AA7">
        <v>4</v>
      </c>
      <c r="AB7">
        <v>1</v>
      </c>
      <c r="AC7" s="1">
        <f t="shared" si="3"/>
        <v>6</v>
      </c>
      <c r="AD7" s="4">
        <f>テーブル1[[#This Row],[4_1.人間性]]/(4*2)*100</f>
        <v>75</v>
      </c>
      <c r="AE7" s="3">
        <f>(テーブル1[[#This Row],[4_1.人間性]]-0)/(8-0)</f>
        <v>0.75</v>
      </c>
      <c r="AF7">
        <v>4</v>
      </c>
      <c r="AG7">
        <v>2</v>
      </c>
    </row>
    <row r="8" spans="1:33" x14ac:dyDescent="0.4">
      <c r="A8" s="7">
        <v>45017</v>
      </c>
      <c r="B8" s="7">
        <v>45199</v>
      </c>
      <c r="C8" t="s">
        <v>12</v>
      </c>
      <c r="D8" t="s">
        <v>5</v>
      </c>
      <c r="E8">
        <f>SUM(テーブル1[[#This Row],[1_1.組織人としての責務]],テーブル1[[#This Row],[2_1.コミュニケーション]],テーブル1[[#This Row],[3_1.業務処理能力]],テーブル1[[#This Row],[4_1.人間性]])</f>
        <v>37</v>
      </c>
      <c r="F8" s="6">
        <f>テーブル1[[#This Row],[評価点合計]]/15</f>
        <v>2.4666666666666668</v>
      </c>
      <c r="G8" s="1">
        <f t="shared" si="0"/>
        <v>11</v>
      </c>
      <c r="H8" s="4">
        <f>テーブル1[[#This Row],[1_1.組織人としての責務]]/(4*3)*100</f>
        <v>91.666666666666657</v>
      </c>
      <c r="I8" s="3">
        <f>(テーブル1[[#This Row],[1_1.組織人としての責務]]-0)/(12-0)</f>
        <v>0.91666666666666663</v>
      </c>
      <c r="J8">
        <v>3</v>
      </c>
      <c r="K8">
        <v>4</v>
      </c>
      <c r="L8">
        <v>4</v>
      </c>
      <c r="M8" s="1">
        <f t="shared" si="1"/>
        <v>11</v>
      </c>
      <c r="N8" s="4">
        <f>テーブル1[[#This Row],[2_1.コミュニケーション]]/(4*5)*100</f>
        <v>55.000000000000007</v>
      </c>
      <c r="O8" s="3">
        <f>(テーブル1[[#This Row],[2_1.コミュニケーション]]-0)/(20-0)</f>
        <v>0.55000000000000004</v>
      </c>
      <c r="P8" s="8">
        <v>3</v>
      </c>
      <c r="Q8" s="8">
        <v>1</v>
      </c>
      <c r="R8" s="8">
        <v>1</v>
      </c>
      <c r="S8" s="8">
        <v>3</v>
      </c>
      <c r="T8" s="8">
        <v>3</v>
      </c>
      <c r="U8" s="1">
        <f t="shared" si="2"/>
        <v>9</v>
      </c>
      <c r="V8" s="1">
        <f>テーブル1[[#This Row],[3_1.業務処理能力]]/(4*5)*100</f>
        <v>45</v>
      </c>
      <c r="W8" s="3">
        <f>(テーブル1[[#This Row],[3_1.業務処理能力]]-0)/(20-0)</f>
        <v>0.45</v>
      </c>
      <c r="X8">
        <v>4</v>
      </c>
      <c r="Y8">
        <v>1</v>
      </c>
      <c r="Z8">
        <v>1</v>
      </c>
      <c r="AA8">
        <v>1</v>
      </c>
      <c r="AB8">
        <v>2</v>
      </c>
      <c r="AC8" s="1">
        <f t="shared" si="3"/>
        <v>6</v>
      </c>
      <c r="AD8" s="4">
        <f>テーブル1[[#This Row],[4_1.人間性]]/(4*2)*100</f>
        <v>75</v>
      </c>
      <c r="AE8" s="3">
        <f>(テーブル1[[#This Row],[4_1.人間性]]-0)/(8-0)</f>
        <v>0.75</v>
      </c>
      <c r="AF8">
        <v>2</v>
      </c>
      <c r="AG8">
        <v>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AABC-8EA7-43D2-9E7D-589EC0C0B541}">
  <dimension ref="A1:AG7"/>
  <sheetViews>
    <sheetView workbookViewId="0">
      <selection activeCell="G15" sqref="G15"/>
    </sheetView>
  </sheetViews>
  <sheetFormatPr defaultRowHeight="18.75" x14ac:dyDescent="0.4"/>
  <cols>
    <col min="1" max="2" width="10.25" customWidth="1"/>
    <col min="5" max="6" width="12.125" customWidth="1"/>
    <col min="7" max="7" width="23.125" customWidth="1"/>
    <col min="8" max="8" width="26.125" customWidth="1"/>
    <col min="9" max="9" width="31.625" customWidth="1"/>
    <col min="10" max="10" width="14" customWidth="1"/>
    <col min="11" max="11" width="10.25" customWidth="1"/>
    <col min="12" max="12" width="15.875" customWidth="1"/>
    <col min="13" max="13" width="23.125" customWidth="1"/>
    <col min="14" max="14" width="26.125" customWidth="1"/>
    <col min="15" max="15" width="31.625" customWidth="1"/>
    <col min="16" max="16" width="21.5" customWidth="1"/>
    <col min="17" max="17" width="12.125" customWidth="1"/>
    <col min="18" max="18" width="14" customWidth="1"/>
    <col min="19" max="19" width="12.25" customWidth="1"/>
    <col min="20" max="20" width="32.625" customWidth="1"/>
    <col min="21" max="21" width="17.5" customWidth="1"/>
    <col min="22" max="22" width="21.5" customWidth="1"/>
    <col min="23" max="23" width="26" customWidth="1"/>
    <col min="24" max="24" width="40.25" customWidth="1"/>
    <col min="25" max="25" width="25.25" customWidth="1"/>
    <col min="26" max="26" width="12.125" customWidth="1"/>
    <col min="27" max="27" width="17.875" customWidth="1"/>
    <col min="28" max="28" width="25.125" customWidth="1"/>
    <col min="29" max="29" width="11.875" customWidth="1"/>
    <col min="30" max="30" width="14.875" customWidth="1"/>
    <col min="31" max="31" width="20.375" customWidth="1"/>
    <col min="32" max="33" width="12.125" customWidth="1"/>
  </cols>
  <sheetData>
    <row r="1" spans="1:33" x14ac:dyDescent="0.4">
      <c r="A1" t="s">
        <v>1</v>
      </c>
      <c r="B1" t="s">
        <v>2</v>
      </c>
      <c r="C1" t="s">
        <v>0</v>
      </c>
      <c r="D1" t="s">
        <v>4</v>
      </c>
      <c r="E1" t="s">
        <v>8</v>
      </c>
      <c r="F1" s="6" t="s">
        <v>43</v>
      </c>
      <c r="G1" s="1" t="s">
        <v>36</v>
      </c>
      <c r="H1" s="1" t="s">
        <v>16</v>
      </c>
      <c r="I1" s="1" t="s">
        <v>17</v>
      </c>
      <c r="J1" t="s">
        <v>18</v>
      </c>
      <c r="K1" t="s">
        <v>19</v>
      </c>
      <c r="L1" t="s">
        <v>20</v>
      </c>
      <c r="M1" s="1" t="s">
        <v>37</v>
      </c>
      <c r="N1" s="1" t="s">
        <v>38</v>
      </c>
      <c r="O1" s="1" t="s">
        <v>39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s="1" t="s">
        <v>40</v>
      </c>
      <c r="V1" s="1" t="s">
        <v>41</v>
      </c>
      <c r="W1" s="1" t="s">
        <v>42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s="1" t="s">
        <v>33</v>
      </c>
      <c r="AD1" s="1" t="s">
        <v>34</v>
      </c>
      <c r="AE1" s="1" t="s">
        <v>35</v>
      </c>
      <c r="AF1" t="s">
        <v>31</v>
      </c>
      <c r="AG1" t="s">
        <v>32</v>
      </c>
    </row>
    <row r="2" spans="1:33" x14ac:dyDescent="0.4">
      <c r="A2" s="7">
        <v>45200</v>
      </c>
      <c r="B2" s="7">
        <v>45382</v>
      </c>
      <c r="C2" t="s">
        <v>9</v>
      </c>
      <c r="D2" t="s">
        <v>5</v>
      </c>
      <c r="E2">
        <f>SUM(テーブル2[[#This Row],[1_1.組織人としての責務]],テーブル2[[#This Row],[2_1.コミュニケーション]],テーブル2[[#This Row],[3_1.業務処理能力]],テーブル2[[#This Row],[4_1.人間性]])</f>
        <v>36</v>
      </c>
      <c r="F2" s="6">
        <f>テーブル2[[#This Row],[評価点合計]]/15</f>
        <v>2.4</v>
      </c>
      <c r="G2" s="1">
        <f t="shared" ref="G2:G7" si="0">SUM(J2:L2)</f>
        <v>10</v>
      </c>
      <c r="H2" s="4">
        <f>テーブル2[[#This Row],[1_1.組織人としての責務]]/(4*3)*100</f>
        <v>83.333333333333343</v>
      </c>
      <c r="I2" s="3">
        <f>(テーブル2[[#This Row],[1_1.組織人としての責務]]-0)/(12-0)</f>
        <v>0.83333333333333337</v>
      </c>
      <c r="J2">
        <v>4</v>
      </c>
      <c r="K2">
        <v>3</v>
      </c>
      <c r="L2">
        <v>3</v>
      </c>
      <c r="M2" s="1">
        <f t="shared" ref="M2:M7" si="1">SUM(P2:T2)</f>
        <v>11</v>
      </c>
      <c r="N2" s="4">
        <f>テーブル2[[#This Row],[2_1.コミュニケーション]]/(4*5)*100</f>
        <v>55.000000000000007</v>
      </c>
      <c r="O2" s="3">
        <f>(テーブル2[[#This Row],[2_1.コミュニケーション]]-0)/(20-0)</f>
        <v>0.55000000000000004</v>
      </c>
      <c r="P2">
        <v>1</v>
      </c>
      <c r="Q2">
        <v>2</v>
      </c>
      <c r="R2">
        <v>2</v>
      </c>
      <c r="S2">
        <v>3</v>
      </c>
      <c r="T2">
        <v>3</v>
      </c>
      <c r="U2" s="1">
        <f t="shared" ref="U2:U7" si="2">SUM(X2:AB2)</f>
        <v>10</v>
      </c>
      <c r="V2" s="1">
        <f>テーブル2[[#This Row],[3_1.業務処理能力]]/(4*5)*100</f>
        <v>50</v>
      </c>
      <c r="W2" s="3">
        <f>(テーブル2[[#This Row],[3_1.業務処理能力]]-0)/(20-0)</f>
        <v>0.5</v>
      </c>
      <c r="X2">
        <v>2</v>
      </c>
      <c r="Y2">
        <v>2</v>
      </c>
      <c r="Z2">
        <v>2</v>
      </c>
      <c r="AA2">
        <v>3</v>
      </c>
      <c r="AB2">
        <v>1</v>
      </c>
      <c r="AC2" s="1">
        <f t="shared" ref="AC2:AC7" si="3">SUM(AF2:AG2)</f>
        <v>5</v>
      </c>
      <c r="AD2" s="4">
        <f>テーブル2[[#This Row],[4_1.人間性]]/(4*2)*100</f>
        <v>62.5</v>
      </c>
      <c r="AE2" s="3">
        <f>(テーブル2[[#This Row],[4_1.人間性]]-0)/(8-0)</f>
        <v>0.625</v>
      </c>
      <c r="AF2">
        <v>3</v>
      </c>
      <c r="AG2">
        <v>2</v>
      </c>
    </row>
    <row r="3" spans="1:33" x14ac:dyDescent="0.4">
      <c r="A3" s="7">
        <v>45200</v>
      </c>
      <c r="B3" s="7">
        <v>45382</v>
      </c>
      <c r="C3" t="s">
        <v>3</v>
      </c>
      <c r="D3" t="s">
        <v>6</v>
      </c>
      <c r="E3">
        <f>SUM(テーブル2[[#This Row],[1_1.組織人としての責務]],テーブル2[[#This Row],[2_1.コミュニケーション]],テーブル2[[#This Row],[3_1.業務処理能力]],テーブル2[[#This Row],[4_1.人間性]])</f>
        <v>36</v>
      </c>
      <c r="F3" s="6">
        <f>テーブル2[[#This Row],[評価点合計]]/15</f>
        <v>2.4</v>
      </c>
      <c r="G3" s="1">
        <f t="shared" si="0"/>
        <v>8</v>
      </c>
      <c r="H3" s="4">
        <f>テーブル2[[#This Row],[1_1.組織人としての責務]]/(4*3)*100</f>
        <v>66.666666666666657</v>
      </c>
      <c r="I3" s="3">
        <f>(テーブル2[[#This Row],[1_1.組織人としての責務]]-3)/(12-3)</f>
        <v>0.55555555555555558</v>
      </c>
      <c r="J3">
        <v>2</v>
      </c>
      <c r="K3">
        <v>3</v>
      </c>
      <c r="L3">
        <v>3</v>
      </c>
      <c r="M3" s="1">
        <f t="shared" si="1"/>
        <v>11</v>
      </c>
      <c r="N3" s="4">
        <f>テーブル2[[#This Row],[2_1.コミュニケーション]]/(4*5)*100</f>
        <v>55.000000000000007</v>
      </c>
      <c r="O3" s="3">
        <f>(テーブル2[[#This Row],[2_1.コミュニケーション]]-5)/(20-5)</f>
        <v>0.4</v>
      </c>
      <c r="P3">
        <v>1</v>
      </c>
      <c r="Q3">
        <v>4</v>
      </c>
      <c r="R3">
        <v>1</v>
      </c>
      <c r="S3">
        <v>4</v>
      </c>
      <c r="T3">
        <v>1</v>
      </c>
      <c r="U3" s="1">
        <f t="shared" si="2"/>
        <v>12</v>
      </c>
      <c r="V3" s="1">
        <f>テーブル2[[#This Row],[3_1.業務処理能力]]/(4*5)*100</f>
        <v>60</v>
      </c>
      <c r="W3" s="3">
        <f>(テーブル2[[#This Row],[3_1.業務処理能力]]-5)/(20-5)</f>
        <v>0.46666666666666667</v>
      </c>
      <c r="X3">
        <v>3</v>
      </c>
      <c r="Y3">
        <v>4</v>
      </c>
      <c r="Z3">
        <v>2</v>
      </c>
      <c r="AA3">
        <v>1</v>
      </c>
      <c r="AB3">
        <v>2</v>
      </c>
      <c r="AC3" s="1">
        <f t="shared" si="3"/>
        <v>5</v>
      </c>
      <c r="AD3" s="4">
        <f>テーブル2[[#This Row],[4_1.人間性]]/(4*2)*100</f>
        <v>62.5</v>
      </c>
      <c r="AE3" s="3">
        <f>(テーブル2[[#This Row],[4_1.人間性]]-2)/(8-2)</f>
        <v>0.5</v>
      </c>
      <c r="AF3">
        <v>4</v>
      </c>
      <c r="AG3">
        <v>1</v>
      </c>
    </row>
    <row r="4" spans="1:33" x14ac:dyDescent="0.4">
      <c r="A4" s="7">
        <v>45200</v>
      </c>
      <c r="B4" s="7">
        <v>45382</v>
      </c>
      <c r="C4" t="s">
        <v>44</v>
      </c>
      <c r="D4" t="s">
        <v>7</v>
      </c>
      <c r="E4">
        <f>SUM(テーブル2[[#This Row],[1_1.組織人としての責務]],テーブル2[[#This Row],[2_1.コミュニケーション]],テーブル2[[#This Row],[3_1.業務処理能力]],テーブル2[[#This Row],[4_1.人間性]])</f>
        <v>35</v>
      </c>
      <c r="F4" s="6">
        <f>テーブル2[[#This Row],[評価点合計]]/15</f>
        <v>2.3333333333333335</v>
      </c>
      <c r="G4" s="1">
        <f t="shared" si="0"/>
        <v>12</v>
      </c>
      <c r="H4" s="4">
        <f>テーブル2[[#This Row],[1_1.組織人としての責務]]/(4*3)*100</f>
        <v>100</v>
      </c>
      <c r="I4" s="3">
        <f>(テーブル2[[#This Row],[1_1.組織人としての責務]]-3)/(12-3)</f>
        <v>1</v>
      </c>
      <c r="J4">
        <v>4</v>
      </c>
      <c r="K4">
        <v>4</v>
      </c>
      <c r="L4">
        <v>4</v>
      </c>
      <c r="M4" s="1">
        <f t="shared" si="1"/>
        <v>9</v>
      </c>
      <c r="N4" s="4">
        <f>テーブル2[[#This Row],[2_1.コミュニケーション]]/(4*5)*100</f>
        <v>45</v>
      </c>
      <c r="O4" s="3">
        <f>(テーブル2[[#This Row],[2_1.コミュニケーション]]-5)/(20-5)</f>
        <v>0.26666666666666666</v>
      </c>
      <c r="P4">
        <v>2</v>
      </c>
      <c r="Q4">
        <v>2</v>
      </c>
      <c r="R4">
        <v>3</v>
      </c>
      <c r="S4">
        <v>1</v>
      </c>
      <c r="T4">
        <v>1</v>
      </c>
      <c r="U4" s="1">
        <f t="shared" si="2"/>
        <v>10</v>
      </c>
      <c r="V4" s="1">
        <f>テーブル2[[#This Row],[3_1.業務処理能力]]/(4*5)*100</f>
        <v>50</v>
      </c>
      <c r="W4" s="3">
        <f>(テーブル2[[#This Row],[3_1.業務処理能力]]-5)/(20-5)</f>
        <v>0.33333333333333331</v>
      </c>
      <c r="X4">
        <v>1</v>
      </c>
      <c r="Y4">
        <v>3</v>
      </c>
      <c r="Z4">
        <v>3</v>
      </c>
      <c r="AA4">
        <v>1</v>
      </c>
      <c r="AB4">
        <v>2</v>
      </c>
      <c r="AC4" s="1">
        <f t="shared" si="3"/>
        <v>4</v>
      </c>
      <c r="AD4" s="4">
        <f>テーブル2[[#This Row],[4_1.人間性]]/(4*2)*100</f>
        <v>50</v>
      </c>
      <c r="AE4" s="3">
        <f>(テーブル2[[#This Row],[4_1.人間性]]-2)/(8-2)</f>
        <v>0.33333333333333331</v>
      </c>
      <c r="AF4">
        <v>2</v>
      </c>
      <c r="AG4">
        <v>2</v>
      </c>
    </row>
    <row r="5" spans="1:33" x14ac:dyDescent="0.4">
      <c r="A5" s="7">
        <v>45200</v>
      </c>
      <c r="B5" s="7">
        <v>45382</v>
      </c>
      <c r="C5" t="s">
        <v>10</v>
      </c>
      <c r="D5" t="s">
        <v>6</v>
      </c>
      <c r="E5">
        <f>SUM(テーブル2[[#This Row],[1_1.組織人としての責務]],テーブル2[[#This Row],[2_1.コミュニケーション]],テーブル2[[#This Row],[3_1.業務処理能力]],テーブル2[[#This Row],[4_1.人間性]])</f>
        <v>41</v>
      </c>
      <c r="F5" s="6">
        <f>テーブル2[[#This Row],[評価点合計]]/15</f>
        <v>2.7333333333333334</v>
      </c>
      <c r="G5" s="1">
        <f t="shared" si="0"/>
        <v>8</v>
      </c>
      <c r="H5" s="4">
        <f>テーブル2[[#This Row],[1_1.組織人としての責務]]/(4*3)*100</f>
        <v>66.666666666666657</v>
      </c>
      <c r="I5" s="3">
        <f>(テーブル2[[#This Row],[1_1.組織人としての責務]]-3)/(12-3)</f>
        <v>0.55555555555555558</v>
      </c>
      <c r="J5">
        <v>4</v>
      </c>
      <c r="K5">
        <v>2</v>
      </c>
      <c r="L5">
        <v>2</v>
      </c>
      <c r="M5" s="1">
        <f t="shared" si="1"/>
        <v>15</v>
      </c>
      <c r="N5" s="4">
        <f>テーブル2[[#This Row],[2_1.コミュニケーション]]/(4*5)*100</f>
        <v>75</v>
      </c>
      <c r="O5" s="3">
        <f>(テーブル2[[#This Row],[2_1.コミュニケーション]]-5)/(20-5)</f>
        <v>0.66666666666666663</v>
      </c>
      <c r="P5">
        <v>4</v>
      </c>
      <c r="Q5">
        <v>4</v>
      </c>
      <c r="R5">
        <v>4</v>
      </c>
      <c r="S5">
        <v>2</v>
      </c>
      <c r="T5">
        <v>1</v>
      </c>
      <c r="U5" s="1">
        <f t="shared" si="2"/>
        <v>12</v>
      </c>
      <c r="V5" s="1">
        <f>テーブル2[[#This Row],[3_1.業務処理能力]]/(4*5)*100</f>
        <v>60</v>
      </c>
      <c r="W5" s="3">
        <f>(テーブル2[[#This Row],[3_1.業務処理能力]]-5)/(20-5)</f>
        <v>0.46666666666666667</v>
      </c>
      <c r="X5">
        <v>3</v>
      </c>
      <c r="Y5">
        <v>1</v>
      </c>
      <c r="Z5">
        <v>4</v>
      </c>
      <c r="AA5">
        <v>3</v>
      </c>
      <c r="AB5">
        <v>1</v>
      </c>
      <c r="AC5" s="1">
        <f t="shared" si="3"/>
        <v>6</v>
      </c>
      <c r="AD5" s="4">
        <f>テーブル2[[#This Row],[4_1.人間性]]/(4*2)*100</f>
        <v>75</v>
      </c>
      <c r="AE5" s="3">
        <f>(テーブル2[[#This Row],[4_1.人間性]]-2)/(8-2)</f>
        <v>0.66666666666666663</v>
      </c>
      <c r="AF5">
        <v>4</v>
      </c>
      <c r="AG5">
        <v>2</v>
      </c>
    </row>
    <row r="6" spans="1:33" x14ac:dyDescent="0.4">
      <c r="A6" s="7">
        <v>45200</v>
      </c>
      <c r="B6" s="7">
        <v>45382</v>
      </c>
      <c r="C6" t="s">
        <v>11</v>
      </c>
      <c r="D6" t="s">
        <v>7</v>
      </c>
      <c r="E6">
        <f>SUM(テーブル2[[#This Row],[1_1.組織人としての責務]],テーブル2[[#This Row],[2_1.コミュニケーション]],テーブル2[[#This Row],[3_1.業務処理能力]],テーブル2[[#This Row],[4_1.人間性]])</f>
        <v>40</v>
      </c>
      <c r="F6" s="6">
        <f>テーブル2[[#This Row],[評価点合計]]/15</f>
        <v>2.6666666666666665</v>
      </c>
      <c r="G6" s="1">
        <f t="shared" si="0"/>
        <v>11</v>
      </c>
      <c r="H6" s="4">
        <f>テーブル2[[#This Row],[1_1.組織人としての責務]]/(4*3)*100</f>
        <v>91.666666666666657</v>
      </c>
      <c r="I6" s="3">
        <f>(テーブル2[[#This Row],[1_1.組織人としての責務]]-3)/(12-3)</f>
        <v>0.88888888888888884</v>
      </c>
      <c r="J6">
        <v>3</v>
      </c>
      <c r="K6">
        <v>4</v>
      </c>
      <c r="L6">
        <v>4</v>
      </c>
      <c r="M6" s="1">
        <f t="shared" si="1"/>
        <v>14</v>
      </c>
      <c r="N6" s="4">
        <f>テーブル2[[#This Row],[2_1.コミュニケーション]]/(4*5)*100</f>
        <v>70</v>
      </c>
      <c r="O6" s="3">
        <f>(テーブル2[[#This Row],[2_1.コミュニケーション]]-5)/(20-5)</f>
        <v>0.6</v>
      </c>
      <c r="P6">
        <v>1</v>
      </c>
      <c r="Q6">
        <v>4</v>
      </c>
      <c r="R6">
        <v>4</v>
      </c>
      <c r="S6">
        <v>4</v>
      </c>
      <c r="T6">
        <v>1</v>
      </c>
      <c r="U6" s="1">
        <f t="shared" si="2"/>
        <v>10</v>
      </c>
      <c r="V6" s="1">
        <f>テーブル2[[#This Row],[3_1.業務処理能力]]/(4*5)*100</f>
        <v>50</v>
      </c>
      <c r="W6" s="3">
        <f>(テーブル2[[#This Row],[3_1.業務処理能力]]-5)/(20-5)</f>
        <v>0.33333333333333331</v>
      </c>
      <c r="X6">
        <v>2</v>
      </c>
      <c r="Y6">
        <v>3</v>
      </c>
      <c r="Z6">
        <v>2</v>
      </c>
      <c r="AA6">
        <v>2</v>
      </c>
      <c r="AB6">
        <v>1</v>
      </c>
      <c r="AC6" s="1">
        <f t="shared" si="3"/>
        <v>5</v>
      </c>
      <c r="AD6" s="4">
        <f>テーブル2[[#This Row],[4_1.人間性]]/(4*2)*100</f>
        <v>62.5</v>
      </c>
      <c r="AE6" s="3">
        <f>(テーブル2[[#This Row],[4_1.人間性]]-2)/(8-2)</f>
        <v>0.5</v>
      </c>
      <c r="AF6">
        <v>2</v>
      </c>
      <c r="AG6">
        <v>3</v>
      </c>
    </row>
    <row r="7" spans="1:33" x14ac:dyDescent="0.4">
      <c r="A7" s="7">
        <v>45200</v>
      </c>
      <c r="B7" s="7">
        <v>45382</v>
      </c>
      <c r="C7" t="s">
        <v>46</v>
      </c>
      <c r="D7" t="s">
        <v>5</v>
      </c>
      <c r="E7">
        <f>SUM(テーブル2[[#This Row],[1_1.組織人としての責務]],テーブル2[[#This Row],[2_1.コミュニケーション]],テーブル2[[#This Row],[3_1.業務処理能力]],テーブル2[[#This Row],[4_1.人間性]])</f>
        <v>37</v>
      </c>
      <c r="F7" s="6">
        <f>テーブル2[[#This Row],[評価点合計]]/15</f>
        <v>2.4666666666666668</v>
      </c>
      <c r="G7" s="1">
        <f t="shared" si="0"/>
        <v>6</v>
      </c>
      <c r="H7" s="4">
        <f>テーブル2[[#This Row],[1_1.組織人としての責務]]/(4*3)*100</f>
        <v>50</v>
      </c>
      <c r="I7" s="3">
        <f>(テーブル2[[#This Row],[1_1.組織人としての責務]]-3)/(12-3)</f>
        <v>0.33333333333333331</v>
      </c>
      <c r="J7">
        <v>1</v>
      </c>
      <c r="K7">
        <v>3</v>
      </c>
      <c r="L7">
        <v>2</v>
      </c>
      <c r="M7" s="1">
        <f t="shared" si="1"/>
        <v>12</v>
      </c>
      <c r="N7" s="4">
        <f>テーブル2[[#This Row],[2_1.コミュニケーション]]/(4*5)*100</f>
        <v>60</v>
      </c>
      <c r="O7" s="3">
        <f>(テーブル2[[#This Row],[2_1.コミュニケーション]]-5)/(20-5)</f>
        <v>0.46666666666666667</v>
      </c>
      <c r="P7">
        <v>1</v>
      </c>
      <c r="Q7">
        <v>2</v>
      </c>
      <c r="R7">
        <v>2</v>
      </c>
      <c r="S7">
        <v>4</v>
      </c>
      <c r="T7">
        <v>3</v>
      </c>
      <c r="U7" s="1">
        <f t="shared" si="2"/>
        <v>12</v>
      </c>
      <c r="V7" s="1">
        <f>テーブル2[[#This Row],[3_1.業務処理能力]]/(4*5)*100</f>
        <v>60</v>
      </c>
      <c r="W7" s="3">
        <f>(テーブル2[[#This Row],[3_1.業務処理能力]]-5)/(20-5)</f>
        <v>0.46666666666666667</v>
      </c>
      <c r="X7">
        <v>1</v>
      </c>
      <c r="Y7">
        <v>2</v>
      </c>
      <c r="Z7">
        <v>4</v>
      </c>
      <c r="AA7">
        <v>2</v>
      </c>
      <c r="AB7">
        <v>3</v>
      </c>
      <c r="AC7" s="1">
        <f t="shared" si="3"/>
        <v>7</v>
      </c>
      <c r="AD7" s="4">
        <f>テーブル2[[#This Row],[4_1.人間性]]/(4*2)*100</f>
        <v>87.5</v>
      </c>
      <c r="AE7" s="3">
        <f>(テーブル2[[#This Row],[4_1.人間性]]-2)/(8-2)</f>
        <v>0.83333333333333337</v>
      </c>
      <c r="AF7">
        <v>4</v>
      </c>
      <c r="AG7">
        <v>3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所属チーム</vt:lpstr>
      <vt:lpstr>全期間</vt:lpstr>
      <vt:lpstr>202309</vt:lpstr>
      <vt:lpstr>202403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Ayaka I</dc:creator>
  <cp:lastModifiedBy>Ayaka I</cp:lastModifiedBy>
  <dcterms:created xsi:type="dcterms:W3CDTF">2023-11-02T05:44:26Z</dcterms:created>
  <dcterms:modified xsi:type="dcterms:W3CDTF">2023-11-13T17:40:50Z</dcterms:modified>
</cp:coreProperties>
</file>