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nglishincloudstudentedition\lain\"/>
    </mc:Choice>
  </mc:AlternateContent>
  <xr:revisionPtr revIDLastSave="0" documentId="13_ncr:1_{82FBE7A7-662E-4186-94F4-78C3B961785D}" xr6:coauthVersionLast="36" xr6:coauthVersionMax="36" xr10:uidLastSave="{00000000-0000-0000-0000-000000000000}"/>
  <bookViews>
    <workbookView xWindow="0" yWindow="0" windowWidth="12000" windowHeight="5025" activeTab="4" xr2:uid="{00000000-000D-0000-FFFF-FFFF00000000}"/>
  </bookViews>
  <sheets>
    <sheet name="XIIB1" sheetId="1" r:id="rId1"/>
    <sheet name="Sheet2" sheetId="9" r:id="rId2"/>
    <sheet name="XIIL1" sheetId="2" r:id="rId3"/>
    <sheet name="XIIB2 (EKSPERIMEN)" sheetId="3" r:id="rId4"/>
    <sheet name="Validitas" sheetId="15" r:id="rId5"/>
    <sheet name="Sheet9" sheetId="16" r:id="rId6"/>
    <sheet name="XIIB3 (KONTROL)" sheetId="4" r:id="rId7"/>
    <sheet name="uji normal kelas eks" sheetId="7" r:id="rId8"/>
    <sheet name="uji normal kelas kontrol" sheetId="14" r:id="rId9"/>
    <sheet name="liliefors" sheetId="5" r:id="rId10"/>
    <sheet name="uji f" sheetId="6" r:id="rId11"/>
    <sheet name="uji z" sheetId="11" r:id="rId12"/>
    <sheet name="Sheet3" sheetId="10" r:id="rId13"/>
    <sheet name="uji t eksperimen" sheetId="12" r:id="rId14"/>
    <sheet name="uji t kontrol" sheetId="13" r:id="rId15"/>
  </sheets>
  <calcPr calcId="191029"/>
</workbook>
</file>

<file path=xl/calcChain.xml><?xml version="1.0" encoding="utf-8"?>
<calcChain xmlns="http://schemas.openxmlformats.org/spreadsheetml/2006/main">
  <c r="E27" i="16" l="1"/>
  <c r="F27" i="16"/>
  <c r="G27" i="16"/>
  <c r="H27" i="16"/>
  <c r="I27" i="16"/>
  <c r="J27" i="16"/>
  <c r="K27" i="16"/>
  <c r="L27" i="16"/>
  <c r="M27" i="16"/>
  <c r="N27" i="16"/>
  <c r="O27" i="16"/>
  <c r="P27" i="16"/>
  <c r="Q27" i="16"/>
  <c r="E29" i="16"/>
  <c r="F29" i="16"/>
  <c r="F30" i="16" s="1"/>
  <c r="G29" i="16"/>
  <c r="H29" i="16"/>
  <c r="I29" i="16"/>
  <c r="J29" i="16"/>
  <c r="J30" i="16" s="1"/>
  <c r="K29" i="16"/>
  <c r="L29" i="16"/>
  <c r="M29" i="16"/>
  <c r="N29" i="16"/>
  <c r="N30" i="16" s="1"/>
  <c r="O29" i="16"/>
  <c r="P29" i="16"/>
  <c r="Q29" i="16"/>
  <c r="E30" i="16"/>
  <c r="G30" i="16"/>
  <c r="H30" i="16"/>
  <c r="I30" i="16"/>
  <c r="K30" i="16"/>
  <c r="L30" i="16"/>
  <c r="M30" i="16"/>
  <c r="O30" i="16"/>
  <c r="P30" i="16"/>
  <c r="Q30" i="16"/>
  <c r="W29" i="16"/>
  <c r="W30" i="16" s="1"/>
  <c r="V29" i="16"/>
  <c r="V30" i="16" s="1"/>
  <c r="U29" i="16"/>
  <c r="U30" i="16" s="1"/>
  <c r="T29" i="16"/>
  <c r="T30" i="16" s="1"/>
  <c r="S29" i="16"/>
  <c r="S30" i="16" s="1"/>
  <c r="R29" i="16"/>
  <c r="R30" i="16" s="1"/>
  <c r="D29" i="16"/>
  <c r="D30" i="16" s="1"/>
  <c r="W27" i="16"/>
  <c r="V27" i="16"/>
  <c r="U27" i="16"/>
  <c r="T27" i="16"/>
  <c r="S27" i="16"/>
  <c r="R27" i="16"/>
  <c r="D27" i="16"/>
  <c r="X26" i="16"/>
  <c r="Y26" i="16" s="1"/>
  <c r="X25" i="16"/>
  <c r="Y25" i="16" s="1"/>
  <c r="X24" i="16"/>
  <c r="Y24" i="16" s="1"/>
  <c r="X23" i="16"/>
  <c r="Y23" i="16" s="1"/>
  <c r="X22" i="16"/>
  <c r="Y22" i="16" s="1"/>
  <c r="X21" i="16"/>
  <c r="Y21" i="16" s="1"/>
  <c r="X20" i="16"/>
  <c r="Y20" i="16" s="1"/>
  <c r="X19" i="16"/>
  <c r="Y19" i="16" s="1"/>
  <c r="X18" i="16"/>
  <c r="Y18" i="16" s="1"/>
  <c r="X17" i="16"/>
  <c r="Y17" i="16" s="1"/>
  <c r="X16" i="16"/>
  <c r="X15" i="16"/>
  <c r="Y15" i="16" s="1"/>
  <c r="X14" i="16"/>
  <c r="Y14" i="16" s="1"/>
  <c r="X13" i="16"/>
  <c r="Y13" i="16" s="1"/>
  <c r="X12" i="16"/>
  <c r="Y12" i="16" s="1"/>
  <c r="X11" i="16"/>
  <c r="Y11" i="16" s="1"/>
  <c r="X10" i="16"/>
  <c r="Y10" i="16" s="1"/>
  <c r="X9" i="16"/>
  <c r="Y9" i="16" s="1"/>
  <c r="X8" i="16"/>
  <c r="Y8" i="16" s="1"/>
  <c r="X7" i="16"/>
  <c r="Y7" i="16" s="1"/>
  <c r="X6" i="16"/>
  <c r="Y6" i="16" s="1"/>
  <c r="Y5" i="16"/>
  <c r="X5" i="16"/>
  <c r="X4" i="16"/>
  <c r="Y4" i="16" s="1"/>
  <c r="X3" i="16"/>
  <c r="O28" i="16" l="1"/>
  <c r="O31" i="16" s="1"/>
  <c r="G28" i="16"/>
  <c r="G31" i="16" s="1"/>
  <c r="N28" i="16"/>
  <c r="N31" i="16" s="1"/>
  <c r="J28" i="16"/>
  <c r="J31" i="16" s="1"/>
  <c r="F28" i="16"/>
  <c r="F31" i="16" s="1"/>
  <c r="K28" i="16"/>
  <c r="K31" i="16" s="1"/>
  <c r="Q28" i="16"/>
  <c r="Q31" i="16" s="1"/>
  <c r="M28" i="16"/>
  <c r="M31" i="16" s="1"/>
  <c r="I28" i="16"/>
  <c r="I31" i="16" s="1"/>
  <c r="E28" i="16"/>
  <c r="E31" i="16" s="1"/>
  <c r="P28" i="16"/>
  <c r="P31" i="16" s="1"/>
  <c r="L28" i="16"/>
  <c r="L31" i="16" s="1"/>
  <c r="H28" i="16"/>
  <c r="H31" i="16" s="1"/>
  <c r="W28" i="16"/>
  <c r="W31" i="16" s="1"/>
  <c r="X27" i="16"/>
  <c r="Y3" i="16"/>
  <c r="V28" i="16"/>
  <c r="V31" i="16" s="1"/>
  <c r="D28" i="16"/>
  <c r="D31" i="16" s="1"/>
  <c r="T28" i="16"/>
  <c r="T31" i="16" s="1"/>
  <c r="Y16" i="16"/>
  <c r="Y27" i="16" s="1"/>
  <c r="U28" i="16"/>
  <c r="U31" i="16" s="1"/>
  <c r="R28" i="16"/>
  <c r="R31" i="16" s="1"/>
  <c r="S28" i="16"/>
  <c r="S31" i="16" s="1"/>
  <c r="S35" i="15"/>
  <c r="D36" i="15"/>
  <c r="E33" i="15"/>
  <c r="E35" i="15" s="1"/>
  <c r="F33" i="15"/>
  <c r="F35" i="15" s="1"/>
  <c r="G33" i="15"/>
  <c r="G35" i="15" s="1"/>
  <c r="H33" i="15"/>
  <c r="H35" i="15" s="1"/>
  <c r="I33" i="15"/>
  <c r="I35" i="15" s="1"/>
  <c r="J33" i="15"/>
  <c r="J35" i="15" s="1"/>
  <c r="K33" i="15"/>
  <c r="K35" i="15" s="1"/>
  <c r="L33" i="15"/>
  <c r="L35" i="15" s="1"/>
  <c r="M33" i="15"/>
  <c r="M35" i="15" s="1"/>
  <c r="N33" i="15"/>
  <c r="N35" i="15" s="1"/>
  <c r="O33" i="15"/>
  <c r="O35" i="15" s="1"/>
  <c r="P33" i="15"/>
  <c r="P35" i="15" s="1"/>
  <c r="Q33" i="15"/>
  <c r="Q35" i="15" s="1"/>
  <c r="R33" i="15"/>
  <c r="R35" i="15" s="1"/>
  <c r="S33" i="15"/>
  <c r="T33" i="15"/>
  <c r="T35" i="15" s="1"/>
  <c r="U33" i="15"/>
  <c r="U35" i="15" s="1"/>
  <c r="V33" i="15"/>
  <c r="V35" i="15" s="1"/>
  <c r="W33" i="15"/>
  <c r="W35" i="15" s="1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D34" i="15"/>
  <c r="D33" i="15"/>
  <c r="D35" i="15" s="1"/>
  <c r="E28" i="15"/>
  <c r="E29" i="15" s="1"/>
  <c r="F28" i="15"/>
  <c r="F29" i="15" s="1"/>
  <c r="G28" i="15"/>
  <c r="G29" i="15" s="1"/>
  <c r="H28" i="15"/>
  <c r="H29" i="15" s="1"/>
  <c r="I28" i="15"/>
  <c r="I29" i="15" s="1"/>
  <c r="J28" i="15"/>
  <c r="J29" i="15" s="1"/>
  <c r="K28" i="15"/>
  <c r="K29" i="15" s="1"/>
  <c r="L28" i="15"/>
  <c r="L29" i="15" s="1"/>
  <c r="M28" i="15"/>
  <c r="M29" i="15" s="1"/>
  <c r="N28" i="15"/>
  <c r="N29" i="15" s="1"/>
  <c r="O28" i="15"/>
  <c r="O29" i="15" s="1"/>
  <c r="P28" i="15"/>
  <c r="P29" i="15" s="1"/>
  <c r="Q28" i="15"/>
  <c r="Q29" i="15" s="1"/>
  <c r="R28" i="15"/>
  <c r="R29" i="15" s="1"/>
  <c r="S28" i="15"/>
  <c r="S29" i="15" s="1"/>
  <c r="T28" i="15"/>
  <c r="T29" i="15" s="1"/>
  <c r="U28" i="15"/>
  <c r="U29" i="15" s="1"/>
  <c r="V28" i="15"/>
  <c r="V29" i="15" s="1"/>
  <c r="W28" i="15"/>
  <c r="W29" i="15" s="1"/>
  <c r="D28" i="15"/>
  <c r="D29" i="15" s="1"/>
  <c r="X4" i="15"/>
  <c r="X5" i="15"/>
  <c r="Y5" i="15" s="1"/>
  <c r="X6" i="15"/>
  <c r="Y6" i="15" s="1"/>
  <c r="X7" i="15"/>
  <c r="Y7" i="15" s="1"/>
  <c r="X8" i="15"/>
  <c r="Y8" i="15" s="1"/>
  <c r="X9" i="15"/>
  <c r="Y9" i="15" s="1"/>
  <c r="X10" i="15"/>
  <c r="Y10" i="15" s="1"/>
  <c r="X11" i="15"/>
  <c r="X12" i="15"/>
  <c r="Y12" i="15" s="1"/>
  <c r="X13" i="15"/>
  <c r="Y13" i="15" s="1"/>
  <c r="X14" i="15"/>
  <c r="Y14" i="15" s="1"/>
  <c r="X15" i="15"/>
  <c r="X16" i="15"/>
  <c r="Y16" i="15" s="1"/>
  <c r="X17" i="15"/>
  <c r="Y17" i="15" s="1"/>
  <c r="X18" i="15"/>
  <c r="Y18" i="15" s="1"/>
  <c r="X19" i="15"/>
  <c r="X20" i="15"/>
  <c r="Y20" i="15" s="1"/>
  <c r="X21" i="15"/>
  <c r="Y21" i="15" s="1"/>
  <c r="X22" i="15"/>
  <c r="Y22" i="15" s="1"/>
  <c r="X23" i="15"/>
  <c r="X24" i="15"/>
  <c r="Y24" i="15" s="1"/>
  <c r="X25" i="15"/>
  <c r="Y25" i="15" s="1"/>
  <c r="X26" i="15"/>
  <c r="Y26" i="15" s="1"/>
  <c r="X3" i="15"/>
  <c r="Y3" i="15" s="1"/>
  <c r="C81" i="14"/>
  <c r="G61" i="14"/>
  <c r="G62" i="14"/>
  <c r="G63" i="14"/>
  <c r="G64" i="14"/>
  <c r="G65" i="14"/>
  <c r="G60" i="14"/>
  <c r="G27" i="15" l="1"/>
  <c r="G30" i="15" s="1"/>
  <c r="V27" i="15"/>
  <c r="V30" i="15" s="1"/>
  <c r="R27" i="15"/>
  <c r="R30" i="15" s="1"/>
  <c r="N27" i="15"/>
  <c r="N30" i="15" s="1"/>
  <c r="J27" i="15"/>
  <c r="J30" i="15" s="1"/>
  <c r="F27" i="15"/>
  <c r="F30" i="15" s="1"/>
  <c r="U27" i="15"/>
  <c r="U30" i="15" s="1"/>
  <c r="Q27" i="15"/>
  <c r="Q30" i="15" s="1"/>
  <c r="M27" i="15"/>
  <c r="M30" i="15" s="1"/>
  <c r="I27" i="15"/>
  <c r="I30" i="15" s="1"/>
  <c r="E27" i="15"/>
  <c r="E30" i="15" s="1"/>
  <c r="X34" i="15"/>
  <c r="D27" i="15"/>
  <c r="D30" i="15" s="1"/>
  <c r="T27" i="15"/>
  <c r="T30" i="15" s="1"/>
  <c r="P27" i="15"/>
  <c r="P30" i="15" s="1"/>
  <c r="L27" i="15"/>
  <c r="L30" i="15" s="1"/>
  <c r="H27" i="15"/>
  <c r="H30" i="15" s="1"/>
  <c r="W27" i="15"/>
  <c r="W30" i="15" s="1"/>
  <c r="S27" i="15"/>
  <c r="S30" i="15" s="1"/>
  <c r="O27" i="15"/>
  <c r="O30" i="15" s="1"/>
  <c r="K27" i="15"/>
  <c r="K30" i="15" s="1"/>
  <c r="X33" i="15"/>
  <c r="Y23" i="15"/>
  <c r="Y19" i="15"/>
  <c r="Y15" i="15"/>
  <c r="Y11" i="15"/>
  <c r="Y4" i="15"/>
  <c r="D71" i="14"/>
  <c r="D72" i="14"/>
  <c r="D73" i="14"/>
  <c r="D74" i="14"/>
  <c r="D75" i="14"/>
  <c r="D70" i="14"/>
  <c r="C70" i="14"/>
  <c r="B71" i="14" s="1"/>
  <c r="C71" i="14" s="1"/>
  <c r="B72" i="14" s="1"/>
  <c r="C72" i="14" s="1"/>
  <c r="B73" i="14" s="1"/>
  <c r="C73" i="14" s="1"/>
  <c r="B74" i="14" s="1"/>
  <c r="C74" i="14" s="1"/>
  <c r="B75" i="14" s="1"/>
  <c r="E70" i="14"/>
  <c r="F70" i="14" s="1"/>
  <c r="F61" i="14"/>
  <c r="F62" i="14" s="1"/>
  <c r="F63" i="14" s="1"/>
  <c r="F64" i="14" s="1"/>
  <c r="F65" i="14" s="1"/>
  <c r="E48" i="14"/>
  <c r="C51" i="14" s="1"/>
  <c r="B52" i="14" s="1"/>
  <c r="C52" i="14" s="1"/>
  <c r="B53" i="14" s="1"/>
  <c r="C53" i="14" s="1"/>
  <c r="B54" i="14" s="1"/>
  <c r="C54" i="14" s="1"/>
  <c r="B55" i="14" s="1"/>
  <c r="C55" i="14" s="1"/>
  <c r="B56" i="14" s="1"/>
  <c r="B28" i="14"/>
  <c r="B27" i="14"/>
  <c r="L62" i="14"/>
  <c r="M61" i="14"/>
  <c r="N60" i="14"/>
  <c r="K60" i="14"/>
  <c r="K61" i="14" s="1"/>
  <c r="K62" i="14" s="1"/>
  <c r="K63" i="14" s="1"/>
  <c r="K64" i="14" s="1"/>
  <c r="K65" i="14" s="1"/>
  <c r="D30" i="13"/>
  <c r="B30" i="13"/>
  <c r="D29" i="13"/>
  <c r="B29" i="13"/>
  <c r="B28" i="13"/>
  <c r="D28" i="13"/>
  <c r="E26" i="13"/>
  <c r="G26" i="13"/>
  <c r="C26" i="13"/>
  <c r="G25" i="13"/>
  <c r="E25" i="13"/>
  <c r="C25" i="13"/>
  <c r="G24" i="13"/>
  <c r="E24" i="13"/>
  <c r="C24" i="13"/>
  <c r="G23" i="13"/>
  <c r="E23" i="13"/>
  <c r="C23" i="13"/>
  <c r="G22" i="13"/>
  <c r="E22" i="13"/>
  <c r="F22" i="13" s="1"/>
  <c r="C22" i="13"/>
  <c r="G21" i="13"/>
  <c r="E21" i="13"/>
  <c r="C21" i="13"/>
  <c r="G20" i="13"/>
  <c r="E20" i="13"/>
  <c r="C20" i="13"/>
  <c r="G19" i="13"/>
  <c r="E19" i="13"/>
  <c r="C19" i="13"/>
  <c r="G18" i="13"/>
  <c r="E18" i="13"/>
  <c r="F18" i="13" s="1"/>
  <c r="C18" i="13"/>
  <c r="G17" i="13"/>
  <c r="E17" i="13"/>
  <c r="C17" i="13"/>
  <c r="G16" i="13"/>
  <c r="E16" i="13"/>
  <c r="C16" i="13"/>
  <c r="G15" i="13"/>
  <c r="E15" i="13"/>
  <c r="C15" i="13"/>
  <c r="G14" i="13"/>
  <c r="E14" i="13"/>
  <c r="F14" i="13" s="1"/>
  <c r="C14" i="13"/>
  <c r="G13" i="13"/>
  <c r="E13" i="13"/>
  <c r="C13" i="13"/>
  <c r="G12" i="13"/>
  <c r="E12" i="13"/>
  <c r="C12" i="13"/>
  <c r="G11" i="13"/>
  <c r="E11" i="13"/>
  <c r="C11" i="13"/>
  <c r="G10" i="13"/>
  <c r="E10" i="13"/>
  <c r="F10" i="13" s="1"/>
  <c r="C10" i="13"/>
  <c r="G9" i="13"/>
  <c r="E9" i="13"/>
  <c r="C9" i="13"/>
  <c r="G8" i="13"/>
  <c r="E8" i="13"/>
  <c r="C8" i="13"/>
  <c r="G7" i="13"/>
  <c r="E7" i="13"/>
  <c r="C7" i="13"/>
  <c r="G6" i="13"/>
  <c r="E6" i="13"/>
  <c r="F6" i="13" s="1"/>
  <c r="C6" i="13"/>
  <c r="G5" i="13"/>
  <c r="E5" i="13"/>
  <c r="C5" i="13"/>
  <c r="G4" i="13"/>
  <c r="E4" i="13"/>
  <c r="C4" i="13"/>
  <c r="G3" i="13"/>
  <c r="E3" i="13"/>
  <c r="C3" i="13"/>
  <c r="G2" i="13"/>
  <c r="E2" i="13"/>
  <c r="C2" i="13"/>
  <c r="J32" i="6"/>
  <c r="J31" i="6"/>
  <c r="E72" i="14" l="1"/>
  <c r="F72" i="14" s="1"/>
  <c r="G72" i="14" s="1"/>
  <c r="H72" i="14" s="1"/>
  <c r="E73" i="14"/>
  <c r="F73" i="14" s="1"/>
  <c r="G73" i="14" s="1"/>
  <c r="H73" i="14" s="1"/>
  <c r="H65" i="14"/>
  <c r="E75" i="14" s="1"/>
  <c r="F75" i="14" s="1"/>
  <c r="G75" i="14" s="1"/>
  <c r="H75" i="14" s="1"/>
  <c r="D76" i="14"/>
  <c r="E71" i="14"/>
  <c r="E74" i="14"/>
  <c r="F74" i="14" s="1"/>
  <c r="G74" i="14" s="1"/>
  <c r="H74" i="14" s="1"/>
  <c r="E25" i="14"/>
  <c r="C23" i="14"/>
  <c r="D20" i="14"/>
  <c r="E17" i="14"/>
  <c r="C15" i="14"/>
  <c r="D12" i="14"/>
  <c r="E9" i="14"/>
  <c r="E5" i="14"/>
  <c r="C3" i="14"/>
  <c r="E26" i="14"/>
  <c r="D25" i="14"/>
  <c r="C24" i="14"/>
  <c r="E22" i="14"/>
  <c r="D21" i="14"/>
  <c r="C20" i="14"/>
  <c r="E18" i="14"/>
  <c r="D17" i="14"/>
  <c r="C16" i="14"/>
  <c r="E14" i="14"/>
  <c r="D13" i="14"/>
  <c r="C12" i="14"/>
  <c r="E10" i="14"/>
  <c r="D9" i="14"/>
  <c r="C8" i="14"/>
  <c r="E6" i="14"/>
  <c r="D5" i="14"/>
  <c r="C4" i="14"/>
  <c r="E21" i="14"/>
  <c r="C7" i="14"/>
  <c r="C2" i="14"/>
  <c r="D26" i="14"/>
  <c r="C25" i="14"/>
  <c r="E23" i="14"/>
  <c r="D22" i="14"/>
  <c r="C21" i="14"/>
  <c r="E19" i="14"/>
  <c r="D18" i="14"/>
  <c r="C17" i="14"/>
  <c r="E15" i="14"/>
  <c r="D14" i="14"/>
  <c r="C13" i="14"/>
  <c r="E11" i="14"/>
  <c r="D10" i="14"/>
  <c r="C9" i="14"/>
  <c r="E7" i="14"/>
  <c r="D6" i="14"/>
  <c r="C5" i="14"/>
  <c r="E3" i="14"/>
  <c r="E2" i="14"/>
  <c r="D24" i="14"/>
  <c r="C19" i="14"/>
  <c r="D16" i="14"/>
  <c r="E13" i="14"/>
  <c r="C11" i="14"/>
  <c r="D8" i="14"/>
  <c r="D4" i="14"/>
  <c r="D2" i="14"/>
  <c r="C26" i="14"/>
  <c r="E24" i="14"/>
  <c r="D23" i="14"/>
  <c r="C22" i="14"/>
  <c r="E20" i="14"/>
  <c r="D19" i="14"/>
  <c r="C18" i="14"/>
  <c r="E16" i="14"/>
  <c r="D15" i="14"/>
  <c r="C14" i="14"/>
  <c r="E12" i="14"/>
  <c r="D11" i="14"/>
  <c r="C10" i="14"/>
  <c r="E8" i="14"/>
  <c r="D7" i="14"/>
  <c r="C6" i="14"/>
  <c r="E4" i="14"/>
  <c r="D3" i="14"/>
  <c r="F26" i="14"/>
  <c r="H25" i="14"/>
  <c r="F22" i="14"/>
  <c r="H21" i="14"/>
  <c r="F20" i="14"/>
  <c r="H19" i="14"/>
  <c r="F18" i="14"/>
  <c r="H17" i="14"/>
  <c r="F16" i="14"/>
  <c r="H15" i="14"/>
  <c r="F14" i="14"/>
  <c r="H13" i="14"/>
  <c r="F12" i="14"/>
  <c r="H11" i="14"/>
  <c r="F10" i="14"/>
  <c r="H9" i="14"/>
  <c r="F8" i="14"/>
  <c r="H7" i="14"/>
  <c r="F6" i="14"/>
  <c r="H5" i="14"/>
  <c r="F4" i="14"/>
  <c r="H3" i="14"/>
  <c r="H2" i="14"/>
  <c r="G25" i="14"/>
  <c r="G23" i="14"/>
  <c r="G21" i="14"/>
  <c r="G19" i="14"/>
  <c r="G17" i="14"/>
  <c r="G15" i="14"/>
  <c r="G13" i="14"/>
  <c r="G11" i="14"/>
  <c r="G9" i="14"/>
  <c r="G7" i="14"/>
  <c r="G5" i="14"/>
  <c r="G3" i="14"/>
  <c r="H26" i="14"/>
  <c r="F23" i="14"/>
  <c r="H22" i="14"/>
  <c r="H20" i="14"/>
  <c r="H18" i="14"/>
  <c r="F17" i="14"/>
  <c r="F15" i="14"/>
  <c r="H14" i="14"/>
  <c r="F13" i="14"/>
  <c r="H12" i="14"/>
  <c r="F11" i="14"/>
  <c r="H10" i="14"/>
  <c r="F9" i="14"/>
  <c r="H8" i="14"/>
  <c r="F7" i="14"/>
  <c r="H6" i="14"/>
  <c r="F5" i="14"/>
  <c r="H4" i="14"/>
  <c r="F3" i="14"/>
  <c r="G2" i="14"/>
  <c r="F24" i="14"/>
  <c r="H23" i="14"/>
  <c r="F25" i="14"/>
  <c r="H24" i="14"/>
  <c r="F21" i="14"/>
  <c r="F19" i="14"/>
  <c r="H16" i="14"/>
  <c r="F2" i="14"/>
  <c r="G26" i="14"/>
  <c r="G24" i="14"/>
  <c r="G22" i="14"/>
  <c r="G20" i="14"/>
  <c r="G18" i="14"/>
  <c r="G16" i="14"/>
  <c r="G14" i="14"/>
  <c r="G12" i="14"/>
  <c r="G10" i="14"/>
  <c r="G8" i="14"/>
  <c r="G6" i="14"/>
  <c r="G4" i="14"/>
  <c r="G70" i="14"/>
  <c r="H70" i="14" s="1"/>
  <c r="F26" i="13"/>
  <c r="G27" i="13"/>
  <c r="F5" i="13"/>
  <c r="F9" i="13"/>
  <c r="F13" i="13"/>
  <c r="F17" i="13"/>
  <c r="F21" i="13"/>
  <c r="F25" i="13"/>
  <c r="C27" i="13"/>
  <c r="F4" i="13"/>
  <c r="F8" i="13"/>
  <c r="F12" i="13"/>
  <c r="F16" i="13"/>
  <c r="F20" i="13"/>
  <c r="F24" i="13"/>
  <c r="F2" i="13"/>
  <c r="F3" i="13"/>
  <c r="F7" i="13"/>
  <c r="F11" i="13"/>
  <c r="F15" i="13"/>
  <c r="F19" i="13"/>
  <c r="F23" i="13"/>
  <c r="E27" i="13"/>
  <c r="B28" i="6"/>
  <c r="B39" i="6" s="1"/>
  <c r="B40" i="6"/>
  <c r="B38" i="6"/>
  <c r="B37" i="6"/>
  <c r="E28" i="6"/>
  <c r="B29" i="6"/>
  <c r="B33" i="6" s="1"/>
  <c r="E29" i="6"/>
  <c r="E35" i="6" s="1"/>
  <c r="L59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K60" i="7"/>
  <c r="J61" i="7"/>
  <c r="I61" i="7"/>
  <c r="I62" i="7" s="1"/>
  <c r="I63" i="7" s="1"/>
  <c r="I64" i="7" s="1"/>
  <c r="I60" i="7"/>
  <c r="I59" i="7"/>
  <c r="E33" i="6"/>
  <c r="E32" i="6"/>
  <c r="E31" i="6"/>
  <c r="E3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F2" i="6"/>
  <c r="C2" i="6"/>
  <c r="E27" i="6"/>
  <c r="B27" i="6"/>
  <c r="F3" i="12"/>
  <c r="F7" i="12"/>
  <c r="F11" i="12"/>
  <c r="F15" i="12"/>
  <c r="F19" i="12"/>
  <c r="F23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C3" i="12"/>
  <c r="C4" i="12"/>
  <c r="F4" i="12" s="1"/>
  <c r="C5" i="12"/>
  <c r="F5" i="12" s="1"/>
  <c r="C6" i="12"/>
  <c r="F6" i="12" s="1"/>
  <c r="C7" i="12"/>
  <c r="C8" i="12"/>
  <c r="F8" i="12" s="1"/>
  <c r="C9" i="12"/>
  <c r="F9" i="12" s="1"/>
  <c r="C10" i="12"/>
  <c r="F10" i="12" s="1"/>
  <c r="C11" i="12"/>
  <c r="C12" i="12"/>
  <c r="F12" i="12" s="1"/>
  <c r="C13" i="12"/>
  <c r="F13" i="12" s="1"/>
  <c r="C14" i="12"/>
  <c r="F14" i="12" s="1"/>
  <c r="C15" i="12"/>
  <c r="C16" i="12"/>
  <c r="F16" i="12" s="1"/>
  <c r="C17" i="12"/>
  <c r="F17" i="12" s="1"/>
  <c r="C18" i="12"/>
  <c r="F18" i="12" s="1"/>
  <c r="C19" i="12"/>
  <c r="C20" i="12"/>
  <c r="F20" i="12" s="1"/>
  <c r="C21" i="12"/>
  <c r="F21" i="12" s="1"/>
  <c r="C22" i="12"/>
  <c r="F22" i="12" s="1"/>
  <c r="C23" i="12"/>
  <c r="C24" i="12"/>
  <c r="F24" i="12" s="1"/>
  <c r="C25" i="12"/>
  <c r="F25" i="12" s="1"/>
  <c r="E2" i="12"/>
  <c r="F2" i="12" s="1"/>
  <c r="C2" i="12"/>
  <c r="C26" i="12" s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G26" i="12" s="1"/>
  <c r="D29" i="12"/>
  <c r="B29" i="12"/>
  <c r="D28" i="12"/>
  <c r="B28" i="12"/>
  <c r="B27" i="12"/>
  <c r="D27" i="12"/>
  <c r="B30" i="11"/>
  <c r="C29" i="11"/>
  <c r="B29" i="11"/>
  <c r="C28" i="11"/>
  <c r="B28" i="11"/>
  <c r="C27" i="11"/>
  <c r="B27" i="11"/>
  <c r="E57" i="6"/>
  <c r="E58" i="6" s="1"/>
  <c r="B48" i="6"/>
  <c r="E53" i="6"/>
  <c r="E54" i="6"/>
  <c r="E55" i="6"/>
  <c r="E56" i="6"/>
  <c r="E52" i="6"/>
  <c r="B53" i="6"/>
  <c r="B54" i="6"/>
  <c r="B55" i="6"/>
  <c r="B56" i="6"/>
  <c r="B52" i="6"/>
  <c r="B51" i="6"/>
  <c r="E76" i="14" l="1"/>
  <c r="F71" i="14"/>
  <c r="H66" i="14"/>
  <c r="D52" i="14"/>
  <c r="C61" i="14" s="1"/>
  <c r="D54" i="14"/>
  <c r="C63" i="14" s="1"/>
  <c r="E52" i="14"/>
  <c r="D56" i="14"/>
  <c r="C65" i="14" s="1"/>
  <c r="D51" i="14"/>
  <c r="D53" i="14"/>
  <c r="D55" i="14"/>
  <c r="F27" i="13"/>
  <c r="H2" i="13" s="1"/>
  <c r="B31" i="13" s="1"/>
  <c r="F26" i="12"/>
  <c r="H2" i="12" s="1"/>
  <c r="B30" i="12" s="1"/>
  <c r="E26" i="12"/>
  <c r="B30" i="6"/>
  <c r="B32" i="6"/>
  <c r="B34" i="6"/>
  <c r="B35" i="6"/>
  <c r="B31" i="6"/>
  <c r="E34" i="6"/>
  <c r="G71" i="14" l="1"/>
  <c r="F76" i="14"/>
  <c r="E54" i="14"/>
  <c r="E56" i="14"/>
  <c r="C60" i="14"/>
  <c r="E51" i="14"/>
  <c r="E53" i="14"/>
  <c r="C62" i="14"/>
  <c r="C64" i="14"/>
  <c r="E55" i="14"/>
  <c r="H71" i="14" l="1"/>
  <c r="H76" i="14" s="1"/>
  <c r="G76" i="14"/>
  <c r="C66" i="14"/>
  <c r="D78" i="14" l="1"/>
  <c r="C80" i="14"/>
  <c r="D75" i="7" l="1"/>
  <c r="E75" i="7"/>
  <c r="F75" i="7"/>
  <c r="G75" i="7"/>
  <c r="C75" i="7"/>
  <c r="G70" i="7"/>
  <c r="G71" i="7"/>
  <c r="G72" i="7"/>
  <c r="G73" i="7"/>
  <c r="G74" i="7"/>
  <c r="G69" i="7"/>
  <c r="F70" i="7"/>
  <c r="F71" i="7"/>
  <c r="F72" i="7"/>
  <c r="F73" i="7"/>
  <c r="F74" i="7"/>
  <c r="F69" i="7"/>
  <c r="E70" i="7"/>
  <c r="E71" i="7"/>
  <c r="E72" i="7"/>
  <c r="E73" i="7"/>
  <c r="E74" i="7"/>
  <c r="E69" i="7"/>
  <c r="C65" i="7"/>
  <c r="F65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F2" i="7"/>
  <c r="G2" i="7"/>
  <c r="H2" i="7"/>
  <c r="E2" i="7"/>
  <c r="D2" i="7"/>
  <c r="C2" i="7"/>
  <c r="B27" i="7"/>
  <c r="B26" i="7"/>
  <c r="C50" i="7" l="1"/>
  <c r="D50" i="7" s="1"/>
  <c r="C54" i="7"/>
  <c r="D54" i="7" s="1"/>
  <c r="C53" i="7"/>
  <c r="D53" i="7" s="1"/>
  <c r="C52" i="7"/>
  <c r="D52" i="7" s="1"/>
  <c r="C51" i="7"/>
  <c r="D51" i="7" s="1"/>
  <c r="C55" i="7"/>
  <c r="D55" i="7" s="1"/>
  <c r="M28" i="4"/>
  <c r="L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7" i="3"/>
  <c r="L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7" i="3" l="1"/>
  <c r="N28" i="4"/>
  <c r="E3" i="5" l="1"/>
  <c r="E5" i="5"/>
  <c r="E6" i="5"/>
  <c r="E4" i="5" s="1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B26" i="5"/>
  <c r="E24" i="5" s="1"/>
  <c r="B27" i="5"/>
  <c r="F28" i="4"/>
  <c r="E28" i="4"/>
  <c r="D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27" i="3"/>
  <c r="E27" i="3"/>
  <c r="D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7" i="3" s="1"/>
  <c r="C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7" i="2" s="1"/>
  <c r="G27" i="2" s="1"/>
  <c r="F3" i="2"/>
  <c r="C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3" i="1" s="1"/>
  <c r="G33" i="1" s="1"/>
  <c r="F3" i="1"/>
  <c r="C23" i="5" l="1"/>
  <c r="D23" i="5" s="1"/>
  <c r="F23" i="5" s="1"/>
  <c r="C19" i="5"/>
  <c r="D19" i="5" s="1"/>
  <c r="F19" i="5" s="1"/>
  <c r="C15" i="5"/>
  <c r="D15" i="5" s="1"/>
  <c r="F15" i="5" s="1"/>
  <c r="C11" i="5"/>
  <c r="D11" i="5" s="1"/>
  <c r="C7" i="5"/>
  <c r="D7" i="5" s="1"/>
  <c r="F7" i="5" s="1"/>
  <c r="C3" i="5"/>
  <c r="D3" i="5" s="1"/>
  <c r="F3" i="5" s="1"/>
  <c r="E11" i="5"/>
  <c r="F11" i="5" s="1"/>
  <c r="C2" i="5"/>
  <c r="D2" i="5" s="1"/>
  <c r="F2" i="5" s="1"/>
  <c r="C22" i="5"/>
  <c r="D22" i="5" s="1"/>
  <c r="F22" i="5" s="1"/>
  <c r="C18" i="5"/>
  <c r="D18" i="5" s="1"/>
  <c r="F18" i="5" s="1"/>
  <c r="C14" i="5"/>
  <c r="D14" i="5" s="1"/>
  <c r="F14" i="5" s="1"/>
  <c r="C10" i="5"/>
  <c r="D10" i="5" s="1"/>
  <c r="F10" i="5" s="1"/>
  <c r="C6" i="5"/>
  <c r="D6" i="5" s="1"/>
  <c r="C25" i="5"/>
  <c r="D25" i="5" s="1"/>
  <c r="C21" i="5"/>
  <c r="D21" i="5" s="1"/>
  <c r="F21" i="5" s="1"/>
  <c r="C17" i="5"/>
  <c r="D17" i="5" s="1"/>
  <c r="F17" i="5" s="1"/>
  <c r="C13" i="5"/>
  <c r="D13" i="5" s="1"/>
  <c r="F13" i="5" s="1"/>
  <c r="C9" i="5"/>
  <c r="D9" i="5" s="1"/>
  <c r="F9" i="5" s="1"/>
  <c r="C5" i="5"/>
  <c r="D5" i="5" s="1"/>
  <c r="F5" i="5" s="1"/>
  <c r="E25" i="5"/>
  <c r="G28" i="4"/>
  <c r="C24" i="5"/>
  <c r="D24" i="5" s="1"/>
  <c r="F24" i="5" s="1"/>
  <c r="C20" i="5"/>
  <c r="D20" i="5" s="1"/>
  <c r="F20" i="5" s="1"/>
  <c r="C16" i="5"/>
  <c r="D16" i="5" s="1"/>
  <c r="F16" i="5" s="1"/>
  <c r="C12" i="5"/>
  <c r="D12" i="5" s="1"/>
  <c r="F12" i="5" s="1"/>
  <c r="C8" i="5"/>
  <c r="D8" i="5" s="1"/>
  <c r="F8" i="5" s="1"/>
  <c r="C4" i="5"/>
  <c r="D4" i="5" s="1"/>
  <c r="F4" i="5" s="1"/>
  <c r="F6" i="5"/>
  <c r="F25" i="5" l="1"/>
  <c r="B28" i="5" s="1"/>
</calcChain>
</file>

<file path=xl/sharedStrings.xml><?xml version="1.0" encoding="utf-8"?>
<sst xmlns="http://schemas.openxmlformats.org/spreadsheetml/2006/main" count="747" uniqueCount="341">
  <si>
    <t>NAMA</t>
  </si>
  <si>
    <t>NILAI PRASIKLUS</t>
  </si>
  <si>
    <t>NILAI SIKLUS 1</t>
  </si>
  <si>
    <t>KETERAMPILAN</t>
  </si>
  <si>
    <t>PENGETAHUAN</t>
  </si>
  <si>
    <t>RATA-RATA</t>
  </si>
  <si>
    <t>ADISTA</t>
  </si>
  <si>
    <t>AJI</t>
  </si>
  <si>
    <t>AFIF</t>
  </si>
  <si>
    <t>ARNATA</t>
  </si>
  <si>
    <t>AHLUN</t>
  </si>
  <si>
    <t>NAZAH</t>
  </si>
  <si>
    <t>AHMAD</t>
  </si>
  <si>
    <t>ARIYANTO</t>
  </si>
  <si>
    <t>ARI</t>
  </si>
  <si>
    <t>MP</t>
  </si>
  <si>
    <t>BAGUS</t>
  </si>
  <si>
    <t>HANAFI</t>
  </si>
  <si>
    <t>JULIANTO</t>
  </si>
  <si>
    <t>DIAN</t>
  </si>
  <si>
    <t>SELFIANA</t>
  </si>
  <si>
    <t>FAJRUL</t>
  </si>
  <si>
    <t>ADITYA</t>
  </si>
  <si>
    <t>GYMNASTIAR</t>
  </si>
  <si>
    <t>HIDAYAT</t>
  </si>
  <si>
    <t>IKHFAN</t>
  </si>
  <si>
    <t>ANDHIKA</t>
  </si>
  <si>
    <t>LUTFI</t>
  </si>
  <si>
    <t>ALMA'RUF</t>
  </si>
  <si>
    <t>MARHAEN</t>
  </si>
  <si>
    <t>SADEWA</t>
  </si>
  <si>
    <t>MUHAMMAD</t>
  </si>
  <si>
    <t>ILLAH</t>
  </si>
  <si>
    <t>SANTOSO</t>
  </si>
  <si>
    <t>YUWANDA</t>
  </si>
  <si>
    <t>MUHAMMD</t>
  </si>
  <si>
    <t>ALRIZA</t>
  </si>
  <si>
    <t>ULFI</t>
  </si>
  <si>
    <t>NUR</t>
  </si>
  <si>
    <t>YUNIARKO</t>
  </si>
  <si>
    <t>RAIHAN</t>
  </si>
  <si>
    <t>SANTIKO</t>
  </si>
  <si>
    <t>RATNA</t>
  </si>
  <si>
    <t>OKTAFIANA</t>
  </si>
  <si>
    <t>RESTU</t>
  </si>
  <si>
    <t>RIDWAN</t>
  </si>
  <si>
    <t>RIVANTO</t>
  </si>
  <si>
    <t>RIKO</t>
  </si>
  <si>
    <t>FIRMANSYAH</t>
  </si>
  <si>
    <t>RISMA</t>
  </si>
  <si>
    <t>FEBRYASARI</t>
  </si>
  <si>
    <t>RIZKI</t>
  </si>
  <si>
    <t>SUGIYANTO</t>
  </si>
  <si>
    <t>SHAFA</t>
  </si>
  <si>
    <t>PRADISTYO</t>
  </si>
  <si>
    <t>VANESSYA</t>
  </si>
  <si>
    <t>PERDANA</t>
  </si>
  <si>
    <t>YANUAR</t>
  </si>
  <si>
    <t>PRATAMA</t>
  </si>
  <si>
    <t>YUDISKA</t>
  </si>
  <si>
    <t>KASWARA</t>
  </si>
  <si>
    <t>ADRIAN</t>
  </si>
  <si>
    <t>RIZALLUS</t>
  </si>
  <si>
    <t>ALFIN</t>
  </si>
  <si>
    <t>ARNANTIO</t>
  </si>
  <si>
    <t>AWAL</t>
  </si>
  <si>
    <t>KHOERUL</t>
  </si>
  <si>
    <t>DICKI</t>
  </si>
  <si>
    <t>EKO</t>
  </si>
  <si>
    <t>DWI</t>
  </si>
  <si>
    <t>GILANG</t>
  </si>
  <si>
    <t>ERLIYANTO</t>
  </si>
  <si>
    <t>HENDRASIN</t>
  </si>
  <si>
    <t>WICAKSONO</t>
  </si>
  <si>
    <t>ILHAM</t>
  </si>
  <si>
    <t>ADI</t>
  </si>
  <si>
    <t>IQBAL</t>
  </si>
  <si>
    <t>IRAWAN</t>
  </si>
  <si>
    <t>YUDHA</t>
  </si>
  <si>
    <t>KHABIB</t>
  </si>
  <si>
    <t>KHOIRUN</t>
  </si>
  <si>
    <t>LABIB</t>
  </si>
  <si>
    <t>MOH</t>
  </si>
  <si>
    <t>RAMA</t>
  </si>
  <si>
    <t>EKA</t>
  </si>
  <si>
    <t>RAMADHANNY</t>
  </si>
  <si>
    <t>WIBIAS</t>
  </si>
  <si>
    <t>RIYAN</t>
  </si>
  <si>
    <t>ANZIS</t>
  </si>
  <si>
    <t>ROHMAT</t>
  </si>
  <si>
    <t>SYAHRUL</t>
  </si>
  <si>
    <t>ALFIANSYAH</t>
  </si>
  <si>
    <t>TEGAR</t>
  </si>
  <si>
    <t>ABDIANTO</t>
  </si>
  <si>
    <t>AFRIANTO</t>
  </si>
  <si>
    <t>WINEDY</t>
  </si>
  <si>
    <t>PURWITO</t>
  </si>
  <si>
    <t>YULIO</t>
  </si>
  <si>
    <t>ARIK</t>
  </si>
  <si>
    <t>ZULFANI</t>
  </si>
  <si>
    <t>ABDUL</t>
  </si>
  <si>
    <t>MUJIB</t>
  </si>
  <si>
    <t>AISAH</t>
  </si>
  <si>
    <t>SURYANI</t>
  </si>
  <si>
    <t>ALBAB</t>
  </si>
  <si>
    <t>ALBARIDO</t>
  </si>
  <si>
    <t>AMAR</t>
  </si>
  <si>
    <t>MA'RUF</t>
  </si>
  <si>
    <t>ANDIRA</t>
  </si>
  <si>
    <t>EWIDYANINGPUTRI</t>
  </si>
  <si>
    <t>DIMAS</t>
  </si>
  <si>
    <t>ULINNUHA</t>
  </si>
  <si>
    <t>DOA</t>
  </si>
  <si>
    <t>MELYA</t>
  </si>
  <si>
    <t>ERVAN</t>
  </si>
  <si>
    <t>SATRIO</t>
  </si>
  <si>
    <t>FAIZUN</t>
  </si>
  <si>
    <t>SHOFIYULLOH</t>
  </si>
  <si>
    <t>FARIS</t>
  </si>
  <si>
    <t>ROCHMANUDIN</t>
  </si>
  <si>
    <t>HAFIZ</t>
  </si>
  <si>
    <t>IMAM</t>
  </si>
  <si>
    <t>ROSIDI</t>
  </si>
  <si>
    <t>MIFTAHUL</t>
  </si>
  <si>
    <t>QOMARIYAH</t>
  </si>
  <si>
    <t>HABIB</t>
  </si>
  <si>
    <t>IMRON</t>
  </si>
  <si>
    <t>PUJIANTO</t>
  </si>
  <si>
    <t>QONATA</t>
  </si>
  <si>
    <t>NADINDA</t>
  </si>
  <si>
    <t>ARGANATA</t>
  </si>
  <si>
    <t>NANANG</t>
  </si>
  <si>
    <t>WAHYUDI</t>
  </si>
  <si>
    <t>RAHMANDHA</t>
  </si>
  <si>
    <t>NUGROHO</t>
  </si>
  <si>
    <t>SITI</t>
  </si>
  <si>
    <t>PRASINTA</t>
  </si>
  <si>
    <t>SYAH</t>
  </si>
  <si>
    <t>TANTOWI</t>
  </si>
  <si>
    <t>TEDY</t>
  </si>
  <si>
    <t>ALWAN</t>
  </si>
  <si>
    <t>WIDODO</t>
  </si>
  <si>
    <t>ANNAS</t>
  </si>
  <si>
    <t>BAWONO</t>
  </si>
  <si>
    <t>ALIFA</t>
  </si>
  <si>
    <t>FADILA</t>
  </si>
  <si>
    <t>ALISA</t>
  </si>
  <si>
    <t>FERNANDA</t>
  </si>
  <si>
    <t>AZRIL</t>
  </si>
  <si>
    <t>CHOIRUDDIN</t>
  </si>
  <si>
    <t>SARI</t>
  </si>
  <si>
    <t>FERNANDO</t>
  </si>
  <si>
    <t>SYAPUTRA</t>
  </si>
  <si>
    <t>FIKRI</t>
  </si>
  <si>
    <t>FIRDIANSYAH</t>
  </si>
  <si>
    <t>FIRDIYANSYAH</t>
  </si>
  <si>
    <t>GALIH</t>
  </si>
  <si>
    <t>AGUSTINO</t>
  </si>
  <si>
    <t>GANIS</t>
  </si>
  <si>
    <t>SARIE</t>
  </si>
  <si>
    <t>RAMADHAN</t>
  </si>
  <si>
    <t>RAMADHANI</t>
  </si>
  <si>
    <t>IRFAN</t>
  </si>
  <si>
    <t>EFFENDI</t>
  </si>
  <si>
    <t>MOHAMMAD</t>
  </si>
  <si>
    <t>KURNIAWAN</t>
  </si>
  <si>
    <t>ROHMAN</t>
  </si>
  <si>
    <t>MUSA</t>
  </si>
  <si>
    <t>DANENDRA</t>
  </si>
  <si>
    <t>OKTAVIAN</t>
  </si>
  <si>
    <t>SAPUTRA</t>
  </si>
  <si>
    <t>RINO</t>
  </si>
  <si>
    <t>RISQI</t>
  </si>
  <si>
    <t>ROMANDHONI</t>
  </si>
  <si>
    <t>NURWIJAYA</t>
  </si>
  <si>
    <t>VIKI</t>
  </si>
  <si>
    <t>PUTRA</t>
  </si>
  <si>
    <t>VITO</t>
  </si>
  <si>
    <t>RAHMANDHANI</t>
  </si>
  <si>
    <t>VITTO</t>
  </si>
  <si>
    <t>WIDIYA</t>
  </si>
  <si>
    <t>AMELIA</t>
  </si>
  <si>
    <t>Column1</t>
  </si>
  <si>
    <t>Column2</t>
  </si>
  <si>
    <t>Column3</t>
  </si>
  <si>
    <t>No</t>
  </si>
  <si>
    <t>NILAI PRE-TEST</t>
  </si>
  <si>
    <t>NILAI POST-TEST</t>
  </si>
  <si>
    <t>z</t>
  </si>
  <si>
    <t>x</t>
  </si>
  <si>
    <t>f(z)</t>
  </si>
  <si>
    <t>s(z)</t>
  </si>
  <si>
    <t>|s(z)-f(z)|</t>
  </si>
  <si>
    <t>AVERAGE=</t>
  </si>
  <si>
    <t>SD=</t>
  </si>
  <si>
    <t>L=</t>
  </si>
  <si>
    <t>L tabel dengan a 0.05 adalah 0.18</t>
  </si>
  <si>
    <t>Karena L hitung &gt; L tabel, maka disimpulkan data tidak berdistribusi normal</t>
  </si>
  <si>
    <t>Kelas Eksperimen</t>
  </si>
  <si>
    <t>Kelas Kontrol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</si>
  <si>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</si>
  <si>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</si>
  <si>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</si>
  <si>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</si>
  <si>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</si>
  <si>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</si>
  <si>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</si>
  <si>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</si>
  <si>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</si>
  <si>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</si>
  <si>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Karena F hitung &lt; F tabel, maka disimpulkan kedua jenis data homogen</t>
  </si>
  <si>
    <t>Langkah-langkah uji Chi Kuadrat</t>
  </si>
  <si>
    <t>Menentukan kelas interval yaitu 6 kelas sesuai  kurva normal baku.</t>
  </si>
  <si>
    <t>Menentukan panjang kelas interval</t>
  </si>
  <si>
    <t>nilai tertinggi - nilai terendah</t>
  </si>
  <si>
    <t>jumlah kelas</t>
  </si>
  <si>
    <t>I =</t>
  </si>
  <si>
    <t>Max</t>
  </si>
  <si>
    <t>Min</t>
  </si>
  <si>
    <t>I =  (70-12.5) /6</t>
  </si>
  <si>
    <t>I = 9.583</t>
  </si>
  <si>
    <t xml:space="preserve">X^2 = </t>
  </si>
  <si>
    <t>f harapan</t>
  </si>
  <si>
    <t>Rumus Chi Kuadrat:</t>
  </si>
  <si>
    <t>Kriteria:</t>
  </si>
  <si>
    <t>X^2 hitung &gt; X^2 table, maka data tidak terdistribusi normal</t>
  </si>
  <si>
    <t>X^2 hitung &lt; X^2 table, maka data terdistribusi normal</t>
  </si>
  <si>
    <t>Interval</t>
  </si>
  <si>
    <t>Persentase</t>
  </si>
  <si>
    <t>Persentase luas kurva normal (f harapan)</t>
  </si>
  <si>
    <t>Pembulatan</t>
  </si>
  <si>
    <t>Membuat tabel distribusi frekuensi</t>
  </si>
  <si>
    <t>dibulatkan menjadi 10</t>
  </si>
  <si>
    <t>12.500 - 22.083</t>
  </si>
  <si>
    <t>22.084 - 31.667</t>
  </si>
  <si>
    <t>31.668 - 41.251</t>
  </si>
  <si>
    <t>41.252 - 50.835</t>
  </si>
  <si>
    <t>50.836 - 60.419</t>
  </si>
  <si>
    <t>60.420 - 70.000</t>
  </si>
  <si>
    <t>Frekuensi</t>
  </si>
  <si>
    <t>INTERVAL 1</t>
  </si>
  <si>
    <t>INTERVAL 2</t>
  </si>
  <si>
    <t>INTERVAL 3</t>
  </si>
  <si>
    <t>INTERVAL 4</t>
  </si>
  <si>
    <t>INTERVAL 5</t>
  </si>
  <si>
    <t>INTERVAL 6</t>
  </si>
  <si>
    <t>(f nyata - f harapan) ^2</t>
  </si>
  <si>
    <t>f nyata</t>
  </si>
  <si>
    <t>2.75% x 24 = 0.66</t>
  </si>
  <si>
    <t>13.53%x24 = 3.25</t>
  </si>
  <si>
    <t>34.13%x24 = 8.2</t>
  </si>
  <si>
    <t>34.13%x24= 8.2</t>
  </si>
  <si>
    <t>2.75%x24 = 0.66</t>
  </si>
  <si>
    <t>Jumlah</t>
  </si>
  <si>
    <t>Menghitung f nyata dan f harapan</t>
  </si>
  <si>
    <t>Menyusun tabel Chi Kuadrat</t>
  </si>
  <si>
    <t>f nyata - f harapan</t>
  </si>
  <si>
    <t>(f nyata - f harapan)^2</t>
  </si>
  <si>
    <t>X^2</t>
  </si>
  <si>
    <t>Jadi Chi Kuadrat hitung = 10</t>
  </si>
  <si>
    <t>X^2 tabel=</t>
  </si>
  <si>
    <t>X^2 hitung=</t>
  </si>
  <si>
    <t>X^2 hitung=10</t>
  </si>
  <si>
    <t>X^2 tabel=11.07</t>
  </si>
  <si>
    <t>Membandingkan Chi Kuadrat hitung dengan Chi Kuadrat tabel dengan derajat kebebasan=jumlah kelas-1=6-1=5 dan error 5%</t>
  </si>
  <si>
    <t>Kesimpulan</t>
  </si>
  <si>
    <t>Karena X^2 hitung &lt; X^2 tabel, maka data terdistribusi normal</t>
  </si>
  <si>
    <t>Interval Nilai</t>
  </si>
  <si>
    <t>rata</t>
  </si>
  <si>
    <t>deviasi 1</t>
  </si>
  <si>
    <t>deviasi 2</t>
  </si>
  <si>
    <t>deviasi 3</t>
  </si>
  <si>
    <t>deviasi 4</t>
  </si>
  <si>
    <t>deviasi 5</t>
  </si>
  <si>
    <t>deviasi^2</t>
  </si>
  <si>
    <t>varians</t>
  </si>
  <si>
    <t>sdev</t>
  </si>
  <si>
    <t>S^2</t>
  </si>
  <si>
    <t>S</t>
  </si>
  <si>
    <t>Rata-rata</t>
  </si>
  <si>
    <t>z hitung</t>
  </si>
  <si>
    <t>z tabel</t>
  </si>
  <si>
    <t>alpha=0.05</t>
  </si>
  <si>
    <t>H0</t>
  </si>
  <si>
    <t>Ha</t>
  </si>
  <si>
    <t>rata kelas eksperimen = rata kelas kontrol</t>
  </si>
  <si>
    <t>rata kelas eksperimen != rata kelas kontrol</t>
  </si>
  <si>
    <t>Karena |z hitung| &gt; |z tabel| maka H0 diterima dan Ha ditolak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</si>
  <si>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</si>
  <si>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</si>
  <si>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</si>
  <si>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</si>
  <si>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</si>
  <si>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</si>
  <si>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</si>
  <si>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</si>
  <si>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 hitung</t>
  </si>
  <si>
    <t>Sebelum=x</t>
  </si>
  <si>
    <t>Sesudah=y</t>
  </si>
  <si>
    <t>x.y</t>
  </si>
  <si>
    <t>x^2</t>
  </si>
  <si>
    <t>y^2</t>
  </si>
  <si>
    <t>r(xy)</t>
  </si>
  <si>
    <t>x^2.y^2</t>
  </si>
  <si>
    <t>Deviasi</t>
  </si>
  <si>
    <t>µ</t>
  </si>
  <si>
    <t>µ - S</t>
  </si>
  <si>
    <t>µ + S</t>
  </si>
  <si>
    <t>µ - 2S</t>
  </si>
  <si>
    <t>µ + 2S</t>
  </si>
  <si>
    <t>µ - 3S</t>
  </si>
  <si>
    <t>µ + 3S</t>
  </si>
  <si>
    <t>kumulatif</t>
  </si>
  <si>
    <t>Kovarian</t>
  </si>
  <si>
    <t>Deviasi^2</t>
  </si>
  <si>
    <t>α</t>
  </si>
  <si>
    <t>n</t>
  </si>
  <si>
    <t xml:space="preserve"> 1 - α</t>
  </si>
  <si>
    <t>( 1 - α)/2</t>
  </si>
  <si>
    <t>F hitung</t>
  </si>
  <si>
    <t>F tabel</t>
  </si>
  <si>
    <t>Fkritis kanan</t>
  </si>
  <si>
    <t>F kritis kiri</t>
  </si>
  <si>
    <t>F =</t>
  </si>
  <si>
    <r>
      <rPr>
        <sz val="11"/>
        <color theme="1"/>
        <rFont val="Calibri"/>
        <family val="2"/>
      </rPr>
      <t>σ</t>
    </r>
    <r>
      <rPr>
        <sz val="11"/>
        <color theme="1"/>
        <rFont val="Liberation Sans"/>
        <family val="2"/>
      </rPr>
      <t>1^2</t>
    </r>
  </si>
  <si>
    <r>
      <rPr>
        <sz val="11"/>
        <color theme="1"/>
        <rFont val="Calibri"/>
        <family val="2"/>
      </rPr>
      <t>σ2</t>
    </r>
    <r>
      <rPr>
        <sz val="11"/>
        <color theme="1"/>
        <rFont val="Liberation Sans"/>
        <family val="2"/>
      </rPr>
      <t>^2</t>
    </r>
  </si>
  <si>
    <t>I =  (55-7.5) /6</t>
  </si>
  <si>
    <t>I = 7.917</t>
  </si>
  <si>
    <t>Perkalian</t>
  </si>
  <si>
    <t>Jadi Chi Kuadrat hitung =</t>
  </si>
  <si>
    <t>Membandingkan Chi Kuadrat hitung dengan Chi Kuadrat tabel dengan derajat kebebasan=jumlah kelas-1=6-1=5 dan level signifikansi 10%</t>
  </si>
  <si>
    <t>BETUL</t>
  </si>
  <si>
    <t>NILAI</t>
  </si>
  <si>
    <t>NO SOAL</t>
  </si>
  <si>
    <t>JUMLAH BETUL</t>
  </si>
  <si>
    <t>t tabel</t>
  </si>
  <si>
    <t>r tabel</t>
  </si>
  <si>
    <t>r hitung</t>
  </si>
  <si>
    <t>Validitas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</si>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</sst>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%"/>
    <numFmt numFmtId="166" formatCode="0.00000"/>
    <numFmt numFmtId="171" formatCode="0.000"/>
  </numFmts>
  <fonts count="20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0"/>
      <color rgb="FF000000"/>
      <name val="Arial"/>
      <family val="2"/>
    </font>
    <font>
      <i/>
      <sz val="11"/>
      <color theme="1"/>
      <name val="Liberation Sans"/>
      <family val="2"/>
    </font>
    <font>
      <u/>
      <sz val="11"/>
      <color theme="1"/>
      <name val="Liberation Sans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0"/>
      <color rgb="FF00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57">
    <xf numFmtId="0" fontId="0" fillId="0" borderId="0" xfId="0"/>
    <xf numFmtId="0" fontId="14" fillId="0" borderId="0" xfId="0" applyFont="1"/>
    <xf numFmtId="49" fontId="14" fillId="0" borderId="0" xfId="0" applyNumberFormat="1" applyFont="1"/>
    <xf numFmtId="0" fontId="0" fillId="0" borderId="2" xfId="0" applyBorder="1"/>
    <xf numFmtId="0" fontId="0" fillId="9" borderId="2" xfId="0" applyFill="1" applyBorder="1"/>
    <xf numFmtId="0" fontId="0" fillId="9" borderId="2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15" fillId="0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0" fontId="0" fillId="0" borderId="0" xfId="0" applyNumberFormat="1"/>
    <xf numFmtId="1" fontId="0" fillId="0" borderId="0" xfId="0" applyNumberFormat="1"/>
    <xf numFmtId="0" fontId="0" fillId="9" borderId="3" xfId="0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10" fontId="0" fillId="0" borderId="2" xfId="0" applyNumberFormat="1" applyBorder="1"/>
    <xf numFmtId="10" fontId="0" fillId="0" borderId="2" xfId="0" quotePrefix="1" applyNumberFormat="1" applyBorder="1"/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vertical="center"/>
    </xf>
    <xf numFmtId="165" fontId="0" fillId="0" borderId="2" xfId="0" applyNumberFormat="1" applyBorder="1"/>
    <xf numFmtId="0" fontId="0" fillId="0" borderId="0" xfId="0" quotePrefix="1"/>
    <xf numFmtId="0" fontId="0" fillId="0" borderId="11" xfId="0" applyFill="1" applyBorder="1"/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/>
    <xf numFmtId="0" fontId="17" fillId="0" borderId="0" xfId="0" applyFont="1"/>
    <xf numFmtId="0" fontId="0" fillId="9" borderId="0" xfId="0" applyFill="1" applyBorder="1" applyAlignment="1">
      <alignment horizontal="center" vertical="center"/>
    </xf>
    <xf numFmtId="0" fontId="17" fillId="0" borderId="0" xfId="0" quotePrefix="1" applyFont="1"/>
    <xf numFmtId="0" fontId="18" fillId="0" borderId="0" xfId="0" applyFont="1"/>
    <xf numFmtId="0" fontId="19" fillId="0" borderId="0" xfId="0" applyFont="1" applyAlignment="1">
      <alignment vertical="center"/>
    </xf>
    <xf numFmtId="1" fontId="0" fillId="0" borderId="2" xfId="0" quotePrefix="1" applyNumberFormat="1" applyBorder="1"/>
    <xf numFmtId="166" fontId="0" fillId="0" borderId="0" xfId="0" applyNumberFormat="1"/>
    <xf numFmtId="171" fontId="0" fillId="0" borderId="2" xfId="0" applyNumberFormat="1" applyBorder="1"/>
    <xf numFmtId="0" fontId="0" fillId="0" borderId="0" xfId="0" applyFill="1"/>
    <xf numFmtId="0" fontId="0" fillId="0" borderId="2" xfId="0" applyBorder="1" applyAlignment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3</xdr:col>
      <xdr:colOff>390224</xdr:colOff>
      <xdr:row>44</xdr:row>
      <xdr:rowOff>28504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F183C8-5CDA-4EF8-8C9D-D1183A2FC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5248275"/>
          <a:ext cx="2409524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123825</xdr:rowOff>
    </xdr:from>
    <xdr:to>
      <xdr:col>3</xdr:col>
      <xdr:colOff>437843</xdr:colOff>
      <xdr:row>34</xdr:row>
      <xdr:rowOff>133281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C4D644-8D0F-47A0-8E6B-2BBCF7ECC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5553075"/>
          <a:ext cx="2457143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4</xdr:col>
      <xdr:colOff>428206</xdr:colOff>
      <xdr:row>88</xdr:row>
      <xdr:rowOff>104604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AF69F9-2589-4352-A128-859E3B249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14478000"/>
          <a:ext cx="3352381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3</xdr:col>
      <xdr:colOff>390224</xdr:colOff>
      <xdr:row>45</xdr:row>
      <xdr:rowOff>28504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D18D3E-929F-4D7B-992D-3A7120340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7419975"/>
          <a:ext cx="2409524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123825</xdr:rowOff>
    </xdr:from>
    <xdr:to>
      <xdr:col>3</xdr:col>
      <xdr:colOff>437843</xdr:colOff>
      <xdr:row>35</xdr:row>
      <xdr:rowOff>133281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727858-ADBF-4A30-82CA-81DA0D75F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5734050"/>
          <a:ext cx="2457143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3</xdr:col>
      <xdr:colOff>790575</xdr:colOff>
      <xdr:row>88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0E3A18-4347-46E9-A1CB-E5B43965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658975"/>
          <a:ext cx="280987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3:C32" headerRowCount="0" totalsRowShown="0">
  <sortState ref="A3:C32">
    <sortCondition ref="A3:A32"/>
  </sortState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1" displayName="__Anonymous_Sheet_DB__1" ref="A2:C26" totalsRowShown="0">
  <sortState ref="A4:C26">
    <sortCondition ref="A3:A26"/>
  </sortState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__Anonymous_Sheet_DB__2" displayName="__Anonymous_Sheet_DB__2" ref="B3:D26" headerRowCount="0" totalsRowShown="0" headerRowDxfId="13">
  <sortState ref="B3:D26">
    <sortCondition ref="B3:B26"/>
  </sortState>
  <tableColumns count="3">
    <tableColumn id="1" xr3:uid="{00000000-0010-0000-0200-000001000000}" name="Column1" dataDxfId="12"/>
    <tableColumn id="2" xr3:uid="{00000000-0010-0000-0200-000002000000}" name="Column2" dataDxfId="11"/>
    <tableColumn id="3" xr3:uid="{00000000-0010-0000-0200-000003000000}" name="Column3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__Anonymous_Sheet_DB__26" displayName="__Anonymous_Sheet_DB__26" ref="J3:K26" headerRowCount="0" totalsRowShown="0" headerRowDxfId="9">
  <sortState ref="J3:K26">
    <sortCondition ref="J3:J26"/>
  </sortState>
  <tableColumns count="2">
    <tableColumn id="1" xr3:uid="{00000000-0010-0000-0300-000001000000}" name="Column1" dataDxfId="8"/>
    <tableColumn id="2" xr3:uid="{00000000-0010-0000-0300-000002000000}" name="Column2" dataDxfId="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__Anonymous_Sheet_DB__3" displayName="__Anonymous_Sheet_DB__3" ref="B3:D27" headerRowCount="0" totalsRowShown="0" headerRowDxfId="6">
  <sortState ref="B3:D27">
    <sortCondition ref="B3:B27"/>
  </sortState>
  <tableColumns count="3">
    <tableColumn id="1" xr3:uid="{00000000-0010-0000-0400-000001000000}" name="Column1" dataDxfId="5"/>
    <tableColumn id="2" xr3:uid="{00000000-0010-0000-0400-000002000000}" name="Column2" dataDxfId="4"/>
    <tableColumn id="3" xr3:uid="{00000000-0010-0000-0400-000003000000}" name="Column3" dataDxfId="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__Anonymous_Sheet_DB__37" displayName="__Anonymous_Sheet_DB__37" ref="J3:K27" headerRowCount="0" totalsRowShown="0" headerRowDxfId="2">
  <sortState ref="J3:K27">
    <sortCondition ref="J3:J27"/>
  </sortState>
  <tableColumns count="2">
    <tableColumn id="1" xr3:uid="{00000000-0010-0000-0500-000001000000}" name="Column1" dataDxfId="1"/>
    <tableColumn id="2" xr3:uid="{00000000-0010-0000-0500-000002000000}" name="Column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M14" sqref="M14"/>
    </sheetView>
  </sheetViews>
  <sheetFormatPr defaultRowHeight="14.25" x14ac:dyDescent="0.2"/>
  <cols>
    <col min="1" max="1" width="10.625" customWidth="1"/>
    <col min="2" max="2" width="13.875" customWidth="1"/>
    <col min="3" max="3" width="15.75" customWidth="1"/>
    <col min="4" max="4" width="14.625" customWidth="1"/>
    <col min="5" max="7" width="10.625" customWidth="1"/>
  </cols>
  <sheetData>
    <row r="1" spans="1:6" x14ac:dyDescent="0.2">
      <c r="A1" t="s">
        <v>0</v>
      </c>
      <c r="C1" t="s">
        <v>1</v>
      </c>
      <c r="D1" t="s">
        <v>2</v>
      </c>
    </row>
    <row r="2" spans="1:6" x14ac:dyDescent="0.2">
      <c r="D2" t="s">
        <v>3</v>
      </c>
      <c r="E2" t="s">
        <v>4</v>
      </c>
      <c r="F2" t="s">
        <v>5</v>
      </c>
    </row>
    <row r="3" spans="1:6" x14ac:dyDescent="0.2">
      <c r="A3" t="s">
        <v>6</v>
      </c>
      <c r="B3" t="s">
        <v>7</v>
      </c>
      <c r="C3" s="1">
        <v>47.5</v>
      </c>
      <c r="D3">
        <v>50</v>
      </c>
      <c r="E3">
        <v>55</v>
      </c>
      <c r="F3">
        <f t="shared" ref="F3:F32" si="0">AVERAGE(D3:E3)</f>
        <v>52.5</v>
      </c>
    </row>
    <row r="4" spans="1:6" x14ac:dyDescent="0.2">
      <c r="A4" t="s">
        <v>8</v>
      </c>
      <c r="B4" t="s">
        <v>9</v>
      </c>
      <c r="C4" s="1">
        <v>27.5</v>
      </c>
      <c r="D4">
        <v>30</v>
      </c>
      <c r="E4">
        <v>30</v>
      </c>
      <c r="F4">
        <f t="shared" si="0"/>
        <v>30</v>
      </c>
    </row>
    <row r="5" spans="1:6" x14ac:dyDescent="0.2">
      <c r="A5" t="s">
        <v>10</v>
      </c>
      <c r="B5" t="s">
        <v>11</v>
      </c>
      <c r="C5" s="1">
        <v>40</v>
      </c>
      <c r="D5">
        <v>20</v>
      </c>
      <c r="E5">
        <v>80</v>
      </c>
      <c r="F5">
        <f t="shared" si="0"/>
        <v>50</v>
      </c>
    </row>
    <row r="6" spans="1:6" x14ac:dyDescent="0.2">
      <c r="A6" t="s">
        <v>12</v>
      </c>
      <c r="B6" t="s">
        <v>13</v>
      </c>
      <c r="C6" s="1">
        <v>37.5</v>
      </c>
      <c r="D6">
        <v>100</v>
      </c>
      <c r="E6">
        <v>40</v>
      </c>
      <c r="F6">
        <f t="shared" si="0"/>
        <v>70</v>
      </c>
    </row>
    <row r="7" spans="1:6" x14ac:dyDescent="0.2">
      <c r="A7" t="s">
        <v>14</v>
      </c>
      <c r="B7" t="s">
        <v>15</v>
      </c>
      <c r="C7" s="1">
        <v>17.5</v>
      </c>
      <c r="D7">
        <v>20</v>
      </c>
      <c r="E7">
        <v>45</v>
      </c>
      <c r="F7">
        <f t="shared" si="0"/>
        <v>32.5</v>
      </c>
    </row>
    <row r="8" spans="1:6" x14ac:dyDescent="0.2">
      <c r="A8" t="s">
        <v>16</v>
      </c>
      <c r="B8" t="s">
        <v>17</v>
      </c>
      <c r="C8" s="1">
        <v>27.5</v>
      </c>
      <c r="D8">
        <v>40</v>
      </c>
      <c r="E8">
        <v>20</v>
      </c>
      <c r="F8">
        <f t="shared" si="0"/>
        <v>30</v>
      </c>
    </row>
    <row r="9" spans="1:6" x14ac:dyDescent="0.2">
      <c r="A9" t="s">
        <v>16</v>
      </c>
      <c r="B9" t="s">
        <v>18</v>
      </c>
      <c r="C9" s="1">
        <v>55</v>
      </c>
      <c r="D9">
        <v>40</v>
      </c>
      <c r="E9">
        <v>30</v>
      </c>
      <c r="F9">
        <f t="shared" si="0"/>
        <v>35</v>
      </c>
    </row>
    <row r="10" spans="1:6" x14ac:dyDescent="0.2">
      <c r="A10" t="s">
        <v>19</v>
      </c>
      <c r="B10" t="s">
        <v>20</v>
      </c>
      <c r="C10" s="1">
        <v>22.5</v>
      </c>
      <c r="D10">
        <v>50</v>
      </c>
      <c r="E10">
        <v>35</v>
      </c>
      <c r="F10">
        <f t="shared" si="0"/>
        <v>42.5</v>
      </c>
    </row>
    <row r="11" spans="1:6" x14ac:dyDescent="0.2">
      <c r="A11" t="s">
        <v>21</v>
      </c>
      <c r="B11" t="s">
        <v>22</v>
      </c>
      <c r="C11" s="1">
        <v>32.5</v>
      </c>
      <c r="D11">
        <v>20</v>
      </c>
      <c r="E11">
        <v>50</v>
      </c>
      <c r="F11">
        <f t="shared" si="0"/>
        <v>35</v>
      </c>
    </row>
    <row r="12" spans="1:6" x14ac:dyDescent="0.2">
      <c r="A12" t="s">
        <v>23</v>
      </c>
      <c r="B12" t="s">
        <v>24</v>
      </c>
      <c r="C12" s="1">
        <v>40</v>
      </c>
      <c r="D12">
        <v>70</v>
      </c>
      <c r="E12">
        <v>60</v>
      </c>
      <c r="F12">
        <f t="shared" si="0"/>
        <v>65</v>
      </c>
    </row>
    <row r="13" spans="1:6" x14ac:dyDescent="0.2">
      <c r="A13" t="s">
        <v>25</v>
      </c>
      <c r="B13" t="s">
        <v>26</v>
      </c>
      <c r="C13" s="1">
        <v>45</v>
      </c>
      <c r="D13">
        <v>100</v>
      </c>
      <c r="E13">
        <v>90</v>
      </c>
      <c r="F13">
        <f t="shared" si="0"/>
        <v>95</v>
      </c>
    </row>
    <row r="14" spans="1:6" x14ac:dyDescent="0.2">
      <c r="A14" t="s">
        <v>27</v>
      </c>
      <c r="B14" t="s">
        <v>28</v>
      </c>
      <c r="C14" s="1">
        <v>20</v>
      </c>
      <c r="D14">
        <v>55</v>
      </c>
      <c r="E14">
        <v>80</v>
      </c>
      <c r="F14">
        <f t="shared" si="0"/>
        <v>67.5</v>
      </c>
    </row>
    <row r="15" spans="1:6" x14ac:dyDescent="0.2">
      <c r="A15" t="s">
        <v>29</v>
      </c>
      <c r="B15" t="s">
        <v>30</v>
      </c>
      <c r="C15" s="1">
        <v>52.5</v>
      </c>
      <c r="D15">
        <v>30</v>
      </c>
      <c r="E15">
        <v>20</v>
      </c>
      <c r="F15">
        <f t="shared" si="0"/>
        <v>25</v>
      </c>
    </row>
    <row r="16" spans="1:6" x14ac:dyDescent="0.2">
      <c r="A16" t="s">
        <v>31</v>
      </c>
      <c r="B16" t="s">
        <v>32</v>
      </c>
      <c r="C16" s="1">
        <v>37.5</v>
      </c>
      <c r="D16">
        <v>50</v>
      </c>
      <c r="E16">
        <v>55</v>
      </c>
      <c r="F16">
        <f t="shared" si="0"/>
        <v>52.5</v>
      </c>
    </row>
    <row r="17" spans="1:6" x14ac:dyDescent="0.2">
      <c r="A17" t="s">
        <v>31</v>
      </c>
      <c r="B17" t="s">
        <v>33</v>
      </c>
      <c r="C17" s="1">
        <v>32.5</v>
      </c>
      <c r="D17">
        <v>60</v>
      </c>
      <c r="E17">
        <v>25</v>
      </c>
      <c r="F17">
        <f t="shared" si="0"/>
        <v>42.5</v>
      </c>
    </row>
    <row r="18" spans="1:6" x14ac:dyDescent="0.2">
      <c r="A18" t="s">
        <v>31</v>
      </c>
      <c r="B18" t="s">
        <v>34</v>
      </c>
      <c r="C18" s="1">
        <v>20</v>
      </c>
      <c r="D18">
        <v>60</v>
      </c>
      <c r="E18">
        <v>60</v>
      </c>
      <c r="F18">
        <f t="shared" si="0"/>
        <v>60</v>
      </c>
    </row>
    <row r="19" spans="1:6" x14ac:dyDescent="0.2">
      <c r="A19" t="s">
        <v>35</v>
      </c>
      <c r="B19" t="s">
        <v>36</v>
      </c>
      <c r="C19" s="1">
        <v>57.5</v>
      </c>
      <c r="D19">
        <v>30</v>
      </c>
      <c r="E19">
        <v>25</v>
      </c>
      <c r="F19">
        <f t="shared" si="0"/>
        <v>27.5</v>
      </c>
    </row>
    <row r="20" spans="1:6" x14ac:dyDescent="0.2">
      <c r="A20" t="s">
        <v>35</v>
      </c>
      <c r="B20" t="s">
        <v>37</v>
      </c>
      <c r="C20" s="1">
        <v>15</v>
      </c>
      <c r="D20">
        <v>60</v>
      </c>
      <c r="E20">
        <v>75</v>
      </c>
      <c r="F20">
        <f t="shared" si="0"/>
        <v>67.5</v>
      </c>
    </row>
    <row r="21" spans="1:6" x14ac:dyDescent="0.2">
      <c r="A21" t="s">
        <v>38</v>
      </c>
      <c r="B21" t="s">
        <v>39</v>
      </c>
      <c r="C21" s="1">
        <v>10</v>
      </c>
      <c r="D21">
        <v>10</v>
      </c>
      <c r="E21">
        <v>15</v>
      </c>
      <c r="F21">
        <f t="shared" si="0"/>
        <v>12.5</v>
      </c>
    </row>
    <row r="22" spans="1:6" x14ac:dyDescent="0.2">
      <c r="A22" t="s">
        <v>40</v>
      </c>
      <c r="B22" t="s">
        <v>41</v>
      </c>
      <c r="C22" s="1">
        <v>65</v>
      </c>
      <c r="D22">
        <v>60</v>
      </c>
      <c r="E22">
        <v>65</v>
      </c>
      <c r="F22">
        <f t="shared" si="0"/>
        <v>62.5</v>
      </c>
    </row>
    <row r="23" spans="1:6" x14ac:dyDescent="0.2">
      <c r="A23" t="s">
        <v>42</v>
      </c>
      <c r="B23" t="s">
        <v>43</v>
      </c>
      <c r="C23" s="1">
        <v>25</v>
      </c>
      <c r="D23">
        <v>50</v>
      </c>
      <c r="E23">
        <v>55</v>
      </c>
      <c r="F23">
        <f t="shared" si="0"/>
        <v>52.5</v>
      </c>
    </row>
    <row r="24" spans="1:6" x14ac:dyDescent="0.2">
      <c r="A24" t="s">
        <v>44</v>
      </c>
      <c r="B24" t="s">
        <v>24</v>
      </c>
      <c r="C24" s="1">
        <v>45</v>
      </c>
      <c r="D24">
        <v>20</v>
      </c>
      <c r="E24">
        <v>45</v>
      </c>
      <c r="F24">
        <f t="shared" si="0"/>
        <v>32.5</v>
      </c>
    </row>
    <row r="25" spans="1:6" x14ac:dyDescent="0.2">
      <c r="A25" t="s">
        <v>45</v>
      </c>
      <c r="B25" t="s">
        <v>46</v>
      </c>
      <c r="C25" s="1">
        <v>15</v>
      </c>
      <c r="D25">
        <v>20</v>
      </c>
      <c r="E25">
        <v>60</v>
      </c>
      <c r="F25">
        <f t="shared" si="0"/>
        <v>40</v>
      </c>
    </row>
    <row r="26" spans="1:6" x14ac:dyDescent="0.2">
      <c r="A26" t="s">
        <v>47</v>
      </c>
      <c r="B26" t="s">
        <v>48</v>
      </c>
      <c r="C26" s="1">
        <v>22.5</v>
      </c>
      <c r="D26">
        <v>40</v>
      </c>
      <c r="E26">
        <v>25</v>
      </c>
      <c r="F26">
        <f t="shared" si="0"/>
        <v>32.5</v>
      </c>
    </row>
    <row r="27" spans="1:6" x14ac:dyDescent="0.2">
      <c r="A27" t="s">
        <v>49</v>
      </c>
      <c r="B27" t="s">
        <v>50</v>
      </c>
      <c r="C27" s="1">
        <v>40</v>
      </c>
      <c r="D27">
        <v>60</v>
      </c>
      <c r="E27">
        <v>85</v>
      </c>
      <c r="F27">
        <f t="shared" si="0"/>
        <v>72.5</v>
      </c>
    </row>
    <row r="28" spans="1:6" x14ac:dyDescent="0.2">
      <c r="A28" t="s">
        <v>51</v>
      </c>
      <c r="B28" t="s">
        <v>52</v>
      </c>
      <c r="C28" s="1">
        <v>42.5</v>
      </c>
      <c r="D28">
        <v>50</v>
      </c>
      <c r="E28">
        <v>25</v>
      </c>
      <c r="F28">
        <f t="shared" si="0"/>
        <v>37.5</v>
      </c>
    </row>
    <row r="29" spans="1:6" x14ac:dyDescent="0.2">
      <c r="A29" t="s">
        <v>53</v>
      </c>
      <c r="B29" t="s">
        <v>54</v>
      </c>
      <c r="C29" s="1">
        <v>45</v>
      </c>
      <c r="D29">
        <v>90</v>
      </c>
      <c r="E29">
        <v>85</v>
      </c>
      <c r="F29">
        <f t="shared" si="0"/>
        <v>87.5</v>
      </c>
    </row>
    <row r="30" spans="1:6" x14ac:dyDescent="0.2">
      <c r="A30" t="s">
        <v>55</v>
      </c>
      <c r="B30" t="s">
        <v>56</v>
      </c>
      <c r="C30" s="1">
        <v>42.5</v>
      </c>
      <c r="D30">
        <v>40</v>
      </c>
      <c r="E30">
        <v>35</v>
      </c>
      <c r="F30">
        <f t="shared" si="0"/>
        <v>37.5</v>
      </c>
    </row>
    <row r="31" spans="1:6" x14ac:dyDescent="0.2">
      <c r="A31" t="s">
        <v>57</v>
      </c>
      <c r="B31" t="s">
        <v>58</v>
      </c>
      <c r="C31" s="1">
        <v>27.5</v>
      </c>
      <c r="D31">
        <v>30</v>
      </c>
      <c r="E31">
        <v>35</v>
      </c>
      <c r="F31">
        <f t="shared" si="0"/>
        <v>32.5</v>
      </c>
    </row>
    <row r="32" spans="1:6" x14ac:dyDescent="0.2">
      <c r="A32" t="s">
        <v>59</v>
      </c>
      <c r="B32" t="s">
        <v>60</v>
      </c>
      <c r="C32" s="1">
        <v>20</v>
      </c>
      <c r="D32">
        <v>30</v>
      </c>
      <c r="E32">
        <v>80</v>
      </c>
      <c r="F32">
        <f t="shared" si="0"/>
        <v>55</v>
      </c>
    </row>
    <row r="33" spans="1:7" x14ac:dyDescent="0.2">
      <c r="A33" t="s">
        <v>5</v>
      </c>
      <c r="C33">
        <f>AVERAGE(C3:C32)</f>
        <v>34.25</v>
      </c>
      <c r="F33">
        <f>AVERAGE(F3:F32)</f>
        <v>47.833333333333336</v>
      </c>
      <c r="G33">
        <f>((F33-C33)/C33)*100</f>
        <v>39.65936739659368</v>
      </c>
    </row>
  </sheetData>
  <pageMargins left="0" right="0" top="0.39374999999999999" bottom="0.39374999999999999" header="0" footer="0"/>
  <headerFooter>
    <oddHeader>&amp;C&amp;A</oddHeader>
    <oddFooter>&amp;CPage &amp;P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topLeftCell="A7" workbookViewId="0">
      <selection activeCell="I22" sqref="I22"/>
    </sheetView>
  </sheetViews>
  <sheetFormatPr defaultRowHeight="14.25" x14ac:dyDescent="0.2"/>
  <cols>
    <col min="1" max="1" width="10.625" bestFit="1" customWidth="1"/>
  </cols>
  <sheetData>
    <row r="1" spans="1:6" x14ac:dyDescent="0.2">
      <c r="A1" s="5" t="s">
        <v>185</v>
      </c>
      <c r="B1" s="5" t="s">
        <v>189</v>
      </c>
      <c r="C1" s="5" t="s">
        <v>188</v>
      </c>
      <c r="D1" s="5" t="s">
        <v>190</v>
      </c>
      <c r="E1" s="5" t="s">
        <v>191</v>
      </c>
      <c r="F1" s="5" t="s">
        <v>192</v>
      </c>
    </row>
    <row r="2" spans="1:6" x14ac:dyDescent="0.2">
      <c r="A2" s="3">
        <v>1</v>
      </c>
      <c r="B2" s="3">
        <v>52.5</v>
      </c>
      <c r="C2" s="3">
        <f>(B2-$B$26)/$B$27</f>
        <v>0.82451545605004617</v>
      </c>
      <c r="D2" s="3">
        <f>NORMSDIST(C2)</f>
        <v>0.7951766313414772</v>
      </c>
      <c r="E2" s="3">
        <f>IF(B3=B4,E4,A2/$A$25)</f>
        <v>4.1666666666666664E-2</v>
      </c>
      <c r="F2" s="3">
        <f>ABS(E2-D2)</f>
        <v>0.75350996467481057</v>
      </c>
    </row>
    <row r="3" spans="1:6" x14ac:dyDescent="0.2">
      <c r="A3" s="3">
        <v>2</v>
      </c>
      <c r="B3" s="3">
        <v>32.5</v>
      </c>
      <c r="C3" s="3">
        <f t="shared" ref="C3:C25" si="0">(B3-$B$26)/$B$27</f>
        <v>-0.43188904840716702</v>
      </c>
      <c r="D3" s="3">
        <f t="shared" ref="D3:D25" si="1">NORMSDIST(C3)</f>
        <v>0.33291102738223299</v>
      </c>
      <c r="E3" s="3">
        <f t="shared" ref="E3:E25" si="2">IF(B4=B5,E5,A3/$A$25)</f>
        <v>8.3333333333333329E-2</v>
      </c>
      <c r="F3" s="3">
        <f t="shared" ref="F3:F25" si="3">ABS(E3-D3)</f>
        <v>0.24957769404889968</v>
      </c>
    </row>
    <row r="4" spans="1:6" x14ac:dyDescent="0.2">
      <c r="A4" s="3">
        <v>3</v>
      </c>
      <c r="B4" s="3">
        <v>15</v>
      </c>
      <c r="C4" s="3">
        <f t="shared" si="0"/>
        <v>-1.5312429898072286</v>
      </c>
      <c r="D4" s="3">
        <f t="shared" si="1"/>
        <v>6.2854674805534222E-2</v>
      </c>
      <c r="E4" s="3">
        <f t="shared" si="2"/>
        <v>0.20833333333333334</v>
      </c>
      <c r="F4" s="3">
        <f t="shared" si="3"/>
        <v>0.14547865852779912</v>
      </c>
    </row>
    <row r="5" spans="1:6" x14ac:dyDescent="0.2">
      <c r="A5" s="3">
        <v>4</v>
      </c>
      <c r="B5" s="3">
        <v>30</v>
      </c>
      <c r="C5" s="3">
        <f t="shared" si="0"/>
        <v>-0.58893961146431872</v>
      </c>
      <c r="D5" s="3">
        <f t="shared" si="1"/>
        <v>0.27795089213566282</v>
      </c>
      <c r="E5" s="3">
        <f t="shared" si="2"/>
        <v>0.16666666666666666</v>
      </c>
      <c r="F5" s="3">
        <f t="shared" si="3"/>
        <v>0.11128422546899616</v>
      </c>
    </row>
    <row r="6" spans="1:6" x14ac:dyDescent="0.2">
      <c r="A6" s="3">
        <v>5</v>
      </c>
      <c r="B6" s="3">
        <v>30</v>
      </c>
      <c r="C6" s="3">
        <f t="shared" si="0"/>
        <v>-0.58893961146431872</v>
      </c>
      <c r="D6" s="3">
        <f t="shared" si="1"/>
        <v>0.27795089213566282</v>
      </c>
      <c r="E6" s="3">
        <f t="shared" si="2"/>
        <v>0.20833333333333334</v>
      </c>
      <c r="F6" s="3">
        <f t="shared" si="3"/>
        <v>6.9617558802329477E-2</v>
      </c>
    </row>
    <row r="7" spans="1:6" x14ac:dyDescent="0.2">
      <c r="A7" s="3">
        <v>6</v>
      </c>
      <c r="B7" s="3">
        <v>12.5</v>
      </c>
      <c r="C7" s="3">
        <f t="shared" si="0"/>
        <v>-1.6882935528643803</v>
      </c>
      <c r="D7" s="3">
        <f t="shared" si="1"/>
        <v>4.5677446108253694E-2</v>
      </c>
      <c r="E7" s="3">
        <f t="shared" si="2"/>
        <v>0.25</v>
      </c>
      <c r="F7" s="3">
        <f t="shared" si="3"/>
        <v>0.20432255389174631</v>
      </c>
    </row>
    <row r="8" spans="1:6" x14ac:dyDescent="0.2">
      <c r="A8" s="3">
        <v>7</v>
      </c>
      <c r="B8" s="3">
        <v>40</v>
      </c>
      <c r="C8" s="3">
        <f t="shared" si="0"/>
        <v>3.9262640764287912E-2</v>
      </c>
      <c r="D8" s="3">
        <f t="shared" si="1"/>
        <v>0.51565950400674765</v>
      </c>
      <c r="E8" s="3">
        <f t="shared" si="2"/>
        <v>0.29166666666666669</v>
      </c>
      <c r="F8" s="3">
        <f t="shared" si="3"/>
        <v>0.22399283734008096</v>
      </c>
    </row>
    <row r="9" spans="1:6" x14ac:dyDescent="0.2">
      <c r="A9" s="3">
        <v>8</v>
      </c>
      <c r="B9" s="3">
        <v>30</v>
      </c>
      <c r="C9" s="3">
        <f t="shared" si="0"/>
        <v>-0.58893961146431872</v>
      </c>
      <c r="D9" s="3">
        <f t="shared" si="1"/>
        <v>0.27795089213566282</v>
      </c>
      <c r="E9" s="3">
        <f t="shared" si="2"/>
        <v>0.33333333333333331</v>
      </c>
      <c r="F9" s="3">
        <f t="shared" si="3"/>
        <v>5.5382441197670496E-2</v>
      </c>
    </row>
    <row r="10" spans="1:6" x14ac:dyDescent="0.2">
      <c r="A10" s="3">
        <v>9</v>
      </c>
      <c r="B10" s="3">
        <v>25</v>
      </c>
      <c r="C10" s="3">
        <f t="shared" si="0"/>
        <v>-0.90304073757862202</v>
      </c>
      <c r="D10" s="3">
        <f t="shared" si="1"/>
        <v>0.18325213727438475</v>
      </c>
      <c r="E10" s="3">
        <f t="shared" si="2"/>
        <v>0.375</v>
      </c>
      <c r="F10" s="3">
        <f t="shared" si="3"/>
        <v>0.19174786272561525</v>
      </c>
    </row>
    <row r="11" spans="1:6" x14ac:dyDescent="0.2">
      <c r="A11" s="3">
        <v>10</v>
      </c>
      <c r="B11" s="3">
        <v>37.5</v>
      </c>
      <c r="C11" s="3">
        <f t="shared" si="0"/>
        <v>-0.11778792229286374</v>
      </c>
      <c r="D11" s="3">
        <f t="shared" si="1"/>
        <v>0.45311784976982816</v>
      </c>
      <c r="E11" s="3">
        <f t="shared" si="2"/>
        <v>0.5</v>
      </c>
      <c r="F11" s="3">
        <f t="shared" si="3"/>
        <v>4.6882150230171837E-2</v>
      </c>
    </row>
    <row r="12" spans="1:6" x14ac:dyDescent="0.2">
      <c r="A12" s="3">
        <v>11</v>
      </c>
      <c r="B12" s="3">
        <v>47.5</v>
      </c>
      <c r="C12" s="3">
        <f t="shared" si="0"/>
        <v>0.51041432993574287</v>
      </c>
      <c r="D12" s="3">
        <f t="shared" si="1"/>
        <v>0.69511939017669422</v>
      </c>
      <c r="E12" s="3">
        <f t="shared" si="2"/>
        <v>0.45833333333333331</v>
      </c>
      <c r="F12" s="3">
        <f t="shared" si="3"/>
        <v>0.2367860568433609</v>
      </c>
    </row>
    <row r="13" spans="1:6" x14ac:dyDescent="0.2">
      <c r="A13" s="3">
        <v>12</v>
      </c>
      <c r="B13" s="3">
        <v>47.5</v>
      </c>
      <c r="C13" s="3">
        <f t="shared" si="0"/>
        <v>0.51041432993574287</v>
      </c>
      <c r="D13" s="3">
        <f t="shared" si="1"/>
        <v>0.69511939017669422</v>
      </c>
      <c r="E13" s="3">
        <f t="shared" si="2"/>
        <v>0.5</v>
      </c>
      <c r="F13" s="3">
        <f t="shared" si="3"/>
        <v>0.19511939017669422</v>
      </c>
    </row>
    <row r="14" spans="1:6" x14ac:dyDescent="0.2">
      <c r="A14" s="3">
        <v>13</v>
      </c>
      <c r="B14" s="3">
        <v>35</v>
      </c>
      <c r="C14" s="3">
        <f t="shared" si="0"/>
        <v>-0.27483848535001537</v>
      </c>
      <c r="D14" s="3">
        <f t="shared" si="1"/>
        <v>0.39172016459369779</v>
      </c>
      <c r="E14" s="3">
        <f t="shared" si="2"/>
        <v>0.54166666666666663</v>
      </c>
      <c r="F14" s="3">
        <f t="shared" si="3"/>
        <v>0.14994650207296883</v>
      </c>
    </row>
    <row r="15" spans="1:6" x14ac:dyDescent="0.2">
      <c r="A15" s="3">
        <v>14</v>
      </c>
      <c r="B15" s="3">
        <v>15</v>
      </c>
      <c r="C15" s="3">
        <f t="shared" si="0"/>
        <v>-1.5312429898072286</v>
      </c>
      <c r="D15" s="3">
        <f t="shared" si="1"/>
        <v>6.2854674805534222E-2</v>
      </c>
      <c r="E15" s="3">
        <f t="shared" si="2"/>
        <v>0.58333333333333337</v>
      </c>
      <c r="F15" s="3">
        <f t="shared" si="3"/>
        <v>0.52047865852779918</v>
      </c>
    </row>
    <row r="16" spans="1:6" x14ac:dyDescent="0.2">
      <c r="A16" s="3">
        <v>15</v>
      </c>
      <c r="B16" s="3">
        <v>47.5</v>
      </c>
      <c r="C16" s="3">
        <f t="shared" si="0"/>
        <v>0.51041432993574287</v>
      </c>
      <c r="D16" s="3">
        <f t="shared" si="1"/>
        <v>0.69511939017669422</v>
      </c>
      <c r="E16" s="3">
        <f t="shared" si="2"/>
        <v>0.625</v>
      </c>
      <c r="F16" s="3">
        <f t="shared" si="3"/>
        <v>7.0119390176694218E-2</v>
      </c>
    </row>
    <row r="17" spans="1:6" x14ac:dyDescent="0.2">
      <c r="A17" s="3">
        <v>16</v>
      </c>
      <c r="B17" s="3">
        <v>30</v>
      </c>
      <c r="C17" s="3">
        <f t="shared" si="0"/>
        <v>-0.58893961146431872</v>
      </c>
      <c r="D17" s="3">
        <f t="shared" si="1"/>
        <v>0.27795089213566282</v>
      </c>
      <c r="E17" s="3">
        <f t="shared" si="2"/>
        <v>0.66666666666666663</v>
      </c>
      <c r="F17" s="3">
        <f t="shared" si="3"/>
        <v>0.38871577453100381</v>
      </c>
    </row>
    <row r="18" spans="1:6" x14ac:dyDescent="0.2">
      <c r="A18" s="3">
        <v>17</v>
      </c>
      <c r="B18" s="3">
        <v>50</v>
      </c>
      <c r="C18" s="3">
        <f t="shared" si="0"/>
        <v>0.66746489299289447</v>
      </c>
      <c r="D18" s="3">
        <f t="shared" si="1"/>
        <v>0.74776238639885351</v>
      </c>
      <c r="E18" s="3">
        <f t="shared" si="2"/>
        <v>0.70833333333333337</v>
      </c>
      <c r="F18" s="3">
        <f t="shared" si="3"/>
        <v>3.9429053065520137E-2</v>
      </c>
    </row>
    <row r="19" spans="1:6" x14ac:dyDescent="0.2">
      <c r="A19" s="3">
        <v>18</v>
      </c>
      <c r="B19" s="3">
        <v>37.5</v>
      </c>
      <c r="C19" s="3">
        <f t="shared" si="0"/>
        <v>-0.11778792229286374</v>
      </c>
      <c r="D19" s="3">
        <f t="shared" si="1"/>
        <v>0.45311784976982816</v>
      </c>
      <c r="E19" s="3">
        <f t="shared" si="2"/>
        <v>0.75</v>
      </c>
      <c r="F19" s="3">
        <f t="shared" si="3"/>
        <v>0.29688215023017184</v>
      </c>
    </row>
    <row r="20" spans="1:6" x14ac:dyDescent="0.2">
      <c r="A20" s="3">
        <v>19</v>
      </c>
      <c r="B20" s="3">
        <v>70</v>
      </c>
      <c r="C20" s="3">
        <f t="shared" si="0"/>
        <v>1.9238693974501078</v>
      </c>
      <c r="D20" s="3">
        <f t="shared" si="1"/>
        <v>0.97281452200017893</v>
      </c>
      <c r="E20" s="3">
        <f t="shared" si="2"/>
        <v>0.79166666666666663</v>
      </c>
      <c r="F20" s="3">
        <f t="shared" si="3"/>
        <v>0.1811478553335123</v>
      </c>
    </row>
    <row r="21" spans="1:6" x14ac:dyDescent="0.2">
      <c r="A21" s="3">
        <v>20</v>
      </c>
      <c r="B21" s="3">
        <v>45</v>
      </c>
      <c r="C21" s="3">
        <f t="shared" si="0"/>
        <v>0.35336376687859122</v>
      </c>
      <c r="D21" s="3">
        <f t="shared" si="1"/>
        <v>0.63809212712133623</v>
      </c>
      <c r="E21" s="3">
        <f t="shared" si="2"/>
        <v>0.83333333333333337</v>
      </c>
      <c r="F21" s="3">
        <f t="shared" si="3"/>
        <v>0.19524120621199714</v>
      </c>
    </row>
    <row r="22" spans="1:6" x14ac:dyDescent="0.2">
      <c r="A22" s="3">
        <v>21</v>
      </c>
      <c r="B22" s="3">
        <v>27.5</v>
      </c>
      <c r="C22" s="3">
        <f t="shared" si="0"/>
        <v>-0.74599017452147032</v>
      </c>
      <c r="D22" s="3">
        <f t="shared" si="1"/>
        <v>0.22783667521519496</v>
      </c>
      <c r="E22" s="3">
        <f t="shared" si="2"/>
        <v>0.875</v>
      </c>
      <c r="F22" s="3">
        <f t="shared" si="3"/>
        <v>0.64716332478480498</v>
      </c>
    </row>
    <row r="23" spans="1:6" x14ac:dyDescent="0.2">
      <c r="A23" s="3">
        <v>22</v>
      </c>
      <c r="B23" s="3">
        <v>60</v>
      </c>
      <c r="C23" s="3">
        <f t="shared" si="0"/>
        <v>1.2956671452215012</v>
      </c>
      <c r="D23" s="3">
        <f t="shared" si="1"/>
        <v>0.90245490740576895</v>
      </c>
      <c r="E23" s="3">
        <f t="shared" si="2"/>
        <v>0.91666666666666663</v>
      </c>
      <c r="F23" s="3">
        <f t="shared" si="3"/>
        <v>1.4211759260897683E-2</v>
      </c>
    </row>
    <row r="24" spans="1:6" x14ac:dyDescent="0.2">
      <c r="A24" s="3">
        <v>23</v>
      </c>
      <c r="B24" s="3">
        <v>70</v>
      </c>
      <c r="C24" s="3">
        <f t="shared" si="0"/>
        <v>1.9238693974501078</v>
      </c>
      <c r="D24" s="3">
        <f t="shared" si="1"/>
        <v>0.97281452200017893</v>
      </c>
      <c r="E24" s="3">
        <f t="shared" si="2"/>
        <v>0.95833333333333337</v>
      </c>
      <c r="F24" s="3">
        <f t="shared" si="3"/>
        <v>1.4481188666845557E-2</v>
      </c>
    </row>
    <row r="25" spans="1:6" x14ac:dyDescent="0.2">
      <c r="A25" s="3">
        <v>24</v>
      </c>
      <c r="B25" s="3">
        <v>57.5</v>
      </c>
      <c r="C25" s="3">
        <f t="shared" si="0"/>
        <v>1.1386165821643495</v>
      </c>
      <c r="D25" s="3">
        <f t="shared" si="1"/>
        <v>0.87256844545644996</v>
      </c>
      <c r="E25" s="3">
        <f t="shared" si="2"/>
        <v>1</v>
      </c>
      <c r="F25" s="3">
        <f t="shared" si="3"/>
        <v>0.12743155454355004</v>
      </c>
    </row>
    <row r="26" spans="1:6" x14ac:dyDescent="0.2">
      <c r="A26" t="s">
        <v>193</v>
      </c>
      <c r="B26">
        <f>AVERAGE(B2:B25)</f>
        <v>39.375</v>
      </c>
    </row>
    <row r="27" spans="1:6" x14ac:dyDescent="0.2">
      <c r="A27" t="s">
        <v>194</v>
      </c>
      <c r="B27">
        <f>STDEV(B2:B25)</f>
        <v>15.91844022291238</v>
      </c>
    </row>
    <row r="28" spans="1:6" x14ac:dyDescent="0.2">
      <c r="A28" t="s">
        <v>195</v>
      </c>
      <c r="B28">
        <f>MAX(F2:F25)</f>
        <v>0.75350996467481057</v>
      </c>
    </row>
    <row r="29" spans="1:6" x14ac:dyDescent="0.2">
      <c r="A29" t="s">
        <v>196</v>
      </c>
    </row>
    <row r="30" spans="1:6" x14ac:dyDescent="0.2">
      <c r="A30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8"/>
  <sheetViews>
    <sheetView workbookViewId="0">
      <selection activeCell="I11" sqref="I11"/>
    </sheetView>
  </sheetViews>
  <sheetFormatPr defaultRowHeight="14.25" x14ac:dyDescent="0.2"/>
  <cols>
    <col min="1" max="1" width="11.125" bestFit="1" customWidth="1"/>
    <col min="2" max="2" width="15.875" bestFit="1" customWidth="1"/>
    <col min="3" max="4" width="9.875" customWidth="1"/>
    <col min="5" max="5" width="11.75" bestFit="1" customWidth="1"/>
    <col min="10" max="10" width="28.875" bestFit="1" customWidth="1"/>
    <col min="11" max="11" width="16.5" bestFit="1" customWidth="1"/>
    <col min="12" max="12" width="12.25" bestFit="1" customWidth="1"/>
  </cols>
  <sheetData>
    <row r="1" spans="1:12" x14ac:dyDescent="0.2">
      <c r="A1" s="3" t="s">
        <v>185</v>
      </c>
      <c r="B1" s="3" t="s">
        <v>198</v>
      </c>
      <c r="C1" s="3" t="s">
        <v>304</v>
      </c>
      <c r="D1" s="3" t="s">
        <v>314</v>
      </c>
      <c r="E1" s="3" t="s">
        <v>199</v>
      </c>
      <c r="F1" s="46" t="s">
        <v>304</v>
      </c>
      <c r="G1" s="3" t="s">
        <v>314</v>
      </c>
      <c r="H1" s="37" t="s">
        <v>313</v>
      </c>
      <c r="J1" t="s">
        <v>200</v>
      </c>
    </row>
    <row r="2" spans="1:12" ht="15" thickBot="1" x14ac:dyDescent="0.25">
      <c r="A2" s="3">
        <v>1</v>
      </c>
      <c r="B2" s="3">
        <v>52.5</v>
      </c>
      <c r="C2" s="3">
        <f>B2-$B$27</f>
        <v>13.125</v>
      </c>
      <c r="D2" s="3">
        <f>C2^2</f>
        <v>172.265625</v>
      </c>
      <c r="E2" s="3">
        <v>40</v>
      </c>
      <c r="F2" s="3">
        <f>E2-$E$27</f>
        <v>9.6000000000000014</v>
      </c>
      <c r="G2" s="21">
        <f>F2^2</f>
        <v>92.160000000000025</v>
      </c>
    </row>
    <row r="3" spans="1:12" x14ac:dyDescent="0.2">
      <c r="A3" s="3">
        <v>2</v>
      </c>
      <c r="B3" s="3">
        <v>32.5</v>
      </c>
      <c r="C3" s="3">
        <f t="shared" ref="C3:C25" si="0">B3-$B$27</f>
        <v>-6.875</v>
      </c>
      <c r="D3" s="3">
        <f t="shared" ref="D3:D25" si="1">C3^2</f>
        <v>47.265625</v>
      </c>
      <c r="E3" s="3">
        <v>22.5</v>
      </c>
      <c r="F3" s="3">
        <f t="shared" ref="F3:F26" si="2">E3-$E$27</f>
        <v>-7.8999999999999986</v>
      </c>
      <c r="G3" s="21">
        <f t="shared" ref="G3:G25" si="3">F3^2</f>
        <v>62.409999999999975</v>
      </c>
      <c r="J3" s="8"/>
      <c r="K3" s="8" t="s">
        <v>201</v>
      </c>
      <c r="L3" s="8" t="s">
        <v>202</v>
      </c>
    </row>
    <row r="4" spans="1:12" x14ac:dyDescent="0.2">
      <c r="A4" s="3">
        <v>3</v>
      </c>
      <c r="B4" s="3">
        <v>15</v>
      </c>
      <c r="C4" s="3">
        <f t="shared" si="0"/>
        <v>-24.375</v>
      </c>
      <c r="D4" s="3">
        <f t="shared" si="1"/>
        <v>594.140625</v>
      </c>
      <c r="E4" s="3">
        <v>40</v>
      </c>
      <c r="F4" s="3">
        <f t="shared" si="2"/>
        <v>9.6000000000000014</v>
      </c>
      <c r="G4" s="21">
        <f t="shared" si="3"/>
        <v>92.160000000000025</v>
      </c>
      <c r="J4" s="6" t="s">
        <v>203</v>
      </c>
      <c r="K4" s="6">
        <v>39.375</v>
      </c>
      <c r="L4" s="6">
        <v>30.4</v>
      </c>
    </row>
    <row r="5" spans="1:12" x14ac:dyDescent="0.2">
      <c r="A5" s="3">
        <v>4</v>
      </c>
      <c r="B5" s="3">
        <v>30</v>
      </c>
      <c r="C5" s="3">
        <f t="shared" si="0"/>
        <v>-9.375</v>
      </c>
      <c r="D5" s="3">
        <f t="shared" si="1"/>
        <v>87.890625</v>
      </c>
      <c r="E5" s="3">
        <v>25</v>
      </c>
      <c r="F5" s="3">
        <f t="shared" si="2"/>
        <v>-5.3999999999999986</v>
      </c>
      <c r="G5" s="21">
        <f t="shared" si="3"/>
        <v>29.159999999999986</v>
      </c>
      <c r="J5" s="6" t="s">
        <v>204</v>
      </c>
      <c r="K5" s="6">
        <v>253.39673913043478</v>
      </c>
      <c r="L5" s="6">
        <v>114.9375</v>
      </c>
    </row>
    <row r="6" spans="1:12" x14ac:dyDescent="0.2">
      <c r="A6" s="3">
        <v>5</v>
      </c>
      <c r="B6" s="3">
        <v>30</v>
      </c>
      <c r="C6" s="3">
        <f t="shared" si="0"/>
        <v>-9.375</v>
      </c>
      <c r="D6" s="3">
        <f t="shared" si="1"/>
        <v>87.890625</v>
      </c>
      <c r="E6" s="3">
        <v>30</v>
      </c>
      <c r="F6" s="3">
        <f t="shared" si="2"/>
        <v>-0.39999999999999858</v>
      </c>
      <c r="G6" s="21">
        <f t="shared" si="3"/>
        <v>0.15999999999999887</v>
      </c>
      <c r="J6" s="6" t="s">
        <v>205</v>
      </c>
      <c r="K6" s="6">
        <v>24</v>
      </c>
      <c r="L6" s="6">
        <v>25</v>
      </c>
    </row>
    <row r="7" spans="1:12" x14ac:dyDescent="0.2">
      <c r="A7" s="3">
        <v>6</v>
      </c>
      <c r="B7" s="3">
        <v>12.5</v>
      </c>
      <c r="C7" s="3">
        <f t="shared" si="0"/>
        <v>-26.875</v>
      </c>
      <c r="D7" s="3">
        <f t="shared" si="1"/>
        <v>722.265625</v>
      </c>
      <c r="E7" s="3">
        <v>25</v>
      </c>
      <c r="F7" s="3">
        <f t="shared" si="2"/>
        <v>-5.3999999999999986</v>
      </c>
      <c r="G7" s="21">
        <f t="shared" si="3"/>
        <v>29.159999999999986</v>
      </c>
      <c r="J7" s="6" t="s">
        <v>206</v>
      </c>
      <c r="K7" s="6">
        <v>23</v>
      </c>
      <c r="L7" s="6">
        <v>24</v>
      </c>
    </row>
    <row r="8" spans="1:12" x14ac:dyDescent="0.2">
      <c r="A8" s="3">
        <v>7</v>
      </c>
      <c r="B8" s="3">
        <v>40</v>
      </c>
      <c r="C8" s="3">
        <f t="shared" si="0"/>
        <v>0.625</v>
      </c>
      <c r="D8" s="3">
        <f t="shared" si="1"/>
        <v>0.390625</v>
      </c>
      <c r="E8" s="3">
        <v>22.5</v>
      </c>
      <c r="F8" s="3">
        <f t="shared" si="2"/>
        <v>-7.8999999999999986</v>
      </c>
      <c r="G8" s="21">
        <f t="shared" si="3"/>
        <v>62.409999999999975</v>
      </c>
      <c r="J8" s="6" t="s">
        <v>207</v>
      </c>
      <c r="K8" s="6">
        <v>2.2046480837884483</v>
      </c>
      <c r="L8" s="6"/>
    </row>
    <row r="9" spans="1:12" x14ac:dyDescent="0.2">
      <c r="A9" s="3">
        <v>8</v>
      </c>
      <c r="B9" s="3">
        <v>30</v>
      </c>
      <c r="C9" s="3">
        <f t="shared" si="0"/>
        <v>-9.375</v>
      </c>
      <c r="D9" s="3">
        <f t="shared" si="1"/>
        <v>87.890625</v>
      </c>
      <c r="E9" s="3">
        <v>27.5</v>
      </c>
      <c r="F9" s="3">
        <f t="shared" si="2"/>
        <v>-2.8999999999999986</v>
      </c>
      <c r="G9" s="21">
        <f t="shared" si="3"/>
        <v>8.4099999999999913</v>
      </c>
      <c r="J9" s="6" t="s">
        <v>208</v>
      </c>
      <c r="K9" s="6">
        <v>3.0059108199820078E-2</v>
      </c>
      <c r="L9" s="6"/>
    </row>
    <row r="10" spans="1:12" ht="15" thickBot="1" x14ac:dyDescent="0.25">
      <c r="A10" s="3">
        <v>9</v>
      </c>
      <c r="B10" s="3">
        <v>25</v>
      </c>
      <c r="C10" s="3">
        <f t="shared" si="0"/>
        <v>-14.375</v>
      </c>
      <c r="D10" s="3">
        <f t="shared" si="1"/>
        <v>206.640625</v>
      </c>
      <c r="E10" s="3">
        <v>35</v>
      </c>
      <c r="F10" s="3">
        <f t="shared" si="2"/>
        <v>4.6000000000000014</v>
      </c>
      <c r="G10" s="21">
        <f t="shared" si="3"/>
        <v>21.160000000000014</v>
      </c>
      <c r="J10" s="7" t="s">
        <v>209</v>
      </c>
      <c r="K10" s="7">
        <v>1.9932391349590068</v>
      </c>
      <c r="L10" s="7"/>
    </row>
    <row r="11" spans="1:12" x14ac:dyDescent="0.2">
      <c r="A11" s="3">
        <v>10</v>
      </c>
      <c r="B11" s="3">
        <v>37.5</v>
      </c>
      <c r="C11" s="3">
        <f t="shared" si="0"/>
        <v>-1.875</v>
      </c>
      <c r="D11" s="3">
        <f t="shared" si="1"/>
        <v>3.515625</v>
      </c>
      <c r="E11" s="3">
        <v>35</v>
      </c>
      <c r="F11" s="3">
        <f t="shared" si="2"/>
        <v>4.6000000000000014</v>
      </c>
      <c r="G11" s="21">
        <f t="shared" si="3"/>
        <v>21.160000000000014</v>
      </c>
    </row>
    <row r="12" spans="1:12" x14ac:dyDescent="0.2">
      <c r="A12" s="3">
        <v>11</v>
      </c>
      <c r="B12" s="3">
        <v>47.5</v>
      </c>
      <c r="C12" s="3">
        <f t="shared" si="0"/>
        <v>8.125</v>
      </c>
      <c r="D12" s="3">
        <f t="shared" si="1"/>
        <v>66.015625</v>
      </c>
      <c r="E12" s="3">
        <v>42.5</v>
      </c>
      <c r="F12" s="3">
        <f t="shared" si="2"/>
        <v>12.100000000000001</v>
      </c>
      <c r="G12" s="21">
        <f t="shared" si="3"/>
        <v>146.41000000000003</v>
      </c>
      <c r="J12" t="s">
        <v>210</v>
      </c>
    </row>
    <row r="13" spans="1:12" x14ac:dyDescent="0.2">
      <c r="A13" s="3">
        <v>12</v>
      </c>
      <c r="B13" s="3">
        <v>47.5</v>
      </c>
      <c r="C13" s="3">
        <f t="shared" si="0"/>
        <v>8.125</v>
      </c>
      <c r="D13" s="3">
        <f t="shared" si="1"/>
        <v>66.015625</v>
      </c>
      <c r="E13" s="3">
        <v>52.5</v>
      </c>
      <c r="F13" s="3">
        <f t="shared" si="2"/>
        <v>22.1</v>
      </c>
      <c r="G13" s="21">
        <f t="shared" si="3"/>
        <v>488.41000000000008</v>
      </c>
    </row>
    <row r="14" spans="1:12" x14ac:dyDescent="0.2">
      <c r="A14" s="3">
        <v>13</v>
      </c>
      <c r="B14" s="3">
        <v>35</v>
      </c>
      <c r="C14" s="3">
        <f t="shared" si="0"/>
        <v>-4.375</v>
      </c>
      <c r="D14" s="3">
        <f t="shared" si="1"/>
        <v>19.140625</v>
      </c>
      <c r="E14" s="3">
        <v>22.5</v>
      </c>
      <c r="F14" s="3">
        <f t="shared" si="2"/>
        <v>-7.8999999999999986</v>
      </c>
      <c r="G14" s="21">
        <f t="shared" si="3"/>
        <v>62.409999999999975</v>
      </c>
    </row>
    <row r="15" spans="1:12" x14ac:dyDescent="0.2">
      <c r="A15" s="3">
        <v>14</v>
      </c>
      <c r="B15" s="3">
        <v>15</v>
      </c>
      <c r="C15" s="3">
        <f t="shared" si="0"/>
        <v>-24.375</v>
      </c>
      <c r="D15" s="3">
        <f t="shared" si="1"/>
        <v>594.140625</v>
      </c>
      <c r="E15" s="3">
        <v>27.5</v>
      </c>
      <c r="F15" s="3">
        <f t="shared" si="2"/>
        <v>-2.8999999999999986</v>
      </c>
      <c r="G15" s="21">
        <f t="shared" si="3"/>
        <v>8.4099999999999913</v>
      </c>
    </row>
    <row r="16" spans="1:12" x14ac:dyDescent="0.2">
      <c r="A16" s="3">
        <v>15</v>
      </c>
      <c r="B16" s="3">
        <v>47.5</v>
      </c>
      <c r="C16" s="3">
        <f t="shared" si="0"/>
        <v>8.125</v>
      </c>
      <c r="D16" s="3">
        <f t="shared" si="1"/>
        <v>66.015625</v>
      </c>
      <c r="E16" s="3">
        <v>37.5</v>
      </c>
      <c r="F16" s="3">
        <f t="shared" si="2"/>
        <v>7.1000000000000014</v>
      </c>
      <c r="G16" s="21">
        <f t="shared" si="3"/>
        <v>50.410000000000018</v>
      </c>
      <c r="J16" t="s">
        <v>200</v>
      </c>
    </row>
    <row r="17" spans="1:12" x14ac:dyDescent="0.2">
      <c r="A17" s="3">
        <v>16</v>
      </c>
      <c r="B17" s="3">
        <v>30</v>
      </c>
      <c r="C17" s="3">
        <f t="shared" si="0"/>
        <v>-9.375</v>
      </c>
      <c r="D17" s="3">
        <f t="shared" si="1"/>
        <v>87.890625</v>
      </c>
      <c r="E17" s="3">
        <v>35</v>
      </c>
      <c r="F17" s="3">
        <f t="shared" si="2"/>
        <v>4.6000000000000014</v>
      </c>
      <c r="G17" s="21">
        <f t="shared" si="3"/>
        <v>21.160000000000014</v>
      </c>
    </row>
    <row r="18" spans="1:12" x14ac:dyDescent="0.2">
      <c r="A18" s="3">
        <v>17</v>
      </c>
      <c r="B18" s="3">
        <v>50</v>
      </c>
      <c r="C18" s="3">
        <f t="shared" si="0"/>
        <v>10.625</v>
      </c>
      <c r="D18" s="3">
        <f t="shared" si="1"/>
        <v>112.890625</v>
      </c>
      <c r="E18" s="3">
        <v>22.5</v>
      </c>
      <c r="F18" s="3">
        <f t="shared" si="2"/>
        <v>-7.8999999999999986</v>
      </c>
      <c r="G18" s="21">
        <f t="shared" si="3"/>
        <v>62.409999999999975</v>
      </c>
      <c r="J18" s="44"/>
      <c r="K18" s="44" t="s">
        <v>198</v>
      </c>
      <c r="L18" s="44" t="s">
        <v>199</v>
      </c>
    </row>
    <row r="19" spans="1:12" x14ac:dyDescent="0.2">
      <c r="A19" s="3">
        <v>18</v>
      </c>
      <c r="B19" s="3">
        <v>37.5</v>
      </c>
      <c r="C19" s="3">
        <f t="shared" si="0"/>
        <v>-1.875</v>
      </c>
      <c r="D19" s="3">
        <f t="shared" si="1"/>
        <v>3.515625</v>
      </c>
      <c r="E19" s="3">
        <v>25</v>
      </c>
      <c r="F19" s="3">
        <f t="shared" si="2"/>
        <v>-5.3999999999999986</v>
      </c>
      <c r="G19" s="21">
        <f t="shared" si="3"/>
        <v>29.159999999999986</v>
      </c>
      <c r="J19" s="45" t="s">
        <v>203</v>
      </c>
      <c r="K19" s="45">
        <v>39.375</v>
      </c>
      <c r="L19" s="45">
        <v>30.4</v>
      </c>
    </row>
    <row r="20" spans="1:12" x14ac:dyDescent="0.2">
      <c r="A20" s="3">
        <v>19</v>
      </c>
      <c r="B20" s="3">
        <v>70</v>
      </c>
      <c r="C20" s="3">
        <f t="shared" si="0"/>
        <v>30.625</v>
      </c>
      <c r="D20" s="3">
        <f t="shared" si="1"/>
        <v>937.890625</v>
      </c>
      <c r="E20" s="3">
        <v>22.5</v>
      </c>
      <c r="F20" s="3">
        <f t="shared" si="2"/>
        <v>-7.8999999999999986</v>
      </c>
      <c r="G20" s="21">
        <f t="shared" si="3"/>
        <v>62.409999999999975</v>
      </c>
      <c r="J20" s="45" t="s">
        <v>204</v>
      </c>
      <c r="K20" s="45">
        <v>253.39673913043478</v>
      </c>
      <c r="L20" s="45">
        <v>114.9375</v>
      </c>
    </row>
    <row r="21" spans="1:12" x14ac:dyDescent="0.2">
      <c r="A21" s="3">
        <v>20</v>
      </c>
      <c r="B21" s="3">
        <v>45</v>
      </c>
      <c r="C21" s="3">
        <f t="shared" si="0"/>
        <v>5.625</v>
      </c>
      <c r="D21" s="3">
        <f t="shared" si="1"/>
        <v>31.640625</v>
      </c>
      <c r="E21" s="3">
        <v>22.5</v>
      </c>
      <c r="F21" s="3">
        <f t="shared" si="2"/>
        <v>-7.8999999999999986</v>
      </c>
      <c r="G21" s="21">
        <f t="shared" si="3"/>
        <v>62.409999999999975</v>
      </c>
      <c r="J21" s="45" t="s">
        <v>205</v>
      </c>
      <c r="K21" s="45">
        <v>24</v>
      </c>
      <c r="L21" s="45">
        <v>25</v>
      </c>
    </row>
    <row r="22" spans="1:12" x14ac:dyDescent="0.2">
      <c r="A22" s="3">
        <v>21</v>
      </c>
      <c r="B22" s="3">
        <v>27.5</v>
      </c>
      <c r="C22" s="3">
        <f t="shared" si="0"/>
        <v>-11.875</v>
      </c>
      <c r="D22" s="3">
        <f t="shared" si="1"/>
        <v>141.015625</v>
      </c>
      <c r="E22" s="3">
        <v>55</v>
      </c>
      <c r="F22" s="3">
        <f t="shared" si="2"/>
        <v>24.6</v>
      </c>
      <c r="G22" s="21">
        <f t="shared" si="3"/>
        <v>605.16000000000008</v>
      </c>
      <c r="J22" s="45" t="s">
        <v>206</v>
      </c>
      <c r="K22" s="45">
        <v>23</v>
      </c>
      <c r="L22" s="45">
        <v>24</v>
      </c>
    </row>
    <row r="23" spans="1:12" x14ac:dyDescent="0.2">
      <c r="A23" s="3">
        <v>22</v>
      </c>
      <c r="B23" s="3">
        <v>60</v>
      </c>
      <c r="C23" s="3">
        <f t="shared" si="0"/>
        <v>20.625</v>
      </c>
      <c r="D23" s="3">
        <f t="shared" si="1"/>
        <v>425.390625</v>
      </c>
      <c r="E23" s="3">
        <v>7.5</v>
      </c>
      <c r="F23" s="3">
        <f t="shared" si="2"/>
        <v>-22.9</v>
      </c>
      <c r="G23" s="21">
        <f t="shared" si="3"/>
        <v>524.41</v>
      </c>
      <c r="J23" s="45" t="s">
        <v>207</v>
      </c>
      <c r="K23" s="45">
        <v>2.2046480837884483</v>
      </c>
      <c r="L23" s="45"/>
    </row>
    <row r="24" spans="1:12" x14ac:dyDescent="0.2">
      <c r="A24" s="3">
        <v>23</v>
      </c>
      <c r="B24" s="3">
        <v>70</v>
      </c>
      <c r="C24" s="3">
        <f t="shared" si="0"/>
        <v>30.625</v>
      </c>
      <c r="D24" s="3">
        <f t="shared" si="1"/>
        <v>937.890625</v>
      </c>
      <c r="E24" s="3">
        <v>22.5</v>
      </c>
      <c r="F24" s="3">
        <f t="shared" si="2"/>
        <v>-7.8999999999999986</v>
      </c>
      <c r="G24" s="21">
        <f t="shared" si="3"/>
        <v>62.409999999999975</v>
      </c>
      <c r="J24" s="45" t="s">
        <v>208</v>
      </c>
      <c r="K24" s="45">
        <v>3.0059108199820078E-2</v>
      </c>
      <c r="L24" s="45"/>
    </row>
    <row r="25" spans="1:12" x14ac:dyDescent="0.2">
      <c r="A25" s="3">
        <v>24</v>
      </c>
      <c r="B25" s="3">
        <v>57.5</v>
      </c>
      <c r="C25" s="3">
        <f t="shared" si="0"/>
        <v>18.125</v>
      </c>
      <c r="D25" s="3">
        <f t="shared" si="1"/>
        <v>328.515625</v>
      </c>
      <c r="E25" s="3">
        <v>22.5</v>
      </c>
      <c r="F25" s="3">
        <f t="shared" si="2"/>
        <v>-7.8999999999999986</v>
      </c>
      <c r="G25" s="21">
        <f t="shared" si="3"/>
        <v>62.409999999999975</v>
      </c>
      <c r="J25" s="45" t="s">
        <v>209</v>
      </c>
      <c r="K25" s="45">
        <v>1.9932391349590068</v>
      </c>
      <c r="L25" s="45"/>
    </row>
    <row r="26" spans="1:12" x14ac:dyDescent="0.2">
      <c r="A26" s="3">
        <v>25</v>
      </c>
      <c r="B26" s="3"/>
      <c r="C26" s="3"/>
      <c r="D26" s="3"/>
      <c r="E26" s="3">
        <v>40</v>
      </c>
      <c r="F26" s="3">
        <f t="shared" si="2"/>
        <v>9.6000000000000014</v>
      </c>
      <c r="G26" s="21"/>
    </row>
    <row r="27" spans="1:12" ht="15" x14ac:dyDescent="0.25">
      <c r="A27" s="47" t="s">
        <v>305</v>
      </c>
      <c r="B27">
        <f>AVERAGE(B2:B25)</f>
        <v>39.375</v>
      </c>
      <c r="E27">
        <f>AVERAGE(E2:E26)</f>
        <v>30.4</v>
      </c>
    </row>
    <row r="28" spans="1:12" x14ac:dyDescent="0.2">
      <c r="A28" t="s">
        <v>277</v>
      </c>
      <c r="B28">
        <f>VAR(B2:B25)</f>
        <v>253.39673913043478</v>
      </c>
      <c r="E28">
        <f>VAR(E2:E26)</f>
        <v>114.9375</v>
      </c>
    </row>
    <row r="29" spans="1:12" x14ac:dyDescent="0.2">
      <c r="A29" t="s">
        <v>278</v>
      </c>
      <c r="B29">
        <f>STDEV(B2:B25)</f>
        <v>15.91844022291238</v>
      </c>
      <c r="E29">
        <f>STDEV(E2:E26)</f>
        <v>10.720890821195784</v>
      </c>
    </row>
    <row r="30" spans="1:12" ht="15" x14ac:dyDescent="0.25">
      <c r="A30" s="47" t="s">
        <v>306</v>
      </c>
      <c r="B30">
        <f>B27-B29</f>
        <v>23.45655977708762</v>
      </c>
      <c r="E30">
        <f>E27-E29</f>
        <v>19.679109178804215</v>
      </c>
    </row>
    <row r="31" spans="1:12" ht="15" x14ac:dyDescent="0.25">
      <c r="A31" s="47" t="s">
        <v>307</v>
      </c>
      <c r="B31">
        <f>B27+B29</f>
        <v>55.29344022291238</v>
      </c>
      <c r="E31">
        <f>E27+E29</f>
        <v>41.120890821195786</v>
      </c>
      <c r="I31" s="51">
        <v>2.5099999999999998</v>
      </c>
      <c r="J31">
        <f>I31^2</f>
        <v>6.3000999999999987</v>
      </c>
    </row>
    <row r="32" spans="1:12" ht="15" x14ac:dyDescent="0.25">
      <c r="A32" s="47" t="s">
        <v>308</v>
      </c>
      <c r="B32">
        <f>B27-(2*B29)</f>
        <v>7.538119554175239</v>
      </c>
      <c r="E32">
        <f>E27-(2*E29)</f>
        <v>8.9582183576084304</v>
      </c>
      <c r="I32" s="51">
        <v>1.9</v>
      </c>
      <c r="J32">
        <f>I32^2</f>
        <v>3.61</v>
      </c>
    </row>
    <row r="33" spans="1:12" ht="15" x14ac:dyDescent="0.25">
      <c r="A33" s="47" t="s">
        <v>309</v>
      </c>
      <c r="B33">
        <f>B27+(2*B29)</f>
        <v>71.211880445824761</v>
      </c>
      <c r="E33">
        <f>E27+(2*E29)</f>
        <v>51.841781642391567</v>
      </c>
    </row>
    <row r="34" spans="1:12" ht="15" x14ac:dyDescent="0.25">
      <c r="A34" s="47" t="s">
        <v>310</v>
      </c>
      <c r="B34">
        <f>B27-(3*B29)</f>
        <v>-8.3803206687371414</v>
      </c>
      <c r="E34">
        <f>E27-(3*E29)</f>
        <v>-1.7626724635873572</v>
      </c>
    </row>
    <row r="35" spans="1:12" ht="15" x14ac:dyDescent="0.25">
      <c r="A35" s="47" t="s">
        <v>311</v>
      </c>
      <c r="B35">
        <f>B27+(3*B29)</f>
        <v>87.130320668737141</v>
      </c>
      <c r="E35">
        <f>E27+(3*E29)</f>
        <v>62.562672463587354</v>
      </c>
    </row>
    <row r="36" spans="1:12" ht="15" x14ac:dyDescent="0.25">
      <c r="A36" s="49" t="s">
        <v>315</v>
      </c>
      <c r="B36">
        <v>0.05</v>
      </c>
    </row>
    <row r="37" spans="1:12" ht="17.25" x14ac:dyDescent="0.3">
      <c r="A37" s="47" t="s">
        <v>317</v>
      </c>
      <c r="B37" s="50">
        <f>1-B36</f>
        <v>0.95</v>
      </c>
    </row>
    <row r="38" spans="1:12" ht="15" x14ac:dyDescent="0.25">
      <c r="A38" s="49" t="s">
        <v>318</v>
      </c>
      <c r="B38">
        <f>B37/2</f>
        <v>0.47499999999999998</v>
      </c>
    </row>
    <row r="39" spans="1:12" ht="15" x14ac:dyDescent="0.25">
      <c r="A39" s="49" t="s">
        <v>319</v>
      </c>
      <c r="B39">
        <f>B28/E28</f>
        <v>2.2046480837884483</v>
      </c>
    </row>
    <row r="40" spans="1:12" ht="15" x14ac:dyDescent="0.25">
      <c r="A40" s="49" t="s">
        <v>322</v>
      </c>
      <c r="B40">
        <f>_xlfn.F.INV.RT(B38,23,24)</f>
        <v>1.025236716216072</v>
      </c>
    </row>
    <row r="41" spans="1:12" ht="15" x14ac:dyDescent="0.25">
      <c r="A41" s="47" t="s">
        <v>321</v>
      </c>
    </row>
    <row r="42" spans="1:12" ht="15" x14ac:dyDescent="0.25">
      <c r="A42" s="47"/>
    </row>
    <row r="43" spans="1:12" x14ac:dyDescent="0.2">
      <c r="A43">
        <v>1</v>
      </c>
      <c r="B43">
        <v>1</v>
      </c>
      <c r="E43">
        <v>1</v>
      </c>
      <c r="J43" t="s">
        <v>200</v>
      </c>
    </row>
    <row r="44" spans="1:12" ht="15" thickBot="1" x14ac:dyDescent="0.25">
      <c r="A44">
        <v>2</v>
      </c>
      <c r="B44">
        <v>2</v>
      </c>
      <c r="E44">
        <v>2</v>
      </c>
    </row>
    <row r="45" spans="1:12" x14ac:dyDescent="0.2">
      <c r="A45">
        <v>3</v>
      </c>
      <c r="B45">
        <v>3</v>
      </c>
      <c r="E45">
        <v>3</v>
      </c>
      <c r="J45" s="8"/>
      <c r="K45" s="8" t="s">
        <v>201</v>
      </c>
      <c r="L45" s="8" t="s">
        <v>202</v>
      </c>
    </row>
    <row r="46" spans="1:12" x14ac:dyDescent="0.2">
      <c r="A46">
        <v>4</v>
      </c>
      <c r="B46">
        <v>2</v>
      </c>
      <c r="E46">
        <v>2</v>
      </c>
      <c r="J46" s="6" t="s">
        <v>203</v>
      </c>
      <c r="K46" s="6">
        <v>1.8</v>
      </c>
      <c r="L46" s="6">
        <v>1.8</v>
      </c>
    </row>
    <row r="47" spans="1:12" x14ac:dyDescent="0.2">
      <c r="A47">
        <v>5</v>
      </c>
      <c r="B47">
        <v>1</v>
      </c>
      <c r="E47">
        <v>1</v>
      </c>
      <c r="J47" s="6" t="s">
        <v>204</v>
      </c>
      <c r="K47" s="6">
        <v>0.70000000000000018</v>
      </c>
      <c r="L47" s="6">
        <v>0.70000000000000018</v>
      </c>
    </row>
    <row r="48" spans="1:12" x14ac:dyDescent="0.2">
      <c r="A48" t="s">
        <v>276</v>
      </c>
      <c r="B48">
        <f>STDEV(B43:B47)</f>
        <v>0.83666002653407567</v>
      </c>
      <c r="J48" s="6" t="s">
        <v>205</v>
      </c>
      <c r="K48" s="6">
        <v>5</v>
      </c>
      <c r="L48" s="6">
        <v>5</v>
      </c>
    </row>
    <row r="49" spans="1:12" x14ac:dyDescent="0.2">
      <c r="J49" s="6" t="s">
        <v>206</v>
      </c>
      <c r="K49" s="6">
        <v>4</v>
      </c>
      <c r="L49" s="6">
        <v>4</v>
      </c>
    </row>
    <row r="50" spans="1:12" x14ac:dyDescent="0.2">
      <c r="J50" s="6" t="s">
        <v>207</v>
      </c>
      <c r="K50" s="6">
        <v>1</v>
      </c>
      <c r="L50" s="6"/>
    </row>
    <row r="51" spans="1:12" x14ac:dyDescent="0.2">
      <c r="A51" s="36" t="s">
        <v>268</v>
      </c>
      <c r="B51">
        <f>AVERAGE(B43:B47)</f>
        <v>1.8</v>
      </c>
      <c r="E51" t="s">
        <v>274</v>
      </c>
      <c r="J51" s="6" t="s">
        <v>208</v>
      </c>
      <c r="K51" s="6">
        <v>0.5</v>
      </c>
      <c r="L51" s="6"/>
    </row>
    <row r="52" spans="1:12" ht="15" thickBot="1" x14ac:dyDescent="0.25">
      <c r="A52" t="s">
        <v>269</v>
      </c>
      <c r="B52">
        <f>B43-$B$51</f>
        <v>-0.8</v>
      </c>
      <c r="E52">
        <f>B52^2</f>
        <v>0.64000000000000012</v>
      </c>
      <c r="J52" s="7" t="s">
        <v>209</v>
      </c>
      <c r="K52" s="7">
        <v>0.15653781167539593</v>
      </c>
      <c r="L52" s="7"/>
    </row>
    <row r="53" spans="1:12" x14ac:dyDescent="0.2">
      <c r="A53" t="s">
        <v>270</v>
      </c>
      <c r="B53">
        <f t="shared" ref="B53:B57" si="4">B44-$B$51</f>
        <v>0.19999999999999996</v>
      </c>
      <c r="E53">
        <f t="shared" ref="E53:E56" si="5">B53^2</f>
        <v>3.999999999999998E-2</v>
      </c>
    </row>
    <row r="54" spans="1:12" x14ac:dyDescent="0.2">
      <c r="A54" t="s">
        <v>271</v>
      </c>
      <c r="B54">
        <f t="shared" si="4"/>
        <v>1.2</v>
      </c>
      <c r="E54">
        <f t="shared" si="5"/>
        <v>1.44</v>
      </c>
    </row>
    <row r="55" spans="1:12" x14ac:dyDescent="0.2">
      <c r="A55" t="s">
        <v>272</v>
      </c>
      <c r="B55">
        <f t="shared" si="4"/>
        <v>0.19999999999999996</v>
      </c>
      <c r="E55">
        <f t="shared" si="5"/>
        <v>3.999999999999998E-2</v>
      </c>
    </row>
    <row r="56" spans="1:12" x14ac:dyDescent="0.2">
      <c r="A56" t="s">
        <v>273</v>
      </c>
      <c r="B56">
        <f t="shared" si="4"/>
        <v>-0.8</v>
      </c>
      <c r="E56">
        <f t="shared" si="5"/>
        <v>0.64000000000000012</v>
      </c>
    </row>
    <row r="57" spans="1:12" x14ac:dyDescent="0.2">
      <c r="A57" t="s">
        <v>275</v>
      </c>
      <c r="E57">
        <f>SUM(E52:E56)/4</f>
        <v>0.70000000000000007</v>
      </c>
    </row>
    <row r="58" spans="1:12" x14ac:dyDescent="0.2">
      <c r="A58" t="s">
        <v>276</v>
      </c>
      <c r="E58">
        <f>SQRT(E57)</f>
        <v>0.83666002653407556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EE88-F25D-4109-9C5D-A34BA45771D0}">
  <dimension ref="A1:C35"/>
  <sheetViews>
    <sheetView topLeftCell="A16" workbookViewId="0">
      <selection activeCell="G30" sqref="G30"/>
    </sheetView>
  </sheetViews>
  <sheetFormatPr defaultRowHeight="14.25" x14ac:dyDescent="0.2"/>
  <cols>
    <col min="1" max="1" width="9.875" bestFit="1" customWidth="1"/>
    <col min="2" max="2" width="15.875" bestFit="1" customWidth="1"/>
    <col min="3" max="3" width="11.875" customWidth="1"/>
  </cols>
  <sheetData>
    <row r="1" spans="1:3" x14ac:dyDescent="0.2">
      <c r="A1" s="3" t="s">
        <v>185</v>
      </c>
      <c r="B1" s="3" t="s">
        <v>198</v>
      </c>
      <c r="C1" s="3" t="s">
        <v>199</v>
      </c>
    </row>
    <row r="2" spans="1:3" x14ac:dyDescent="0.2">
      <c r="A2" s="3">
        <v>1</v>
      </c>
      <c r="B2" s="3">
        <v>52.5</v>
      </c>
      <c r="C2" s="3">
        <v>40</v>
      </c>
    </row>
    <row r="3" spans="1:3" x14ac:dyDescent="0.2">
      <c r="A3" s="3">
        <v>2</v>
      </c>
      <c r="B3" s="3">
        <v>32.5</v>
      </c>
      <c r="C3" s="3">
        <v>22.5</v>
      </c>
    </row>
    <row r="4" spans="1:3" x14ac:dyDescent="0.2">
      <c r="A4" s="3">
        <v>3</v>
      </c>
      <c r="B4" s="3">
        <v>15</v>
      </c>
      <c r="C4" s="3">
        <v>40</v>
      </c>
    </row>
    <row r="5" spans="1:3" x14ac:dyDescent="0.2">
      <c r="A5" s="3">
        <v>4</v>
      </c>
      <c r="B5" s="3">
        <v>30</v>
      </c>
      <c r="C5" s="3">
        <v>25</v>
      </c>
    </row>
    <row r="6" spans="1:3" x14ac:dyDescent="0.2">
      <c r="A6" s="3">
        <v>5</v>
      </c>
      <c r="B6" s="3">
        <v>30</v>
      </c>
      <c r="C6" s="3">
        <v>30</v>
      </c>
    </row>
    <row r="7" spans="1:3" x14ac:dyDescent="0.2">
      <c r="A7" s="3">
        <v>6</v>
      </c>
      <c r="B7" s="3">
        <v>12.5</v>
      </c>
      <c r="C7" s="3">
        <v>25</v>
      </c>
    </row>
    <row r="8" spans="1:3" x14ac:dyDescent="0.2">
      <c r="A8" s="3">
        <v>7</v>
      </c>
      <c r="B8" s="3">
        <v>40</v>
      </c>
      <c r="C8" s="3">
        <v>22.5</v>
      </c>
    </row>
    <row r="9" spans="1:3" x14ac:dyDescent="0.2">
      <c r="A9" s="3">
        <v>8</v>
      </c>
      <c r="B9" s="3">
        <v>30</v>
      </c>
      <c r="C9" s="3">
        <v>27.5</v>
      </c>
    </row>
    <row r="10" spans="1:3" x14ac:dyDescent="0.2">
      <c r="A10" s="3">
        <v>9</v>
      </c>
      <c r="B10" s="3">
        <v>25</v>
      </c>
      <c r="C10" s="3">
        <v>35</v>
      </c>
    </row>
    <row r="11" spans="1:3" x14ac:dyDescent="0.2">
      <c r="A11" s="3">
        <v>10</v>
      </c>
      <c r="B11" s="3">
        <v>37.5</v>
      </c>
      <c r="C11" s="3">
        <v>35</v>
      </c>
    </row>
    <row r="12" spans="1:3" x14ac:dyDescent="0.2">
      <c r="A12" s="3">
        <v>11</v>
      </c>
      <c r="B12" s="3">
        <v>47.5</v>
      </c>
      <c r="C12" s="3">
        <v>42.5</v>
      </c>
    </row>
    <row r="13" spans="1:3" x14ac:dyDescent="0.2">
      <c r="A13" s="3">
        <v>12</v>
      </c>
      <c r="B13" s="3">
        <v>47.5</v>
      </c>
      <c r="C13" s="3">
        <v>52.5</v>
      </c>
    </row>
    <row r="14" spans="1:3" x14ac:dyDescent="0.2">
      <c r="A14" s="3">
        <v>13</v>
      </c>
      <c r="B14" s="3">
        <v>35</v>
      </c>
      <c r="C14" s="3">
        <v>22.5</v>
      </c>
    </row>
    <row r="15" spans="1:3" x14ac:dyDescent="0.2">
      <c r="A15" s="3">
        <v>14</v>
      </c>
      <c r="B15" s="3">
        <v>15</v>
      </c>
      <c r="C15" s="3">
        <v>27.5</v>
      </c>
    </row>
    <row r="16" spans="1:3" x14ac:dyDescent="0.2">
      <c r="A16" s="3">
        <v>15</v>
      </c>
      <c r="B16" s="3">
        <v>47.5</v>
      </c>
      <c r="C16" s="3">
        <v>37.5</v>
      </c>
    </row>
    <row r="17" spans="1:3" x14ac:dyDescent="0.2">
      <c r="A17" s="3">
        <v>16</v>
      </c>
      <c r="B17" s="3">
        <v>30</v>
      </c>
      <c r="C17" s="3">
        <v>35</v>
      </c>
    </row>
    <row r="18" spans="1:3" x14ac:dyDescent="0.2">
      <c r="A18" s="3">
        <v>17</v>
      </c>
      <c r="B18" s="3">
        <v>50</v>
      </c>
      <c r="C18" s="3">
        <v>22.5</v>
      </c>
    </row>
    <row r="19" spans="1:3" x14ac:dyDescent="0.2">
      <c r="A19" s="3">
        <v>18</v>
      </c>
      <c r="B19" s="3">
        <v>37.5</v>
      </c>
      <c r="C19" s="3">
        <v>25</v>
      </c>
    </row>
    <row r="20" spans="1:3" x14ac:dyDescent="0.2">
      <c r="A20" s="3">
        <v>19</v>
      </c>
      <c r="B20" s="3">
        <v>70</v>
      </c>
      <c r="C20" s="3">
        <v>22.5</v>
      </c>
    </row>
    <row r="21" spans="1:3" x14ac:dyDescent="0.2">
      <c r="A21" s="3">
        <v>20</v>
      </c>
      <c r="B21" s="3">
        <v>45</v>
      </c>
      <c r="C21" s="3">
        <v>22.5</v>
      </c>
    </row>
    <row r="22" spans="1:3" x14ac:dyDescent="0.2">
      <c r="A22" s="3">
        <v>21</v>
      </c>
      <c r="B22" s="3">
        <v>27.5</v>
      </c>
      <c r="C22" s="3">
        <v>55</v>
      </c>
    </row>
    <row r="23" spans="1:3" x14ac:dyDescent="0.2">
      <c r="A23" s="3">
        <v>22</v>
      </c>
      <c r="B23" s="3">
        <v>60</v>
      </c>
      <c r="C23" s="3">
        <v>7.5</v>
      </c>
    </row>
    <row r="24" spans="1:3" x14ac:dyDescent="0.2">
      <c r="A24" s="3">
        <v>23</v>
      </c>
      <c r="B24" s="3">
        <v>70</v>
      </c>
      <c r="C24" s="3">
        <v>22.5</v>
      </c>
    </row>
    <row r="25" spans="1:3" x14ac:dyDescent="0.2">
      <c r="A25" s="3">
        <v>24</v>
      </c>
      <c r="B25" s="3">
        <v>57.5</v>
      </c>
      <c r="C25" s="3">
        <v>22.5</v>
      </c>
    </row>
    <row r="26" spans="1:3" x14ac:dyDescent="0.2">
      <c r="A26" s="3">
        <v>25</v>
      </c>
      <c r="B26" s="3"/>
      <c r="C26" s="3">
        <v>40</v>
      </c>
    </row>
    <row r="27" spans="1:3" x14ac:dyDescent="0.2">
      <c r="A27" s="3" t="s">
        <v>279</v>
      </c>
      <c r="B27" s="3">
        <f>AVERAGE(B2:B25)</f>
        <v>39.375</v>
      </c>
      <c r="C27" s="3">
        <f>AVERAGE(C2:C26)</f>
        <v>30.4</v>
      </c>
    </row>
    <row r="28" spans="1:3" x14ac:dyDescent="0.2">
      <c r="A28" s="3" t="s">
        <v>277</v>
      </c>
      <c r="B28" s="3">
        <f>VAR(B2:B25)</f>
        <v>253.39673913043478</v>
      </c>
      <c r="C28" s="3">
        <f>VAR(C2:C26)</f>
        <v>114.9375</v>
      </c>
    </row>
    <row r="29" spans="1:3" x14ac:dyDescent="0.2">
      <c r="A29" s="3" t="s">
        <v>278</v>
      </c>
      <c r="B29" s="3">
        <f>STDEV(B2:B25)</f>
        <v>15.91844022291238</v>
      </c>
      <c r="C29" s="3">
        <f>STDEV(C2:C26)</f>
        <v>10.720890821195784</v>
      </c>
    </row>
    <row r="30" spans="1:3" x14ac:dyDescent="0.2">
      <c r="A30" s="37" t="s">
        <v>280</v>
      </c>
      <c r="B30">
        <f>(C27-B27)/(B29/SQRT(25))</f>
        <v>-2.8190576068758726</v>
      </c>
    </row>
    <row r="31" spans="1:3" x14ac:dyDescent="0.2">
      <c r="A31" s="37" t="s">
        <v>281</v>
      </c>
      <c r="B31">
        <v>1.96</v>
      </c>
    </row>
    <row r="32" spans="1:3" x14ac:dyDescent="0.2">
      <c r="A32" s="37" t="s">
        <v>282</v>
      </c>
    </row>
    <row r="33" spans="1:2" x14ac:dyDescent="0.2">
      <c r="A33" s="37" t="s">
        <v>283</v>
      </c>
      <c r="B33" t="s">
        <v>285</v>
      </c>
    </row>
    <row r="34" spans="1:2" x14ac:dyDescent="0.2">
      <c r="A34" s="37" t="s">
        <v>284</v>
      </c>
      <c r="B34" t="s">
        <v>286</v>
      </c>
    </row>
    <row r="35" spans="1:2" x14ac:dyDescent="0.2">
      <c r="A35" t="s">
        <v>287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0FB6-8C0D-4673-ACC6-FDAF617E57B1}">
  <dimension ref="C3:D13"/>
  <sheetViews>
    <sheetView workbookViewId="0">
      <selection activeCell="D15" sqref="D15"/>
    </sheetView>
  </sheetViews>
  <sheetFormatPr defaultRowHeight="14.25" x14ac:dyDescent="0.2"/>
  <cols>
    <col min="1" max="1" width="24.5" customWidth="1"/>
    <col min="2" max="2" width="2.75" customWidth="1"/>
    <col min="3" max="3" width="5.25" customWidth="1"/>
    <col min="4" max="4" width="24.375" bestFit="1" customWidth="1"/>
    <col min="5" max="5" width="2.625" customWidth="1"/>
  </cols>
  <sheetData>
    <row r="3" spans="3:4" x14ac:dyDescent="0.2">
      <c r="C3" s="17" t="s">
        <v>216</v>
      </c>
      <c r="D3" s="18" t="s">
        <v>214</v>
      </c>
    </row>
    <row r="4" spans="3:4" x14ac:dyDescent="0.2">
      <c r="C4" s="19"/>
      <c r="D4" s="20" t="s">
        <v>215</v>
      </c>
    </row>
    <row r="7" spans="3:4" x14ac:dyDescent="0.2">
      <c r="C7" s="17" t="s">
        <v>221</v>
      </c>
      <c r="D7" s="22" t="s">
        <v>246</v>
      </c>
    </row>
    <row r="8" spans="3:4" x14ac:dyDescent="0.2">
      <c r="C8" s="19"/>
      <c r="D8" s="23" t="s">
        <v>222</v>
      </c>
    </row>
    <row r="12" spans="3:4" ht="15" x14ac:dyDescent="0.25">
      <c r="C12" t="s">
        <v>323</v>
      </c>
      <c r="D12" t="s">
        <v>324</v>
      </c>
    </row>
    <row r="13" spans="3:4" ht="15" x14ac:dyDescent="0.25">
      <c r="D13" t="s">
        <v>325</v>
      </c>
    </row>
  </sheetData>
  <mergeCells count="2">
    <mergeCell ref="C3:C4"/>
    <mergeCell ref="C7:C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5E0F-E8CC-4611-8C21-5DCDF0E867C8}">
  <dimension ref="A1:L30"/>
  <sheetViews>
    <sheetView workbookViewId="0">
      <selection activeCell="J20" sqref="J20"/>
    </sheetView>
  </sheetViews>
  <sheetFormatPr defaultRowHeight="14.25" x14ac:dyDescent="0.2"/>
  <cols>
    <col min="1" max="1" width="8.5" bestFit="1" customWidth="1"/>
    <col min="2" max="2" width="12.5" bestFit="1" customWidth="1"/>
    <col min="3" max="3" width="12.5" customWidth="1"/>
    <col min="4" max="4" width="11.875" bestFit="1" customWidth="1"/>
    <col min="5" max="6" width="11.875" customWidth="1"/>
    <col min="10" max="10" width="31.75" bestFit="1" customWidth="1"/>
    <col min="11" max="11" width="12.5" bestFit="1" customWidth="1"/>
  </cols>
  <sheetData>
    <row r="1" spans="1:12" ht="13.5" customHeight="1" x14ac:dyDescent="0.2">
      <c r="A1" s="3" t="s">
        <v>185</v>
      </c>
      <c r="B1" s="3" t="s">
        <v>297</v>
      </c>
      <c r="C1" s="33" t="s">
        <v>300</v>
      </c>
      <c r="D1" s="33" t="s">
        <v>298</v>
      </c>
      <c r="E1" s="40" t="s">
        <v>301</v>
      </c>
      <c r="F1" s="40" t="s">
        <v>303</v>
      </c>
      <c r="G1" s="38" t="s">
        <v>299</v>
      </c>
      <c r="H1" s="38" t="s">
        <v>302</v>
      </c>
      <c r="J1" t="s">
        <v>288</v>
      </c>
    </row>
    <row r="2" spans="1:12" ht="15" thickBot="1" x14ac:dyDescent="0.25">
      <c r="A2" s="3">
        <v>1</v>
      </c>
      <c r="B2" s="3">
        <v>52.5</v>
      </c>
      <c r="C2" s="3">
        <f>B2^2</f>
        <v>2756.25</v>
      </c>
      <c r="D2" s="3">
        <v>67.5</v>
      </c>
      <c r="E2" s="21">
        <f>D2^2</f>
        <v>4556.25</v>
      </c>
      <c r="F2" s="21">
        <f>C2*E2</f>
        <v>12558164.0625</v>
      </c>
      <c r="G2">
        <f>B2*D2</f>
        <v>3543.75</v>
      </c>
      <c r="H2">
        <f>G26/SQRT(F26)</f>
        <v>4.3206791158044089</v>
      </c>
    </row>
    <row r="3" spans="1:12" x14ac:dyDescent="0.2">
      <c r="A3" s="3">
        <v>2</v>
      </c>
      <c r="B3" s="3">
        <v>32.5</v>
      </c>
      <c r="C3" s="3">
        <f t="shared" ref="C3:C25" si="0">B3^2</f>
        <v>1056.25</v>
      </c>
      <c r="D3" s="3">
        <v>75</v>
      </c>
      <c r="E3" s="21">
        <f t="shared" ref="E3:E25" si="1">D3^2</f>
        <v>5625</v>
      </c>
      <c r="F3" s="21">
        <f t="shared" ref="F3:F25" si="2">C3*E3</f>
        <v>5941406.25</v>
      </c>
      <c r="G3">
        <f t="shared" ref="G3:G25" si="3">B3*D3</f>
        <v>2437.5</v>
      </c>
      <c r="J3" s="8"/>
      <c r="K3" s="8" t="s">
        <v>201</v>
      </c>
      <c r="L3" s="8" t="s">
        <v>202</v>
      </c>
    </row>
    <row r="4" spans="1:12" x14ac:dyDescent="0.2">
      <c r="A4" s="3">
        <v>3</v>
      </c>
      <c r="B4" s="3">
        <v>15</v>
      </c>
      <c r="C4" s="3">
        <f t="shared" si="0"/>
        <v>225</v>
      </c>
      <c r="D4" s="3">
        <v>20</v>
      </c>
      <c r="E4" s="21">
        <f t="shared" si="1"/>
        <v>400</v>
      </c>
      <c r="F4" s="21">
        <f t="shared" si="2"/>
        <v>90000</v>
      </c>
      <c r="G4">
        <f t="shared" si="3"/>
        <v>300</v>
      </c>
      <c r="J4" s="6" t="s">
        <v>203</v>
      </c>
      <c r="K4" s="6">
        <v>39.375</v>
      </c>
      <c r="L4" s="6">
        <v>68.645833333333329</v>
      </c>
    </row>
    <row r="5" spans="1:12" x14ac:dyDescent="0.2">
      <c r="A5" s="3">
        <v>4</v>
      </c>
      <c r="B5" s="3">
        <v>30</v>
      </c>
      <c r="C5" s="3">
        <f t="shared" si="0"/>
        <v>900</v>
      </c>
      <c r="D5" s="3">
        <v>55</v>
      </c>
      <c r="E5" s="21">
        <f t="shared" si="1"/>
        <v>3025</v>
      </c>
      <c r="F5" s="21">
        <f t="shared" si="2"/>
        <v>2722500</v>
      </c>
      <c r="G5">
        <f t="shared" si="3"/>
        <v>1650</v>
      </c>
      <c r="J5" s="6" t="s">
        <v>204</v>
      </c>
      <c r="K5" s="6">
        <v>253.39673913043478</v>
      </c>
      <c r="L5" s="6">
        <v>392.92346014492733</v>
      </c>
    </row>
    <row r="6" spans="1:12" x14ac:dyDescent="0.2">
      <c r="A6" s="3">
        <v>5</v>
      </c>
      <c r="B6" s="3">
        <v>30</v>
      </c>
      <c r="C6" s="3">
        <f t="shared" si="0"/>
        <v>900</v>
      </c>
      <c r="D6" s="3">
        <v>80</v>
      </c>
      <c r="E6" s="21">
        <f t="shared" si="1"/>
        <v>6400</v>
      </c>
      <c r="F6" s="21">
        <f t="shared" si="2"/>
        <v>5760000</v>
      </c>
      <c r="G6">
        <f t="shared" si="3"/>
        <v>2400</v>
      </c>
      <c r="J6" s="6" t="s">
        <v>205</v>
      </c>
      <c r="K6" s="6">
        <v>24</v>
      </c>
      <c r="L6" s="6">
        <v>24</v>
      </c>
    </row>
    <row r="7" spans="1:12" x14ac:dyDescent="0.2">
      <c r="A7" s="3">
        <v>6</v>
      </c>
      <c r="B7" s="3">
        <v>12.5</v>
      </c>
      <c r="C7" s="3">
        <f t="shared" si="0"/>
        <v>156.25</v>
      </c>
      <c r="D7" s="3">
        <v>67.5</v>
      </c>
      <c r="E7" s="21">
        <f t="shared" si="1"/>
        <v>4556.25</v>
      </c>
      <c r="F7" s="21">
        <f t="shared" si="2"/>
        <v>711914.0625</v>
      </c>
      <c r="G7">
        <f t="shared" si="3"/>
        <v>843.75</v>
      </c>
      <c r="J7" s="6" t="s">
        <v>289</v>
      </c>
      <c r="K7" s="6">
        <v>0.34684324407232736</v>
      </c>
      <c r="L7" s="6"/>
    </row>
    <row r="8" spans="1:12" x14ac:dyDescent="0.2">
      <c r="A8" s="3">
        <v>7</v>
      </c>
      <c r="B8" s="3">
        <v>40</v>
      </c>
      <c r="C8" s="3">
        <f t="shared" si="0"/>
        <v>1600</v>
      </c>
      <c r="D8" s="3">
        <v>90</v>
      </c>
      <c r="E8" s="21">
        <f t="shared" si="1"/>
        <v>8100</v>
      </c>
      <c r="F8" s="21">
        <f t="shared" si="2"/>
        <v>12960000</v>
      </c>
      <c r="G8">
        <f t="shared" si="3"/>
        <v>3600</v>
      </c>
      <c r="J8" s="6" t="s">
        <v>290</v>
      </c>
      <c r="K8" s="6">
        <v>0</v>
      </c>
      <c r="L8" s="6"/>
    </row>
    <row r="9" spans="1:12" x14ac:dyDescent="0.2">
      <c r="A9" s="3">
        <v>8</v>
      </c>
      <c r="B9" s="3">
        <v>30</v>
      </c>
      <c r="C9" s="3">
        <f t="shared" si="0"/>
        <v>900</v>
      </c>
      <c r="D9" s="3">
        <v>67.5</v>
      </c>
      <c r="E9" s="21">
        <f t="shared" si="1"/>
        <v>4556.25</v>
      </c>
      <c r="F9" s="21">
        <f t="shared" si="2"/>
        <v>4100625</v>
      </c>
      <c r="G9">
        <f t="shared" si="3"/>
        <v>2025</v>
      </c>
      <c r="J9" s="6" t="s">
        <v>206</v>
      </c>
      <c r="K9" s="6">
        <v>23</v>
      </c>
      <c r="L9" s="6"/>
    </row>
    <row r="10" spans="1:12" x14ac:dyDescent="0.2">
      <c r="A10" s="3">
        <v>9</v>
      </c>
      <c r="B10" s="3">
        <v>25</v>
      </c>
      <c r="C10" s="3">
        <f t="shared" si="0"/>
        <v>625</v>
      </c>
      <c r="D10" s="3">
        <v>95</v>
      </c>
      <c r="E10" s="21">
        <f t="shared" si="1"/>
        <v>9025</v>
      </c>
      <c r="F10" s="21">
        <f t="shared" si="2"/>
        <v>5640625</v>
      </c>
      <c r="G10">
        <f t="shared" si="3"/>
        <v>2375</v>
      </c>
      <c r="J10" s="6" t="s">
        <v>291</v>
      </c>
      <c r="K10" s="6">
        <v>-6.9359508629407962</v>
      </c>
      <c r="L10" s="6"/>
    </row>
    <row r="11" spans="1:12" x14ac:dyDescent="0.2">
      <c r="A11" s="3">
        <v>10</v>
      </c>
      <c r="B11" s="3">
        <v>37.5</v>
      </c>
      <c r="C11" s="3">
        <f t="shared" si="0"/>
        <v>1406.25</v>
      </c>
      <c r="D11" s="3">
        <v>57.5</v>
      </c>
      <c r="E11" s="21">
        <f t="shared" si="1"/>
        <v>3306.25</v>
      </c>
      <c r="F11" s="21">
        <f t="shared" si="2"/>
        <v>4649414.0625</v>
      </c>
      <c r="G11">
        <f t="shared" si="3"/>
        <v>2156.25</v>
      </c>
      <c r="J11" s="6" t="s">
        <v>292</v>
      </c>
      <c r="K11" s="6">
        <v>2.2649448190338207E-7</v>
      </c>
      <c r="L11" s="6"/>
    </row>
    <row r="12" spans="1:12" x14ac:dyDescent="0.2">
      <c r="A12" s="3">
        <v>11</v>
      </c>
      <c r="B12" s="3">
        <v>47.5</v>
      </c>
      <c r="C12" s="3">
        <f t="shared" si="0"/>
        <v>2256.25</v>
      </c>
      <c r="D12" s="3">
        <v>95</v>
      </c>
      <c r="E12" s="21">
        <f t="shared" si="1"/>
        <v>9025</v>
      </c>
      <c r="F12" s="21">
        <f t="shared" si="2"/>
        <v>20362656.25</v>
      </c>
      <c r="G12">
        <f t="shared" si="3"/>
        <v>4512.5</v>
      </c>
      <c r="J12" s="6" t="s">
        <v>293</v>
      </c>
      <c r="K12" s="6">
        <v>1.7138715277470482</v>
      </c>
      <c r="L12" s="6"/>
    </row>
    <row r="13" spans="1:12" x14ac:dyDescent="0.2">
      <c r="A13" s="3">
        <v>12</v>
      </c>
      <c r="B13" s="3">
        <v>47.5</v>
      </c>
      <c r="C13" s="3">
        <f t="shared" si="0"/>
        <v>2256.25</v>
      </c>
      <c r="D13" s="3">
        <v>37.5</v>
      </c>
      <c r="E13" s="21">
        <f t="shared" si="1"/>
        <v>1406.25</v>
      </c>
      <c r="F13" s="21">
        <f t="shared" si="2"/>
        <v>3172851.5625</v>
      </c>
      <c r="G13">
        <f t="shared" si="3"/>
        <v>1781.25</v>
      </c>
      <c r="J13" s="6" t="s">
        <v>294</v>
      </c>
      <c r="K13" s="6">
        <v>4.5298896380676413E-7</v>
      </c>
      <c r="L13" s="6"/>
    </row>
    <row r="14" spans="1:12" ht="15" thickBot="1" x14ac:dyDescent="0.25">
      <c r="A14" s="3">
        <v>13</v>
      </c>
      <c r="B14" s="3">
        <v>35</v>
      </c>
      <c r="C14" s="3">
        <f t="shared" si="0"/>
        <v>1225</v>
      </c>
      <c r="D14" s="3">
        <v>57.5</v>
      </c>
      <c r="E14" s="21">
        <f t="shared" si="1"/>
        <v>3306.25</v>
      </c>
      <c r="F14" s="21">
        <f t="shared" si="2"/>
        <v>4050156.25</v>
      </c>
      <c r="G14">
        <f t="shared" si="3"/>
        <v>2012.5</v>
      </c>
      <c r="J14" s="7" t="s">
        <v>295</v>
      </c>
      <c r="K14" s="7">
        <v>2.0686576104190491</v>
      </c>
      <c r="L14" s="7"/>
    </row>
    <row r="15" spans="1:12" x14ac:dyDescent="0.2">
      <c r="A15" s="3">
        <v>14</v>
      </c>
      <c r="B15" s="3">
        <v>15</v>
      </c>
      <c r="C15" s="3">
        <f t="shared" si="0"/>
        <v>225</v>
      </c>
      <c r="D15" s="3">
        <v>62.5</v>
      </c>
      <c r="E15" s="21">
        <f t="shared" si="1"/>
        <v>3906.25</v>
      </c>
      <c r="F15" s="21">
        <f t="shared" si="2"/>
        <v>878906.25</v>
      </c>
      <c r="G15">
        <f t="shared" si="3"/>
        <v>937.5</v>
      </c>
    </row>
    <row r="16" spans="1:12" x14ac:dyDescent="0.2">
      <c r="A16" s="3">
        <v>15</v>
      </c>
      <c r="B16" s="3">
        <v>47.5</v>
      </c>
      <c r="C16" s="3">
        <f t="shared" si="0"/>
        <v>2256.25</v>
      </c>
      <c r="D16" s="3">
        <v>62.5</v>
      </c>
      <c r="E16" s="21">
        <f t="shared" si="1"/>
        <v>3906.25</v>
      </c>
      <c r="F16" s="21">
        <f t="shared" si="2"/>
        <v>8813476.5625</v>
      </c>
      <c r="G16">
        <f t="shared" si="3"/>
        <v>2968.75</v>
      </c>
    </row>
    <row r="17" spans="1:7" x14ac:dyDescent="0.2">
      <c r="A17" s="3">
        <v>16</v>
      </c>
      <c r="B17" s="3">
        <v>30</v>
      </c>
      <c r="C17" s="3">
        <f t="shared" si="0"/>
        <v>900</v>
      </c>
      <c r="D17" s="3">
        <v>67.5</v>
      </c>
      <c r="E17" s="21">
        <f t="shared" si="1"/>
        <v>4556.25</v>
      </c>
      <c r="F17" s="21">
        <f t="shared" si="2"/>
        <v>4100625</v>
      </c>
      <c r="G17">
        <f t="shared" si="3"/>
        <v>2025</v>
      </c>
    </row>
    <row r="18" spans="1:7" x14ac:dyDescent="0.2">
      <c r="A18" s="3">
        <v>17</v>
      </c>
      <c r="B18" s="3">
        <v>50</v>
      </c>
      <c r="C18" s="3">
        <f t="shared" si="0"/>
        <v>2500</v>
      </c>
      <c r="D18" s="3">
        <v>100</v>
      </c>
      <c r="E18" s="21">
        <f t="shared" si="1"/>
        <v>10000</v>
      </c>
      <c r="F18" s="21">
        <f t="shared" si="2"/>
        <v>25000000</v>
      </c>
      <c r="G18">
        <f t="shared" si="3"/>
        <v>5000</v>
      </c>
    </row>
    <row r="19" spans="1:7" x14ac:dyDescent="0.2">
      <c r="A19" s="3">
        <v>18</v>
      </c>
      <c r="B19" s="3">
        <v>37.5</v>
      </c>
      <c r="C19" s="3">
        <f t="shared" si="0"/>
        <v>1406.25</v>
      </c>
      <c r="D19" s="3">
        <v>85</v>
      </c>
      <c r="E19" s="21">
        <f t="shared" si="1"/>
        <v>7225</v>
      </c>
      <c r="F19" s="21">
        <f t="shared" si="2"/>
        <v>10160156.25</v>
      </c>
      <c r="G19">
        <f t="shared" si="3"/>
        <v>3187.5</v>
      </c>
    </row>
    <row r="20" spans="1:7" x14ac:dyDescent="0.2">
      <c r="A20" s="3">
        <v>19</v>
      </c>
      <c r="B20" s="3">
        <v>70</v>
      </c>
      <c r="C20" s="3">
        <f t="shared" si="0"/>
        <v>4900</v>
      </c>
      <c r="D20" s="3">
        <v>90</v>
      </c>
      <c r="E20" s="21">
        <f t="shared" si="1"/>
        <v>8100</v>
      </c>
      <c r="F20" s="21">
        <f t="shared" si="2"/>
        <v>39690000</v>
      </c>
      <c r="G20">
        <f t="shared" si="3"/>
        <v>6300</v>
      </c>
    </row>
    <row r="21" spans="1:7" x14ac:dyDescent="0.2">
      <c r="A21" s="3">
        <v>20</v>
      </c>
      <c r="B21" s="3">
        <v>45</v>
      </c>
      <c r="C21" s="3">
        <f t="shared" si="0"/>
        <v>2025</v>
      </c>
      <c r="D21" s="3">
        <v>72.5</v>
      </c>
      <c r="E21" s="21">
        <f t="shared" si="1"/>
        <v>5256.25</v>
      </c>
      <c r="F21" s="21">
        <f t="shared" si="2"/>
        <v>10643906.25</v>
      </c>
      <c r="G21">
        <f t="shared" si="3"/>
        <v>3262.5</v>
      </c>
    </row>
    <row r="22" spans="1:7" x14ac:dyDescent="0.2">
      <c r="A22" s="3">
        <v>21</v>
      </c>
      <c r="B22" s="3">
        <v>27.5</v>
      </c>
      <c r="C22" s="3">
        <f t="shared" si="0"/>
        <v>756.25</v>
      </c>
      <c r="D22" s="3">
        <v>35</v>
      </c>
      <c r="E22" s="21">
        <f t="shared" si="1"/>
        <v>1225</v>
      </c>
      <c r="F22" s="21">
        <f t="shared" si="2"/>
        <v>926406.25</v>
      </c>
      <c r="G22">
        <f t="shared" si="3"/>
        <v>962.5</v>
      </c>
    </row>
    <row r="23" spans="1:7" x14ac:dyDescent="0.2">
      <c r="A23" s="3">
        <v>22</v>
      </c>
      <c r="B23" s="3">
        <v>60</v>
      </c>
      <c r="C23" s="3">
        <f t="shared" si="0"/>
        <v>3600</v>
      </c>
      <c r="D23" s="3">
        <v>57.5</v>
      </c>
      <c r="E23" s="21">
        <f t="shared" si="1"/>
        <v>3306.25</v>
      </c>
      <c r="F23" s="21">
        <f t="shared" si="2"/>
        <v>11902500</v>
      </c>
      <c r="G23">
        <f t="shared" si="3"/>
        <v>3450</v>
      </c>
    </row>
    <row r="24" spans="1:7" x14ac:dyDescent="0.2">
      <c r="A24" s="3">
        <v>23</v>
      </c>
      <c r="B24" s="3">
        <v>70</v>
      </c>
      <c r="C24" s="3">
        <f t="shared" si="0"/>
        <v>4900</v>
      </c>
      <c r="D24" s="3">
        <v>82.5</v>
      </c>
      <c r="E24" s="21">
        <f t="shared" si="1"/>
        <v>6806.25</v>
      </c>
      <c r="F24" s="21">
        <f t="shared" si="2"/>
        <v>33350625</v>
      </c>
      <c r="G24">
        <f t="shared" si="3"/>
        <v>5775</v>
      </c>
    </row>
    <row r="25" spans="1:7" x14ac:dyDescent="0.2">
      <c r="A25" s="3">
        <v>24</v>
      </c>
      <c r="B25" s="3">
        <v>57.5</v>
      </c>
      <c r="C25" s="3">
        <f t="shared" si="0"/>
        <v>3306.25</v>
      </c>
      <c r="D25" s="3">
        <v>67.5</v>
      </c>
      <c r="E25" s="21">
        <f t="shared" si="1"/>
        <v>4556.25</v>
      </c>
      <c r="F25" s="21">
        <f t="shared" si="2"/>
        <v>15064101.5625</v>
      </c>
      <c r="G25">
        <f t="shared" si="3"/>
        <v>3881.25</v>
      </c>
    </row>
    <row r="26" spans="1:7" x14ac:dyDescent="0.2">
      <c r="A26" s="41" t="s">
        <v>253</v>
      </c>
      <c r="B26" s="42"/>
      <c r="C26" s="42">
        <f>SUM(C2:C25)</f>
        <v>43037.5</v>
      </c>
      <c r="D26" s="43"/>
      <c r="E26" s="39">
        <f>SUM(E2:E25)</f>
        <v>122131.25</v>
      </c>
      <c r="F26" s="39">
        <f>SUM(F2:F25)</f>
        <v>243251015.625</v>
      </c>
      <c r="G26">
        <f>SUM(G2:G25)</f>
        <v>67387.5</v>
      </c>
    </row>
    <row r="27" spans="1:7" x14ac:dyDescent="0.2">
      <c r="A27" s="3" t="s">
        <v>279</v>
      </c>
      <c r="B27" s="3">
        <f>AVERAGE(B2:B25)</f>
        <v>39.375</v>
      </c>
      <c r="C27" s="3"/>
      <c r="D27" s="3">
        <f>AVERAGE(D2:D25)</f>
        <v>68.645833333333329</v>
      </c>
      <c r="E27" s="21"/>
      <c r="F27" s="21"/>
    </row>
    <row r="28" spans="1:7" x14ac:dyDescent="0.2">
      <c r="A28" s="3" t="s">
        <v>277</v>
      </c>
      <c r="B28" s="3">
        <f>VAR(B2:B25)</f>
        <v>253.39673913043478</v>
      </c>
      <c r="C28" s="3"/>
      <c r="D28" s="3">
        <f>VAR(D2:D25)</f>
        <v>392.92346014492733</v>
      </c>
      <c r="E28" s="21"/>
      <c r="F28" s="21"/>
    </row>
    <row r="29" spans="1:7" x14ac:dyDescent="0.2">
      <c r="A29" s="3" t="s">
        <v>278</v>
      </c>
      <c r="B29" s="3">
        <f>STDEV(B2:B25)</f>
        <v>15.91844022291238</v>
      </c>
      <c r="C29" s="3"/>
      <c r="D29" s="3">
        <f>STDEV(D2:D25)</f>
        <v>19.822297045118844</v>
      </c>
      <c r="E29" s="21"/>
      <c r="F29" s="21"/>
    </row>
    <row r="30" spans="1:7" x14ac:dyDescent="0.2">
      <c r="A30" s="37" t="s">
        <v>296</v>
      </c>
      <c r="B30" t="e">
        <f>(B27-D27)/SQRT((B28/24+D28/24)-(2*H2*(B29/SQRT(24))*(D29/SQRT(24))))</f>
        <v>#NUM!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0BAD-A2E7-4FBC-89F8-3E7BE08BF097}">
  <dimension ref="A1:L31"/>
  <sheetViews>
    <sheetView workbookViewId="0">
      <selection activeCell="J16" sqref="J16"/>
    </sheetView>
  </sheetViews>
  <sheetFormatPr defaultRowHeight="14.25" x14ac:dyDescent="0.2"/>
  <cols>
    <col min="1" max="1" width="8.5" bestFit="1" customWidth="1"/>
    <col min="2" max="2" width="12.5" bestFit="1" customWidth="1"/>
    <col min="3" max="3" width="12.5" customWidth="1"/>
    <col min="4" max="4" width="11.875" bestFit="1" customWidth="1"/>
    <col min="5" max="6" width="11.875" customWidth="1"/>
    <col min="10" max="10" width="31.75" bestFit="1" customWidth="1"/>
  </cols>
  <sheetData>
    <row r="1" spans="1:12" ht="13.5" customHeight="1" x14ac:dyDescent="0.2">
      <c r="A1" s="3" t="s">
        <v>185</v>
      </c>
      <c r="B1" s="3" t="s">
        <v>297</v>
      </c>
      <c r="C1" s="33" t="s">
        <v>300</v>
      </c>
      <c r="D1" s="33" t="s">
        <v>298</v>
      </c>
      <c r="E1" s="40" t="s">
        <v>301</v>
      </c>
      <c r="F1" s="40" t="s">
        <v>303</v>
      </c>
      <c r="G1" s="38" t="s">
        <v>299</v>
      </c>
      <c r="H1" s="38" t="s">
        <v>302</v>
      </c>
      <c r="J1" t="s">
        <v>288</v>
      </c>
    </row>
    <row r="2" spans="1:12" ht="15" thickBot="1" x14ac:dyDescent="0.25">
      <c r="A2" s="3">
        <v>1</v>
      </c>
      <c r="B2" s="3">
        <v>40</v>
      </c>
      <c r="C2" s="3">
        <f>B2^2</f>
        <v>1600</v>
      </c>
      <c r="D2" s="3">
        <v>37.5</v>
      </c>
      <c r="E2" s="21">
        <f>D2^2</f>
        <v>1406.25</v>
      </c>
      <c r="F2" s="21">
        <f>C2*E2</f>
        <v>2250000</v>
      </c>
      <c r="G2">
        <f>B2*D2</f>
        <v>1500</v>
      </c>
      <c r="H2">
        <f>G27/SQRT(F27)</f>
        <v>4.2798400412798898</v>
      </c>
    </row>
    <row r="3" spans="1:12" x14ac:dyDescent="0.2">
      <c r="A3" s="3">
        <v>2</v>
      </c>
      <c r="B3" s="3">
        <v>22.5</v>
      </c>
      <c r="C3" s="3">
        <f t="shared" ref="C3:C26" si="0">B3^2</f>
        <v>506.25</v>
      </c>
      <c r="D3" s="3">
        <v>62.5</v>
      </c>
      <c r="E3" s="21">
        <f t="shared" ref="E3:E26" si="1">D3^2</f>
        <v>3906.25</v>
      </c>
      <c r="F3" s="21">
        <f t="shared" ref="F3:F25" si="2">C3*E3</f>
        <v>1977539.0625</v>
      </c>
      <c r="G3">
        <f t="shared" ref="G3:G25" si="3">B3*D3</f>
        <v>1406.25</v>
      </c>
      <c r="J3" s="8"/>
      <c r="K3" s="8" t="s">
        <v>201</v>
      </c>
      <c r="L3" s="8" t="s">
        <v>202</v>
      </c>
    </row>
    <row r="4" spans="1:12" x14ac:dyDescent="0.2">
      <c r="A4" s="3">
        <v>3</v>
      </c>
      <c r="B4" s="3">
        <v>40</v>
      </c>
      <c r="C4" s="3">
        <f t="shared" si="0"/>
        <v>1600</v>
      </c>
      <c r="D4" s="3">
        <v>52.5</v>
      </c>
      <c r="E4" s="21">
        <f t="shared" si="1"/>
        <v>2756.25</v>
      </c>
      <c r="F4" s="21">
        <f t="shared" si="2"/>
        <v>4410000</v>
      </c>
      <c r="G4">
        <f t="shared" si="3"/>
        <v>2100</v>
      </c>
      <c r="J4" s="6" t="s">
        <v>203</v>
      </c>
      <c r="K4" s="6">
        <v>30.4</v>
      </c>
      <c r="L4" s="6">
        <v>47.6</v>
      </c>
    </row>
    <row r="5" spans="1:12" x14ac:dyDescent="0.2">
      <c r="A5" s="3">
        <v>4</v>
      </c>
      <c r="B5" s="3">
        <v>25</v>
      </c>
      <c r="C5" s="3">
        <f t="shared" si="0"/>
        <v>625</v>
      </c>
      <c r="D5" s="3">
        <v>62.5</v>
      </c>
      <c r="E5" s="21">
        <f t="shared" si="1"/>
        <v>3906.25</v>
      </c>
      <c r="F5" s="21">
        <f t="shared" si="2"/>
        <v>2441406.25</v>
      </c>
      <c r="G5">
        <f t="shared" si="3"/>
        <v>1562.5</v>
      </c>
      <c r="J5" s="6" t="s">
        <v>204</v>
      </c>
      <c r="K5" s="6">
        <v>114.9375</v>
      </c>
      <c r="L5" s="6">
        <v>313.27083333333331</v>
      </c>
    </row>
    <row r="6" spans="1:12" x14ac:dyDescent="0.2">
      <c r="A6" s="3">
        <v>5</v>
      </c>
      <c r="B6" s="3">
        <v>30</v>
      </c>
      <c r="C6" s="3">
        <f t="shared" si="0"/>
        <v>900</v>
      </c>
      <c r="D6" s="3">
        <v>67.5</v>
      </c>
      <c r="E6" s="21">
        <f t="shared" si="1"/>
        <v>4556.25</v>
      </c>
      <c r="F6" s="21">
        <f t="shared" si="2"/>
        <v>4100625</v>
      </c>
      <c r="G6">
        <f t="shared" si="3"/>
        <v>2025</v>
      </c>
      <c r="J6" s="6" t="s">
        <v>205</v>
      </c>
      <c r="K6" s="6">
        <v>25</v>
      </c>
      <c r="L6" s="6">
        <v>25</v>
      </c>
    </row>
    <row r="7" spans="1:12" x14ac:dyDescent="0.2">
      <c r="A7" s="3">
        <v>6</v>
      </c>
      <c r="B7" s="3">
        <v>25</v>
      </c>
      <c r="C7" s="3">
        <f t="shared" si="0"/>
        <v>625</v>
      </c>
      <c r="D7" s="3">
        <v>50</v>
      </c>
      <c r="E7" s="21">
        <f t="shared" si="1"/>
        <v>2500</v>
      </c>
      <c r="F7" s="21">
        <f t="shared" si="2"/>
        <v>1562500</v>
      </c>
      <c r="G7">
        <f t="shared" si="3"/>
        <v>1250</v>
      </c>
      <c r="J7" s="6" t="s">
        <v>289</v>
      </c>
      <c r="K7" s="6">
        <v>7.6634323997696679E-2</v>
      </c>
      <c r="L7" s="6"/>
    </row>
    <row r="8" spans="1:12" x14ac:dyDescent="0.2">
      <c r="A8" s="3">
        <v>7</v>
      </c>
      <c r="B8" s="3">
        <v>22.5</v>
      </c>
      <c r="C8" s="3">
        <f t="shared" si="0"/>
        <v>506.25</v>
      </c>
      <c r="D8" s="3">
        <v>60</v>
      </c>
      <c r="E8" s="21">
        <f t="shared" si="1"/>
        <v>3600</v>
      </c>
      <c r="F8" s="21">
        <f t="shared" si="2"/>
        <v>1822500</v>
      </c>
      <c r="G8">
        <f t="shared" si="3"/>
        <v>1350</v>
      </c>
      <c r="J8" s="6" t="s">
        <v>290</v>
      </c>
      <c r="K8" s="6">
        <v>0</v>
      </c>
      <c r="L8" s="6"/>
    </row>
    <row r="9" spans="1:12" x14ac:dyDescent="0.2">
      <c r="A9" s="3">
        <v>8</v>
      </c>
      <c r="B9" s="3">
        <v>27.5</v>
      </c>
      <c r="C9" s="3">
        <f t="shared" si="0"/>
        <v>756.25</v>
      </c>
      <c r="D9" s="3">
        <v>62.5</v>
      </c>
      <c r="E9" s="21">
        <f t="shared" si="1"/>
        <v>3906.25</v>
      </c>
      <c r="F9" s="21">
        <f t="shared" si="2"/>
        <v>2954101.5625</v>
      </c>
      <c r="G9">
        <f t="shared" si="3"/>
        <v>1718.75</v>
      </c>
      <c r="J9" s="6" t="s">
        <v>206</v>
      </c>
      <c r="K9" s="6">
        <v>24</v>
      </c>
      <c r="L9" s="6"/>
    </row>
    <row r="10" spans="1:12" x14ac:dyDescent="0.2">
      <c r="A10" s="3">
        <v>9</v>
      </c>
      <c r="B10" s="3">
        <v>35</v>
      </c>
      <c r="C10" s="3">
        <f t="shared" si="0"/>
        <v>1225</v>
      </c>
      <c r="D10" s="3">
        <v>55</v>
      </c>
      <c r="E10" s="21">
        <f t="shared" si="1"/>
        <v>3025</v>
      </c>
      <c r="F10" s="21">
        <f t="shared" si="2"/>
        <v>3705625</v>
      </c>
      <c r="G10">
        <f t="shared" si="3"/>
        <v>1925</v>
      </c>
      <c r="J10" s="6" t="s">
        <v>291</v>
      </c>
      <c r="K10" s="6">
        <v>-4.3047108551571709</v>
      </c>
      <c r="L10" s="6"/>
    </row>
    <row r="11" spans="1:12" x14ac:dyDescent="0.2">
      <c r="A11" s="3">
        <v>10</v>
      </c>
      <c r="B11" s="3">
        <v>35</v>
      </c>
      <c r="C11" s="3">
        <f t="shared" si="0"/>
        <v>1225</v>
      </c>
      <c r="D11" s="3">
        <v>17.5</v>
      </c>
      <c r="E11" s="21">
        <f t="shared" si="1"/>
        <v>306.25</v>
      </c>
      <c r="F11" s="21">
        <f t="shared" si="2"/>
        <v>375156.25</v>
      </c>
      <c r="G11">
        <f t="shared" si="3"/>
        <v>612.5</v>
      </c>
      <c r="J11" s="6" t="s">
        <v>292</v>
      </c>
      <c r="K11" s="6">
        <v>1.216848623207589E-4</v>
      </c>
      <c r="L11" s="6"/>
    </row>
    <row r="12" spans="1:12" x14ac:dyDescent="0.2">
      <c r="A12" s="3">
        <v>11</v>
      </c>
      <c r="B12" s="3">
        <v>42.5</v>
      </c>
      <c r="C12" s="3">
        <f t="shared" si="0"/>
        <v>1806.25</v>
      </c>
      <c r="D12" s="3">
        <v>20</v>
      </c>
      <c r="E12" s="21">
        <f t="shared" si="1"/>
        <v>400</v>
      </c>
      <c r="F12" s="21">
        <f t="shared" si="2"/>
        <v>722500</v>
      </c>
      <c r="G12">
        <f t="shared" si="3"/>
        <v>850</v>
      </c>
      <c r="J12" s="6" t="s">
        <v>293</v>
      </c>
      <c r="K12" s="6">
        <v>1.7108820799094284</v>
      </c>
      <c r="L12" s="6"/>
    </row>
    <row r="13" spans="1:12" x14ac:dyDescent="0.2">
      <c r="A13" s="3">
        <v>12</v>
      </c>
      <c r="B13" s="3">
        <v>52.5</v>
      </c>
      <c r="C13" s="3">
        <f t="shared" si="0"/>
        <v>2756.25</v>
      </c>
      <c r="D13" s="3">
        <v>67.5</v>
      </c>
      <c r="E13" s="21">
        <f t="shared" si="1"/>
        <v>4556.25</v>
      </c>
      <c r="F13" s="21">
        <f t="shared" si="2"/>
        <v>12558164.0625</v>
      </c>
      <c r="G13">
        <f t="shared" si="3"/>
        <v>3543.75</v>
      </c>
      <c r="J13" s="6" t="s">
        <v>294</v>
      </c>
      <c r="K13" s="6">
        <v>2.433697246415178E-4</v>
      </c>
      <c r="L13" s="6"/>
    </row>
    <row r="14" spans="1:12" ht="15" thickBot="1" x14ac:dyDescent="0.25">
      <c r="A14" s="3">
        <v>13</v>
      </c>
      <c r="B14" s="3">
        <v>22.5</v>
      </c>
      <c r="C14" s="3">
        <f t="shared" si="0"/>
        <v>506.25</v>
      </c>
      <c r="D14" s="3">
        <v>22.5</v>
      </c>
      <c r="E14" s="21">
        <f t="shared" si="1"/>
        <v>506.25</v>
      </c>
      <c r="F14" s="21">
        <f t="shared" si="2"/>
        <v>256289.0625</v>
      </c>
      <c r="G14">
        <f t="shared" si="3"/>
        <v>506.25</v>
      </c>
      <c r="J14" s="7" t="s">
        <v>295</v>
      </c>
      <c r="K14" s="7">
        <v>2.0638985616280254</v>
      </c>
      <c r="L14" s="7"/>
    </row>
    <row r="15" spans="1:12" x14ac:dyDescent="0.2">
      <c r="A15" s="3">
        <v>14</v>
      </c>
      <c r="B15" s="3">
        <v>27.5</v>
      </c>
      <c r="C15" s="3">
        <f t="shared" si="0"/>
        <v>756.25</v>
      </c>
      <c r="D15" s="3">
        <v>60</v>
      </c>
      <c r="E15" s="21">
        <f t="shared" si="1"/>
        <v>3600</v>
      </c>
      <c r="F15" s="21">
        <f t="shared" si="2"/>
        <v>2722500</v>
      </c>
      <c r="G15">
        <f t="shared" si="3"/>
        <v>1650</v>
      </c>
    </row>
    <row r="16" spans="1:12" x14ac:dyDescent="0.2">
      <c r="A16" s="3">
        <v>15</v>
      </c>
      <c r="B16" s="3">
        <v>37.5</v>
      </c>
      <c r="C16" s="3">
        <f t="shared" si="0"/>
        <v>1406.25</v>
      </c>
      <c r="D16" s="3">
        <v>67.5</v>
      </c>
      <c r="E16" s="21">
        <f t="shared" si="1"/>
        <v>4556.25</v>
      </c>
      <c r="F16" s="21">
        <f t="shared" si="2"/>
        <v>6407226.5625</v>
      </c>
      <c r="G16">
        <f t="shared" si="3"/>
        <v>2531.25</v>
      </c>
    </row>
    <row r="17" spans="1:7" x14ac:dyDescent="0.2">
      <c r="A17" s="3">
        <v>16</v>
      </c>
      <c r="B17" s="3">
        <v>35</v>
      </c>
      <c r="C17" s="3">
        <f t="shared" si="0"/>
        <v>1225</v>
      </c>
      <c r="D17" s="3">
        <v>12.5</v>
      </c>
      <c r="E17" s="21">
        <f t="shared" si="1"/>
        <v>156.25</v>
      </c>
      <c r="F17" s="21">
        <f t="shared" si="2"/>
        <v>191406.25</v>
      </c>
      <c r="G17">
        <f t="shared" si="3"/>
        <v>437.5</v>
      </c>
    </row>
    <row r="18" spans="1:7" x14ac:dyDescent="0.2">
      <c r="A18" s="3">
        <v>17</v>
      </c>
      <c r="B18" s="3">
        <v>22.5</v>
      </c>
      <c r="C18" s="3">
        <f t="shared" si="0"/>
        <v>506.25</v>
      </c>
      <c r="D18" s="3">
        <v>67.5</v>
      </c>
      <c r="E18" s="21">
        <f t="shared" si="1"/>
        <v>4556.25</v>
      </c>
      <c r="F18" s="21">
        <f t="shared" si="2"/>
        <v>2306601.5625</v>
      </c>
      <c r="G18">
        <f t="shared" si="3"/>
        <v>1518.75</v>
      </c>
    </row>
    <row r="19" spans="1:7" x14ac:dyDescent="0.2">
      <c r="A19" s="3">
        <v>18</v>
      </c>
      <c r="B19" s="3">
        <v>25</v>
      </c>
      <c r="C19" s="3">
        <f t="shared" si="0"/>
        <v>625</v>
      </c>
      <c r="D19" s="3">
        <v>60</v>
      </c>
      <c r="E19" s="21">
        <f t="shared" si="1"/>
        <v>3600</v>
      </c>
      <c r="F19" s="21">
        <f t="shared" si="2"/>
        <v>2250000</v>
      </c>
      <c r="G19">
        <f t="shared" si="3"/>
        <v>1500</v>
      </c>
    </row>
    <row r="20" spans="1:7" x14ac:dyDescent="0.2">
      <c r="A20" s="3">
        <v>19</v>
      </c>
      <c r="B20" s="3">
        <v>22.5</v>
      </c>
      <c r="C20" s="3">
        <f t="shared" si="0"/>
        <v>506.25</v>
      </c>
      <c r="D20" s="3">
        <v>32.5</v>
      </c>
      <c r="E20" s="21">
        <f t="shared" si="1"/>
        <v>1056.25</v>
      </c>
      <c r="F20" s="21">
        <f t="shared" si="2"/>
        <v>534726.5625</v>
      </c>
      <c r="G20">
        <f t="shared" si="3"/>
        <v>731.25</v>
      </c>
    </row>
    <row r="21" spans="1:7" x14ac:dyDescent="0.2">
      <c r="A21" s="3">
        <v>20</v>
      </c>
      <c r="B21" s="3">
        <v>22.5</v>
      </c>
      <c r="C21" s="3">
        <f t="shared" si="0"/>
        <v>506.25</v>
      </c>
      <c r="D21" s="3">
        <v>55</v>
      </c>
      <c r="E21" s="21">
        <f t="shared" si="1"/>
        <v>3025</v>
      </c>
      <c r="F21" s="21">
        <f t="shared" si="2"/>
        <v>1531406.25</v>
      </c>
      <c r="G21">
        <f t="shared" si="3"/>
        <v>1237.5</v>
      </c>
    </row>
    <row r="22" spans="1:7" x14ac:dyDescent="0.2">
      <c r="A22" s="3">
        <v>21</v>
      </c>
      <c r="B22" s="3">
        <v>55</v>
      </c>
      <c r="C22" s="3">
        <f t="shared" si="0"/>
        <v>3025</v>
      </c>
      <c r="D22" s="3">
        <v>57.5</v>
      </c>
      <c r="E22" s="21">
        <f t="shared" si="1"/>
        <v>3306.25</v>
      </c>
      <c r="F22" s="21">
        <f t="shared" si="2"/>
        <v>10001406.25</v>
      </c>
      <c r="G22">
        <f t="shared" si="3"/>
        <v>3162.5</v>
      </c>
    </row>
    <row r="23" spans="1:7" x14ac:dyDescent="0.2">
      <c r="A23" s="3">
        <v>22</v>
      </c>
      <c r="B23" s="3">
        <v>7.5</v>
      </c>
      <c r="C23" s="3">
        <f t="shared" si="0"/>
        <v>56.25</v>
      </c>
      <c r="D23" s="3">
        <v>32.5</v>
      </c>
      <c r="E23" s="21">
        <f t="shared" si="1"/>
        <v>1056.25</v>
      </c>
      <c r="F23" s="21">
        <f t="shared" si="2"/>
        <v>59414.0625</v>
      </c>
      <c r="G23">
        <f t="shared" si="3"/>
        <v>243.75</v>
      </c>
    </row>
    <row r="24" spans="1:7" x14ac:dyDescent="0.2">
      <c r="A24" s="3">
        <v>23</v>
      </c>
      <c r="B24" s="3">
        <v>22.5</v>
      </c>
      <c r="C24" s="3">
        <f t="shared" si="0"/>
        <v>506.25</v>
      </c>
      <c r="D24" s="3">
        <v>32.5</v>
      </c>
      <c r="E24" s="21">
        <f t="shared" si="1"/>
        <v>1056.25</v>
      </c>
      <c r="F24" s="21">
        <f t="shared" si="2"/>
        <v>534726.5625</v>
      </c>
      <c r="G24">
        <f t="shared" si="3"/>
        <v>731.25</v>
      </c>
    </row>
    <row r="25" spans="1:7" x14ac:dyDescent="0.2">
      <c r="A25" s="3">
        <v>24</v>
      </c>
      <c r="B25" s="3">
        <v>22.5</v>
      </c>
      <c r="C25" s="3">
        <f t="shared" si="0"/>
        <v>506.25</v>
      </c>
      <c r="D25" s="3">
        <v>32.5</v>
      </c>
      <c r="E25" s="21">
        <f t="shared" si="1"/>
        <v>1056.25</v>
      </c>
      <c r="F25" s="21">
        <f t="shared" si="2"/>
        <v>534726.5625</v>
      </c>
      <c r="G25">
        <f t="shared" si="3"/>
        <v>731.25</v>
      </c>
    </row>
    <row r="26" spans="1:7" x14ac:dyDescent="0.2">
      <c r="A26" s="27">
        <v>25</v>
      </c>
      <c r="B26" s="3">
        <v>40</v>
      </c>
      <c r="C26" s="3">
        <f t="shared" si="0"/>
        <v>1600</v>
      </c>
      <c r="D26" s="3">
        <v>42.5</v>
      </c>
      <c r="E26" s="21">
        <f t="shared" si="1"/>
        <v>1806.25</v>
      </c>
      <c r="F26" s="21">
        <f t="shared" ref="F26" si="4">C26*E26</f>
        <v>2890000</v>
      </c>
      <c r="G26">
        <f t="shared" ref="G26" si="5">B26*D26</f>
        <v>1700</v>
      </c>
    </row>
    <row r="27" spans="1:7" x14ac:dyDescent="0.2">
      <c r="A27" s="41" t="s">
        <v>253</v>
      </c>
      <c r="B27" s="42"/>
      <c r="C27" s="42">
        <f>SUM(C2:C25)</f>
        <v>24262.5</v>
      </c>
      <c r="D27" s="43"/>
      <c r="E27" s="39">
        <f>SUM(E2:E25)</f>
        <v>62356.25</v>
      </c>
      <c r="F27" s="39">
        <f>SUM(F2:F25)</f>
        <v>66210546.875</v>
      </c>
      <c r="G27">
        <f>SUM(G2:G25)</f>
        <v>34825</v>
      </c>
    </row>
    <row r="28" spans="1:7" x14ac:dyDescent="0.2">
      <c r="A28" s="3" t="s">
        <v>279</v>
      </c>
      <c r="B28" s="3">
        <f>AVERAGE(B2:B26)</f>
        <v>30.4</v>
      </c>
      <c r="C28" s="3"/>
      <c r="D28" s="3">
        <f>AVERAGE(D2:D26)</f>
        <v>47.6</v>
      </c>
      <c r="E28" s="21"/>
      <c r="F28" s="21"/>
    </row>
    <row r="29" spans="1:7" x14ac:dyDescent="0.2">
      <c r="A29" s="3" t="s">
        <v>277</v>
      </c>
      <c r="B29" s="3">
        <f>VAR(B2:B26)</f>
        <v>114.9375</v>
      </c>
      <c r="C29" s="3"/>
      <c r="D29" s="3">
        <f>VAR(D2:D26)</f>
        <v>313.27083333333331</v>
      </c>
      <c r="E29" s="21"/>
      <c r="F29" s="21"/>
    </row>
    <row r="30" spans="1:7" x14ac:dyDescent="0.2">
      <c r="A30" s="3" t="s">
        <v>278</v>
      </c>
      <c r="B30" s="3">
        <f>STDEV(B2:B26)</f>
        <v>10.720890821195784</v>
      </c>
      <c r="C30" s="3"/>
      <c r="D30" s="3">
        <f>STDEV(D2:D26)</f>
        <v>17.699458560456964</v>
      </c>
      <c r="E30" s="21"/>
      <c r="F30" s="21"/>
    </row>
    <row r="31" spans="1:7" x14ac:dyDescent="0.2">
      <c r="A31" s="37" t="s">
        <v>296</v>
      </c>
      <c r="B31" t="e">
        <f>(B28-D28)/SQRT((B29/24+D29/24)-(2*H2*(B30/SQRT(24))*(D30/SQRT(24))))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A-32BA-4DEE-9681-30FE6BD80721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I37" sqref="I37"/>
    </sheetView>
  </sheetViews>
  <sheetFormatPr defaultRowHeight="14.25" x14ac:dyDescent="0.2"/>
  <cols>
    <col min="1" max="3" width="8" customWidth="1"/>
    <col min="4" max="7" width="10.625" customWidth="1"/>
  </cols>
  <sheetData>
    <row r="1" spans="1:6" x14ac:dyDescent="0.2">
      <c r="A1" t="s">
        <v>0</v>
      </c>
      <c r="C1" t="s">
        <v>1</v>
      </c>
      <c r="D1" t="s">
        <v>2</v>
      </c>
    </row>
    <row r="2" spans="1:6" x14ac:dyDescent="0.2">
      <c r="A2" t="s">
        <v>182</v>
      </c>
      <c r="B2" t="s">
        <v>183</v>
      </c>
      <c r="C2" t="s">
        <v>184</v>
      </c>
      <c r="D2" t="s">
        <v>3</v>
      </c>
      <c r="E2" t="s">
        <v>4</v>
      </c>
      <c r="F2" t="s">
        <v>5</v>
      </c>
    </row>
    <row r="3" spans="1:6" x14ac:dyDescent="0.2">
      <c r="A3" s="2" t="s">
        <v>61</v>
      </c>
      <c r="B3" s="2" t="s">
        <v>62</v>
      </c>
      <c r="C3" s="1">
        <v>52.5</v>
      </c>
      <c r="D3">
        <v>70</v>
      </c>
      <c r="E3">
        <v>75</v>
      </c>
      <c r="F3">
        <f t="shared" ref="F3:F26" si="0">AVERAGE(D3:E3)</f>
        <v>72.5</v>
      </c>
    </row>
    <row r="4" spans="1:6" x14ac:dyDescent="0.2">
      <c r="A4" s="2" t="s">
        <v>63</v>
      </c>
      <c r="B4" s="2" t="s">
        <v>64</v>
      </c>
      <c r="C4" s="1">
        <v>32.5</v>
      </c>
      <c r="D4">
        <v>50</v>
      </c>
      <c r="E4">
        <v>55</v>
      </c>
      <c r="F4">
        <f t="shared" si="0"/>
        <v>52.5</v>
      </c>
    </row>
    <row r="5" spans="1:6" x14ac:dyDescent="0.2">
      <c r="A5" s="2" t="s">
        <v>65</v>
      </c>
      <c r="B5" s="2" t="s">
        <v>66</v>
      </c>
      <c r="C5" s="1">
        <v>35</v>
      </c>
      <c r="D5">
        <v>60</v>
      </c>
      <c r="E5">
        <v>25</v>
      </c>
      <c r="F5">
        <f t="shared" si="0"/>
        <v>42.5</v>
      </c>
    </row>
    <row r="6" spans="1:6" x14ac:dyDescent="0.2">
      <c r="A6" s="2" t="s">
        <v>67</v>
      </c>
      <c r="B6" s="2" t="s">
        <v>68</v>
      </c>
      <c r="C6" s="1">
        <v>57.5</v>
      </c>
      <c r="D6">
        <v>50</v>
      </c>
      <c r="E6">
        <v>45</v>
      </c>
      <c r="F6">
        <f t="shared" si="0"/>
        <v>47.5</v>
      </c>
    </row>
    <row r="7" spans="1:6" x14ac:dyDescent="0.2">
      <c r="A7" s="2" t="s">
        <v>69</v>
      </c>
      <c r="B7" s="2" t="s">
        <v>38</v>
      </c>
      <c r="C7" s="1">
        <v>30</v>
      </c>
      <c r="D7">
        <v>40</v>
      </c>
      <c r="E7">
        <v>20</v>
      </c>
      <c r="F7">
        <f t="shared" si="0"/>
        <v>30</v>
      </c>
    </row>
    <row r="8" spans="1:6" x14ac:dyDescent="0.2">
      <c r="A8" s="2" t="s">
        <v>70</v>
      </c>
      <c r="B8" s="2" t="s">
        <v>71</v>
      </c>
      <c r="C8" s="1">
        <v>47.5</v>
      </c>
      <c r="D8">
        <v>70</v>
      </c>
      <c r="E8">
        <v>65</v>
      </c>
      <c r="F8">
        <f t="shared" si="0"/>
        <v>67.5</v>
      </c>
    </row>
    <row r="9" spans="1:6" x14ac:dyDescent="0.2">
      <c r="A9" s="2" t="s">
        <v>72</v>
      </c>
      <c r="B9" s="2" t="s">
        <v>73</v>
      </c>
      <c r="C9" s="1">
        <v>67.5</v>
      </c>
      <c r="D9">
        <v>70</v>
      </c>
      <c r="E9">
        <v>60</v>
      </c>
      <c r="F9">
        <f t="shared" si="0"/>
        <v>65</v>
      </c>
    </row>
    <row r="10" spans="1:6" x14ac:dyDescent="0.2">
      <c r="A10" s="2" t="s">
        <v>74</v>
      </c>
      <c r="B10" s="2" t="s">
        <v>75</v>
      </c>
      <c r="C10" s="1">
        <v>67.5</v>
      </c>
      <c r="D10">
        <v>70</v>
      </c>
      <c r="E10">
        <v>70</v>
      </c>
      <c r="F10">
        <f t="shared" si="0"/>
        <v>70</v>
      </c>
    </row>
    <row r="11" spans="1:6" x14ac:dyDescent="0.2">
      <c r="A11" s="2" t="s">
        <v>76</v>
      </c>
      <c r="B11" s="2" t="s">
        <v>16</v>
      </c>
      <c r="C11" s="1">
        <v>57.5</v>
      </c>
      <c r="D11">
        <v>60</v>
      </c>
      <c r="E11">
        <v>65</v>
      </c>
      <c r="F11">
        <f t="shared" si="0"/>
        <v>62.5</v>
      </c>
    </row>
    <row r="12" spans="1:6" x14ac:dyDescent="0.2">
      <c r="A12" s="2" t="s">
        <v>77</v>
      </c>
      <c r="B12" s="2" t="s">
        <v>78</v>
      </c>
      <c r="C12" s="1">
        <v>25</v>
      </c>
      <c r="D12">
        <v>30</v>
      </c>
      <c r="E12">
        <v>80</v>
      </c>
      <c r="F12">
        <f t="shared" si="0"/>
        <v>55</v>
      </c>
    </row>
    <row r="13" spans="1:6" x14ac:dyDescent="0.2">
      <c r="A13" s="2" t="s">
        <v>79</v>
      </c>
      <c r="B13" s="2" t="s">
        <v>80</v>
      </c>
      <c r="C13" s="1">
        <v>47.5</v>
      </c>
      <c r="D13">
        <v>70</v>
      </c>
      <c r="E13">
        <v>75</v>
      </c>
      <c r="F13">
        <f t="shared" si="0"/>
        <v>72.5</v>
      </c>
    </row>
    <row r="14" spans="1:6" x14ac:dyDescent="0.2">
      <c r="A14" s="2" t="s">
        <v>81</v>
      </c>
      <c r="B14" s="2" t="s">
        <v>31</v>
      </c>
      <c r="C14" s="1">
        <v>57.5</v>
      </c>
      <c r="D14">
        <v>80</v>
      </c>
      <c r="E14">
        <v>70</v>
      </c>
      <c r="F14">
        <f t="shared" si="0"/>
        <v>75</v>
      </c>
    </row>
    <row r="15" spans="1:6" x14ac:dyDescent="0.2">
      <c r="A15" s="2" t="s">
        <v>82</v>
      </c>
      <c r="B15" s="2" t="s">
        <v>8</v>
      </c>
      <c r="C15" s="1">
        <v>57.5</v>
      </c>
      <c r="D15">
        <v>65</v>
      </c>
      <c r="E15">
        <v>30</v>
      </c>
      <c r="F15">
        <f t="shared" si="0"/>
        <v>47.5</v>
      </c>
    </row>
    <row r="16" spans="1:6" x14ac:dyDescent="0.2">
      <c r="A16" s="2" t="s">
        <v>31</v>
      </c>
      <c r="B16" s="2" t="s">
        <v>63</v>
      </c>
      <c r="C16" s="1">
        <v>55</v>
      </c>
      <c r="D16">
        <v>50</v>
      </c>
      <c r="E16">
        <v>40</v>
      </c>
      <c r="F16">
        <f t="shared" si="0"/>
        <v>45</v>
      </c>
    </row>
    <row r="17" spans="1:7" x14ac:dyDescent="0.2">
      <c r="A17" s="2" t="s">
        <v>83</v>
      </c>
      <c r="B17" s="2" t="s">
        <v>84</v>
      </c>
      <c r="C17" s="1">
        <v>57.5</v>
      </c>
      <c r="D17">
        <v>70</v>
      </c>
      <c r="E17">
        <v>80</v>
      </c>
      <c r="F17">
        <f t="shared" si="0"/>
        <v>75</v>
      </c>
    </row>
    <row r="18" spans="1:7" x14ac:dyDescent="0.2">
      <c r="A18" s="2" t="s">
        <v>85</v>
      </c>
      <c r="B18" s="2" t="s">
        <v>86</v>
      </c>
      <c r="C18" s="1">
        <v>52.5</v>
      </c>
      <c r="D18">
        <v>50</v>
      </c>
      <c r="E18">
        <v>45</v>
      </c>
      <c r="F18">
        <f t="shared" si="0"/>
        <v>47.5</v>
      </c>
    </row>
    <row r="19" spans="1:7" x14ac:dyDescent="0.2">
      <c r="A19" s="2" t="s">
        <v>87</v>
      </c>
      <c r="B19" s="2" t="s">
        <v>88</v>
      </c>
      <c r="C19" s="1">
        <v>55</v>
      </c>
      <c r="D19">
        <v>40</v>
      </c>
      <c r="E19">
        <v>20</v>
      </c>
      <c r="F19">
        <f t="shared" si="0"/>
        <v>30</v>
      </c>
    </row>
    <row r="20" spans="1:7" x14ac:dyDescent="0.2">
      <c r="A20" s="2" t="s">
        <v>89</v>
      </c>
      <c r="B20" s="2" t="s">
        <v>38</v>
      </c>
      <c r="C20" s="1">
        <v>67.5</v>
      </c>
      <c r="D20">
        <v>70</v>
      </c>
      <c r="E20">
        <v>50</v>
      </c>
      <c r="F20">
        <f t="shared" si="0"/>
        <v>60</v>
      </c>
    </row>
    <row r="21" spans="1:7" x14ac:dyDescent="0.2">
      <c r="A21" s="2" t="s">
        <v>90</v>
      </c>
      <c r="B21" s="2" t="s">
        <v>91</v>
      </c>
      <c r="C21" s="1">
        <v>57.5</v>
      </c>
      <c r="D21">
        <v>30</v>
      </c>
      <c r="E21">
        <v>20</v>
      </c>
      <c r="F21">
        <f t="shared" si="0"/>
        <v>25</v>
      </c>
    </row>
    <row r="22" spans="1:7" x14ac:dyDescent="0.2">
      <c r="A22" s="2" t="s">
        <v>92</v>
      </c>
      <c r="B22" s="2" t="s">
        <v>93</v>
      </c>
      <c r="C22" s="1">
        <v>57.5</v>
      </c>
      <c r="D22">
        <v>60</v>
      </c>
      <c r="E22">
        <v>65</v>
      </c>
      <c r="F22">
        <f t="shared" si="0"/>
        <v>62.5</v>
      </c>
    </row>
    <row r="23" spans="1:7" x14ac:dyDescent="0.2">
      <c r="A23" s="2" t="s">
        <v>92</v>
      </c>
      <c r="B23" s="2" t="s">
        <v>94</v>
      </c>
      <c r="C23" s="1">
        <v>57.5</v>
      </c>
      <c r="D23">
        <v>60</v>
      </c>
      <c r="E23">
        <v>45</v>
      </c>
      <c r="F23">
        <f t="shared" si="0"/>
        <v>52.5</v>
      </c>
    </row>
    <row r="24" spans="1:7" x14ac:dyDescent="0.2">
      <c r="A24" s="2" t="s">
        <v>95</v>
      </c>
      <c r="B24" s="2" t="s">
        <v>96</v>
      </c>
      <c r="C24" s="1">
        <v>57.5</v>
      </c>
      <c r="D24">
        <v>50</v>
      </c>
      <c r="E24">
        <v>65</v>
      </c>
      <c r="F24">
        <f t="shared" si="0"/>
        <v>57.5</v>
      </c>
    </row>
    <row r="25" spans="1:7" x14ac:dyDescent="0.2">
      <c r="A25" s="2" t="s">
        <v>97</v>
      </c>
      <c r="B25" s="2" t="s">
        <v>98</v>
      </c>
      <c r="C25" s="1">
        <v>32.5</v>
      </c>
      <c r="D25">
        <v>60</v>
      </c>
      <c r="E25">
        <v>55</v>
      </c>
      <c r="F25">
        <f t="shared" si="0"/>
        <v>57.5</v>
      </c>
    </row>
    <row r="26" spans="1:7" x14ac:dyDescent="0.2">
      <c r="A26" s="2" t="s">
        <v>99</v>
      </c>
      <c r="B26" s="2" t="s">
        <v>48</v>
      </c>
      <c r="C26" s="1">
        <v>42.5</v>
      </c>
      <c r="D26">
        <v>20</v>
      </c>
      <c r="E26">
        <v>60</v>
      </c>
      <c r="F26">
        <f t="shared" si="0"/>
        <v>40</v>
      </c>
    </row>
    <row r="27" spans="1:7" x14ac:dyDescent="0.2">
      <c r="A27" t="s">
        <v>5</v>
      </c>
      <c r="C27">
        <f>AVERAGE(C3:C26)</f>
        <v>51.145833333333336</v>
      </c>
      <c r="F27">
        <f>AVERAGE(F3:F26)</f>
        <v>54.6875</v>
      </c>
      <c r="G27">
        <f>((F27-C27)/C27)*100</f>
        <v>6.9246435845213794</v>
      </c>
    </row>
  </sheetData>
  <pageMargins left="0" right="0" top="0.39374999999999999" bottom="0.39374999999999999" header="0" footer="0"/>
  <headerFooter>
    <oddHeader>&amp;C&amp;A</oddHeader>
    <oddFooter>&amp;CPage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topLeftCell="A4" workbookViewId="0">
      <selection activeCell="B18" sqref="B18"/>
    </sheetView>
  </sheetViews>
  <sheetFormatPr defaultRowHeight="14.25" x14ac:dyDescent="0.2"/>
  <cols>
    <col min="1" max="1" width="4.25" customWidth="1"/>
    <col min="2" max="3" width="10.625" customWidth="1"/>
    <col min="4" max="4" width="15.75" bestFit="1" customWidth="1"/>
    <col min="5" max="5" width="14.75" bestFit="1" customWidth="1"/>
    <col min="6" max="6" width="14.5" bestFit="1" customWidth="1"/>
    <col min="7" max="7" width="10.625" customWidth="1"/>
    <col min="9" max="9" width="3.125" bestFit="1" customWidth="1"/>
    <col min="10" max="10" width="12.125" bestFit="1" customWidth="1"/>
    <col min="11" max="11" width="17.875" bestFit="1" customWidth="1"/>
    <col min="12" max="12" width="14.75" bestFit="1" customWidth="1"/>
    <col min="13" max="13" width="14.5" bestFit="1" customWidth="1"/>
    <col min="14" max="14" width="11.875" bestFit="1" customWidth="1"/>
  </cols>
  <sheetData>
    <row r="1" spans="1:14" x14ac:dyDescent="0.2">
      <c r="A1" s="9" t="s">
        <v>185</v>
      </c>
      <c r="B1" s="9" t="s">
        <v>0</v>
      </c>
      <c r="C1" s="9"/>
      <c r="D1" s="9" t="s">
        <v>186</v>
      </c>
      <c r="E1" s="10" t="s">
        <v>187</v>
      </c>
      <c r="F1" s="10"/>
      <c r="G1" s="10"/>
      <c r="I1" s="9" t="s">
        <v>185</v>
      </c>
      <c r="J1" s="9" t="s">
        <v>0</v>
      </c>
      <c r="K1" s="9"/>
      <c r="L1" s="10" t="s">
        <v>187</v>
      </c>
      <c r="M1" s="10"/>
      <c r="N1" s="10"/>
    </row>
    <row r="2" spans="1:14" x14ac:dyDescent="0.2">
      <c r="A2" s="9"/>
      <c r="B2" s="9"/>
      <c r="C2" s="9"/>
      <c r="D2" s="9"/>
      <c r="E2" s="4" t="s">
        <v>3</v>
      </c>
      <c r="F2" s="4" t="s">
        <v>4</v>
      </c>
      <c r="G2" s="4" t="s">
        <v>5</v>
      </c>
      <c r="I2" s="9"/>
      <c r="J2" s="9"/>
      <c r="K2" s="9"/>
      <c r="L2" s="4" t="s">
        <v>3</v>
      </c>
      <c r="M2" s="4" t="s">
        <v>4</v>
      </c>
      <c r="N2" s="4" t="s">
        <v>5</v>
      </c>
    </row>
    <row r="3" spans="1:14" x14ac:dyDescent="0.2">
      <c r="A3" s="3">
        <v>1</v>
      </c>
      <c r="B3" s="3" t="s">
        <v>100</v>
      </c>
      <c r="C3" s="3" t="s">
        <v>101</v>
      </c>
      <c r="D3" s="3">
        <v>52.5</v>
      </c>
      <c r="E3" s="3">
        <v>70</v>
      </c>
      <c r="F3" s="3">
        <v>65</v>
      </c>
      <c r="G3" s="3">
        <f t="shared" ref="G3:G26" si="0">AVERAGE(E3:F3)</f>
        <v>67.5</v>
      </c>
      <c r="I3" s="3">
        <v>1</v>
      </c>
      <c r="J3" s="3" t="s">
        <v>100</v>
      </c>
      <c r="K3" s="3" t="s">
        <v>101</v>
      </c>
      <c r="L3" s="3">
        <v>70</v>
      </c>
      <c r="M3" s="3">
        <v>65</v>
      </c>
      <c r="N3" s="3">
        <f t="shared" ref="N3:N26" si="1">AVERAGE(L3:M3)</f>
        <v>67.5</v>
      </c>
    </row>
    <row r="4" spans="1:14" x14ac:dyDescent="0.2">
      <c r="A4" s="3">
        <v>2</v>
      </c>
      <c r="B4" s="3" t="s">
        <v>102</v>
      </c>
      <c r="C4" s="3" t="s">
        <v>103</v>
      </c>
      <c r="D4" s="3">
        <v>32.5</v>
      </c>
      <c r="E4" s="3">
        <v>80</v>
      </c>
      <c r="F4" s="3">
        <v>70</v>
      </c>
      <c r="G4" s="3">
        <f t="shared" si="0"/>
        <v>75</v>
      </c>
      <c r="I4" s="3">
        <v>2</v>
      </c>
      <c r="J4" s="3" t="s">
        <v>102</v>
      </c>
      <c r="K4" s="3" t="s">
        <v>103</v>
      </c>
      <c r="L4" s="3">
        <v>80</v>
      </c>
      <c r="M4" s="3">
        <v>70</v>
      </c>
      <c r="N4" s="3">
        <f t="shared" si="1"/>
        <v>75</v>
      </c>
    </row>
    <row r="5" spans="1:14" x14ac:dyDescent="0.2">
      <c r="A5" s="3">
        <v>3</v>
      </c>
      <c r="B5" s="3" t="s">
        <v>104</v>
      </c>
      <c r="C5" s="3" t="s">
        <v>105</v>
      </c>
      <c r="D5" s="3">
        <v>15</v>
      </c>
      <c r="E5" s="3">
        <v>20</v>
      </c>
      <c r="F5" s="3">
        <v>20</v>
      </c>
      <c r="G5" s="3">
        <f t="shared" si="0"/>
        <v>20</v>
      </c>
      <c r="I5" s="3">
        <v>3</v>
      </c>
      <c r="J5" s="3" t="s">
        <v>104</v>
      </c>
      <c r="K5" s="3" t="s">
        <v>105</v>
      </c>
      <c r="L5" s="3">
        <v>20</v>
      </c>
      <c r="M5" s="3">
        <v>20</v>
      </c>
      <c r="N5" s="3">
        <f t="shared" si="1"/>
        <v>20</v>
      </c>
    </row>
    <row r="6" spans="1:14" x14ac:dyDescent="0.2">
      <c r="A6" s="3">
        <v>4</v>
      </c>
      <c r="B6" s="3" t="s">
        <v>106</v>
      </c>
      <c r="C6" s="3" t="s">
        <v>107</v>
      </c>
      <c r="D6" s="3">
        <v>30</v>
      </c>
      <c r="E6" s="3">
        <v>50</v>
      </c>
      <c r="F6" s="3">
        <v>60</v>
      </c>
      <c r="G6" s="3">
        <f t="shared" si="0"/>
        <v>55</v>
      </c>
      <c r="I6" s="3">
        <v>4</v>
      </c>
      <c r="J6" s="3" t="s">
        <v>106</v>
      </c>
      <c r="K6" s="3" t="s">
        <v>107</v>
      </c>
      <c r="L6" s="3">
        <v>50</v>
      </c>
      <c r="M6" s="3">
        <v>60</v>
      </c>
      <c r="N6" s="3">
        <f t="shared" si="1"/>
        <v>55</v>
      </c>
    </row>
    <row r="7" spans="1:14" x14ac:dyDescent="0.2">
      <c r="A7" s="3">
        <v>5</v>
      </c>
      <c r="B7" s="3" t="s">
        <v>108</v>
      </c>
      <c r="C7" s="3" t="s">
        <v>109</v>
      </c>
      <c r="D7" s="3">
        <v>30</v>
      </c>
      <c r="E7" s="3">
        <v>90</v>
      </c>
      <c r="F7" s="3">
        <v>70</v>
      </c>
      <c r="G7" s="3">
        <f t="shared" si="0"/>
        <v>80</v>
      </c>
      <c r="I7" s="3">
        <v>5</v>
      </c>
      <c r="J7" s="3" t="s">
        <v>108</v>
      </c>
      <c r="K7" s="3" t="s">
        <v>109</v>
      </c>
      <c r="L7" s="3">
        <v>90</v>
      </c>
      <c r="M7" s="3">
        <v>70</v>
      </c>
      <c r="N7" s="3">
        <f t="shared" si="1"/>
        <v>80</v>
      </c>
    </row>
    <row r="8" spans="1:14" x14ac:dyDescent="0.2">
      <c r="A8" s="3">
        <v>6</v>
      </c>
      <c r="B8" s="3" t="s">
        <v>110</v>
      </c>
      <c r="C8" s="3" t="s">
        <v>111</v>
      </c>
      <c r="D8" s="3">
        <v>12.5</v>
      </c>
      <c r="E8" s="3">
        <v>70</v>
      </c>
      <c r="F8" s="3">
        <v>65</v>
      </c>
      <c r="G8" s="3">
        <f t="shared" si="0"/>
        <v>67.5</v>
      </c>
      <c r="I8" s="3">
        <v>6</v>
      </c>
      <c r="J8" s="3" t="s">
        <v>110</v>
      </c>
      <c r="K8" s="3" t="s">
        <v>111</v>
      </c>
      <c r="L8" s="3">
        <v>70</v>
      </c>
      <c r="M8" s="3">
        <v>65</v>
      </c>
      <c r="N8" s="3">
        <f t="shared" si="1"/>
        <v>67.5</v>
      </c>
    </row>
    <row r="9" spans="1:14" x14ac:dyDescent="0.2">
      <c r="A9" s="3">
        <v>7</v>
      </c>
      <c r="B9" s="3" t="s">
        <v>112</v>
      </c>
      <c r="C9" s="3" t="s">
        <v>113</v>
      </c>
      <c r="D9" s="3">
        <v>40</v>
      </c>
      <c r="E9" s="3">
        <v>80</v>
      </c>
      <c r="F9" s="3">
        <v>100</v>
      </c>
      <c r="G9" s="3">
        <f t="shared" si="0"/>
        <v>90</v>
      </c>
      <c r="I9" s="3">
        <v>7</v>
      </c>
      <c r="J9" s="3" t="s">
        <v>112</v>
      </c>
      <c r="K9" s="3" t="s">
        <v>113</v>
      </c>
      <c r="L9" s="3">
        <v>80</v>
      </c>
      <c r="M9" s="3">
        <v>100</v>
      </c>
      <c r="N9" s="3">
        <f t="shared" si="1"/>
        <v>90</v>
      </c>
    </row>
    <row r="10" spans="1:14" x14ac:dyDescent="0.2">
      <c r="A10" s="3">
        <v>8</v>
      </c>
      <c r="B10" s="3" t="s">
        <v>114</v>
      </c>
      <c r="C10" s="3" t="s">
        <v>115</v>
      </c>
      <c r="D10" s="3">
        <v>30</v>
      </c>
      <c r="E10" s="3">
        <v>70</v>
      </c>
      <c r="F10" s="3">
        <v>65</v>
      </c>
      <c r="G10" s="3">
        <f t="shared" si="0"/>
        <v>67.5</v>
      </c>
      <c r="I10" s="3">
        <v>8</v>
      </c>
      <c r="J10" s="3" t="s">
        <v>114</v>
      </c>
      <c r="K10" s="3" t="s">
        <v>115</v>
      </c>
      <c r="L10" s="3">
        <v>70</v>
      </c>
      <c r="M10" s="3">
        <v>65</v>
      </c>
      <c r="N10" s="3">
        <f t="shared" si="1"/>
        <v>67.5</v>
      </c>
    </row>
    <row r="11" spans="1:14" x14ac:dyDescent="0.2">
      <c r="A11" s="3">
        <v>9</v>
      </c>
      <c r="B11" s="3" t="s">
        <v>116</v>
      </c>
      <c r="C11" s="3" t="s">
        <v>117</v>
      </c>
      <c r="D11" s="3">
        <v>25</v>
      </c>
      <c r="E11" s="3">
        <v>90</v>
      </c>
      <c r="F11" s="3">
        <v>100</v>
      </c>
      <c r="G11" s="3">
        <f t="shared" si="0"/>
        <v>95</v>
      </c>
      <c r="I11" s="3">
        <v>9</v>
      </c>
      <c r="J11" s="3" t="s">
        <v>116</v>
      </c>
      <c r="K11" s="3" t="s">
        <v>117</v>
      </c>
      <c r="L11" s="3">
        <v>90</v>
      </c>
      <c r="M11" s="3">
        <v>100</v>
      </c>
      <c r="N11" s="3">
        <f t="shared" si="1"/>
        <v>95</v>
      </c>
    </row>
    <row r="12" spans="1:14" x14ac:dyDescent="0.2">
      <c r="A12" s="3">
        <v>10</v>
      </c>
      <c r="B12" s="3" t="s">
        <v>118</v>
      </c>
      <c r="C12" s="3" t="s">
        <v>119</v>
      </c>
      <c r="D12" s="3">
        <v>37.5</v>
      </c>
      <c r="E12" s="3">
        <v>50</v>
      </c>
      <c r="F12" s="3">
        <v>65</v>
      </c>
      <c r="G12" s="3">
        <f t="shared" si="0"/>
        <v>57.5</v>
      </c>
      <c r="I12" s="3">
        <v>10</v>
      </c>
      <c r="J12" s="3" t="s">
        <v>118</v>
      </c>
      <c r="K12" s="3" t="s">
        <v>119</v>
      </c>
      <c r="L12" s="3">
        <v>50</v>
      </c>
      <c r="M12" s="3">
        <v>65</v>
      </c>
      <c r="N12" s="3">
        <f t="shared" si="1"/>
        <v>57.5</v>
      </c>
    </row>
    <row r="13" spans="1:14" x14ac:dyDescent="0.2">
      <c r="A13" s="3">
        <v>11</v>
      </c>
      <c r="B13" s="3" t="s">
        <v>120</v>
      </c>
      <c r="C13" s="3" t="s">
        <v>51</v>
      </c>
      <c r="D13" s="3">
        <v>47.5</v>
      </c>
      <c r="E13" s="3">
        <v>90</v>
      </c>
      <c r="F13" s="3">
        <v>100</v>
      </c>
      <c r="G13" s="3">
        <f t="shared" si="0"/>
        <v>95</v>
      </c>
      <c r="I13" s="3">
        <v>11</v>
      </c>
      <c r="J13" s="3" t="s">
        <v>120</v>
      </c>
      <c r="K13" s="3" t="s">
        <v>51</v>
      </c>
      <c r="L13" s="3">
        <v>90</v>
      </c>
      <c r="M13" s="3">
        <v>100</v>
      </c>
      <c r="N13" s="3">
        <f t="shared" si="1"/>
        <v>95</v>
      </c>
    </row>
    <row r="14" spans="1:14" x14ac:dyDescent="0.2">
      <c r="A14" s="3">
        <v>12</v>
      </c>
      <c r="B14" s="3" t="s">
        <v>121</v>
      </c>
      <c r="C14" s="3" t="s">
        <v>122</v>
      </c>
      <c r="D14" s="3">
        <v>47.5</v>
      </c>
      <c r="E14" s="3">
        <v>40</v>
      </c>
      <c r="F14" s="3">
        <v>35</v>
      </c>
      <c r="G14" s="3">
        <f t="shared" si="0"/>
        <v>37.5</v>
      </c>
      <c r="I14" s="3">
        <v>12</v>
      </c>
      <c r="J14" s="3" t="s">
        <v>121</v>
      </c>
      <c r="K14" s="3" t="s">
        <v>122</v>
      </c>
      <c r="L14" s="3">
        <v>40</v>
      </c>
      <c r="M14" s="3">
        <v>35</v>
      </c>
      <c r="N14" s="3">
        <f t="shared" si="1"/>
        <v>37.5</v>
      </c>
    </row>
    <row r="15" spans="1:14" x14ac:dyDescent="0.2">
      <c r="A15" s="3">
        <v>13</v>
      </c>
      <c r="B15" s="3" t="s">
        <v>123</v>
      </c>
      <c r="C15" s="3" t="s">
        <v>124</v>
      </c>
      <c r="D15" s="3">
        <v>35</v>
      </c>
      <c r="E15" s="3">
        <v>60</v>
      </c>
      <c r="F15" s="3">
        <v>55</v>
      </c>
      <c r="G15" s="3">
        <f t="shared" si="0"/>
        <v>57.5</v>
      </c>
      <c r="I15" s="3">
        <v>13</v>
      </c>
      <c r="J15" s="3" t="s">
        <v>123</v>
      </c>
      <c r="K15" s="3" t="s">
        <v>124</v>
      </c>
      <c r="L15" s="3">
        <v>60</v>
      </c>
      <c r="M15" s="3">
        <v>55</v>
      </c>
      <c r="N15" s="3">
        <f t="shared" si="1"/>
        <v>57.5</v>
      </c>
    </row>
    <row r="16" spans="1:14" x14ac:dyDescent="0.2">
      <c r="A16" s="3">
        <v>14</v>
      </c>
      <c r="B16" s="3" t="s">
        <v>31</v>
      </c>
      <c r="C16" s="3" t="s">
        <v>125</v>
      </c>
      <c r="D16" s="3">
        <v>15</v>
      </c>
      <c r="E16" s="3">
        <v>70</v>
      </c>
      <c r="F16" s="3">
        <v>55</v>
      </c>
      <c r="G16" s="3">
        <f t="shared" si="0"/>
        <v>62.5</v>
      </c>
      <c r="I16" s="3">
        <v>14</v>
      </c>
      <c r="J16" s="3" t="s">
        <v>31</v>
      </c>
      <c r="K16" s="3" t="s">
        <v>125</v>
      </c>
      <c r="L16" s="3">
        <v>70</v>
      </c>
      <c r="M16" s="3">
        <v>55</v>
      </c>
      <c r="N16" s="3">
        <f t="shared" si="1"/>
        <v>62.5</v>
      </c>
    </row>
    <row r="17" spans="1:14" x14ac:dyDescent="0.2">
      <c r="A17" s="3">
        <v>15</v>
      </c>
      <c r="B17" s="3" t="s">
        <v>31</v>
      </c>
      <c r="C17" s="3" t="s">
        <v>126</v>
      </c>
      <c r="D17" s="3">
        <v>47.5</v>
      </c>
      <c r="E17" s="3">
        <v>60</v>
      </c>
      <c r="F17" s="3">
        <v>65</v>
      </c>
      <c r="G17" s="3">
        <f t="shared" si="0"/>
        <v>62.5</v>
      </c>
      <c r="I17" s="3">
        <v>15</v>
      </c>
      <c r="J17" s="3" t="s">
        <v>31</v>
      </c>
      <c r="K17" s="3" t="s">
        <v>126</v>
      </c>
      <c r="L17" s="3">
        <v>60</v>
      </c>
      <c r="M17" s="3">
        <v>65</v>
      </c>
      <c r="N17" s="3">
        <f t="shared" si="1"/>
        <v>62.5</v>
      </c>
    </row>
    <row r="18" spans="1:14" x14ac:dyDescent="0.2">
      <c r="A18" s="3">
        <v>16</v>
      </c>
      <c r="B18" s="3" t="s">
        <v>31</v>
      </c>
      <c r="C18" s="3" t="s">
        <v>127</v>
      </c>
      <c r="D18" s="3">
        <v>30</v>
      </c>
      <c r="E18" s="3">
        <v>70</v>
      </c>
      <c r="F18" s="3">
        <v>65</v>
      </c>
      <c r="G18" s="3">
        <f t="shared" si="0"/>
        <v>67.5</v>
      </c>
      <c r="I18" s="3">
        <v>16</v>
      </c>
      <c r="J18" s="3" t="s">
        <v>31</v>
      </c>
      <c r="K18" s="3" t="s">
        <v>127</v>
      </c>
      <c r="L18" s="3">
        <v>70</v>
      </c>
      <c r="M18" s="3">
        <v>65</v>
      </c>
      <c r="N18" s="3">
        <f t="shared" si="1"/>
        <v>67.5</v>
      </c>
    </row>
    <row r="19" spans="1:14" x14ac:dyDescent="0.2">
      <c r="A19" s="3">
        <v>17</v>
      </c>
      <c r="B19" s="3" t="s">
        <v>31</v>
      </c>
      <c r="C19" s="3" t="s">
        <v>128</v>
      </c>
      <c r="D19" s="3">
        <v>50</v>
      </c>
      <c r="E19" s="3">
        <v>100</v>
      </c>
      <c r="F19" s="3">
        <v>100</v>
      </c>
      <c r="G19" s="3">
        <f t="shared" si="0"/>
        <v>100</v>
      </c>
      <c r="I19" s="3">
        <v>17</v>
      </c>
      <c r="J19" s="3" t="s">
        <v>31</v>
      </c>
      <c r="K19" s="3" t="s">
        <v>128</v>
      </c>
      <c r="L19" s="3">
        <v>100</v>
      </c>
      <c r="M19" s="3">
        <v>100</v>
      </c>
      <c r="N19" s="3">
        <f t="shared" si="1"/>
        <v>100</v>
      </c>
    </row>
    <row r="20" spans="1:14" x14ac:dyDescent="0.2">
      <c r="A20" s="3">
        <v>18</v>
      </c>
      <c r="B20" s="3" t="s">
        <v>129</v>
      </c>
      <c r="C20" s="3" t="s">
        <v>130</v>
      </c>
      <c r="D20" s="3">
        <v>37.5</v>
      </c>
      <c r="E20" s="3">
        <v>100</v>
      </c>
      <c r="F20" s="3">
        <v>70</v>
      </c>
      <c r="G20" s="3">
        <f t="shared" si="0"/>
        <v>85</v>
      </c>
      <c r="I20" s="3">
        <v>18</v>
      </c>
      <c r="J20" s="3" t="s">
        <v>129</v>
      </c>
      <c r="K20" s="3" t="s">
        <v>130</v>
      </c>
      <c r="L20" s="3">
        <v>100</v>
      </c>
      <c r="M20" s="3">
        <v>70</v>
      </c>
      <c r="N20" s="3">
        <f t="shared" si="1"/>
        <v>85</v>
      </c>
    </row>
    <row r="21" spans="1:14" x14ac:dyDescent="0.2">
      <c r="A21" s="3">
        <v>19</v>
      </c>
      <c r="B21" s="3" t="s">
        <v>131</v>
      </c>
      <c r="C21" s="3" t="s">
        <v>132</v>
      </c>
      <c r="D21" s="3">
        <v>70</v>
      </c>
      <c r="E21" s="3">
        <v>80</v>
      </c>
      <c r="F21" s="3">
        <v>100</v>
      </c>
      <c r="G21" s="3">
        <f t="shared" si="0"/>
        <v>90</v>
      </c>
      <c r="I21" s="3">
        <v>19</v>
      </c>
      <c r="J21" s="3" t="s">
        <v>131</v>
      </c>
      <c r="K21" s="3" t="s">
        <v>132</v>
      </c>
      <c r="L21" s="3">
        <v>80</v>
      </c>
      <c r="M21" s="3">
        <v>100</v>
      </c>
      <c r="N21" s="3">
        <f t="shared" si="1"/>
        <v>90</v>
      </c>
    </row>
    <row r="22" spans="1:14" x14ac:dyDescent="0.2">
      <c r="A22" s="3">
        <v>20</v>
      </c>
      <c r="B22" s="3" t="s">
        <v>133</v>
      </c>
      <c r="C22" s="3" t="s">
        <v>134</v>
      </c>
      <c r="D22" s="3">
        <v>45</v>
      </c>
      <c r="E22" s="3">
        <v>70</v>
      </c>
      <c r="F22" s="3">
        <v>75</v>
      </c>
      <c r="G22" s="3">
        <f t="shared" si="0"/>
        <v>72.5</v>
      </c>
      <c r="I22" s="3">
        <v>20</v>
      </c>
      <c r="J22" s="3" t="s">
        <v>133</v>
      </c>
      <c r="K22" s="3" t="s">
        <v>134</v>
      </c>
      <c r="L22" s="3">
        <v>70</v>
      </c>
      <c r="M22" s="3">
        <v>75</v>
      </c>
      <c r="N22" s="3">
        <f t="shared" si="1"/>
        <v>72.5</v>
      </c>
    </row>
    <row r="23" spans="1:14" x14ac:dyDescent="0.2">
      <c r="A23" s="3">
        <v>21</v>
      </c>
      <c r="B23" s="3" t="s">
        <v>135</v>
      </c>
      <c r="C23" s="3" t="s">
        <v>136</v>
      </c>
      <c r="D23" s="3">
        <v>27.5</v>
      </c>
      <c r="E23" s="3">
        <v>55</v>
      </c>
      <c r="F23" s="3">
        <v>15</v>
      </c>
      <c r="G23" s="3">
        <f t="shared" si="0"/>
        <v>35</v>
      </c>
      <c r="I23" s="3">
        <v>21</v>
      </c>
      <c r="J23" s="3" t="s">
        <v>135</v>
      </c>
      <c r="K23" s="3" t="s">
        <v>136</v>
      </c>
      <c r="L23" s="3">
        <v>55</v>
      </c>
      <c r="M23" s="3">
        <v>15</v>
      </c>
      <c r="N23" s="3">
        <f t="shared" si="1"/>
        <v>35</v>
      </c>
    </row>
    <row r="24" spans="1:14" x14ac:dyDescent="0.2">
      <c r="A24" s="3">
        <v>22</v>
      </c>
      <c r="B24" s="3" t="s">
        <v>137</v>
      </c>
      <c r="C24" s="3" t="s">
        <v>138</v>
      </c>
      <c r="D24" s="3">
        <v>60</v>
      </c>
      <c r="E24" s="3">
        <v>50</v>
      </c>
      <c r="F24" s="3">
        <v>65</v>
      </c>
      <c r="G24" s="3">
        <f t="shared" si="0"/>
        <v>57.5</v>
      </c>
      <c r="I24" s="3">
        <v>22</v>
      </c>
      <c r="J24" s="3" t="s">
        <v>137</v>
      </c>
      <c r="K24" s="3" t="s">
        <v>138</v>
      </c>
      <c r="L24" s="3">
        <v>50</v>
      </c>
      <c r="M24" s="3">
        <v>65</v>
      </c>
      <c r="N24" s="3">
        <f t="shared" si="1"/>
        <v>57.5</v>
      </c>
    </row>
    <row r="25" spans="1:14" x14ac:dyDescent="0.2">
      <c r="A25" s="3">
        <v>23</v>
      </c>
      <c r="B25" s="3" t="s">
        <v>139</v>
      </c>
      <c r="C25" s="3" t="s">
        <v>140</v>
      </c>
      <c r="D25" s="3">
        <v>70</v>
      </c>
      <c r="E25" s="3">
        <v>100</v>
      </c>
      <c r="F25" s="3">
        <v>65</v>
      </c>
      <c r="G25" s="3">
        <f t="shared" si="0"/>
        <v>82.5</v>
      </c>
      <c r="I25" s="3">
        <v>23</v>
      </c>
      <c r="J25" s="3" t="s">
        <v>139</v>
      </c>
      <c r="K25" s="3" t="s">
        <v>140</v>
      </c>
      <c r="L25" s="3">
        <v>100</v>
      </c>
      <c r="M25" s="3">
        <v>65</v>
      </c>
      <c r="N25" s="3">
        <f t="shared" si="1"/>
        <v>82.5</v>
      </c>
    </row>
    <row r="26" spans="1:14" x14ac:dyDescent="0.2">
      <c r="A26" s="3">
        <v>24</v>
      </c>
      <c r="B26" s="3" t="s">
        <v>141</v>
      </c>
      <c r="C26" s="3" t="s">
        <v>142</v>
      </c>
      <c r="D26" s="3">
        <v>57.5</v>
      </c>
      <c r="E26" s="3">
        <v>70</v>
      </c>
      <c r="F26" s="3">
        <v>65</v>
      </c>
      <c r="G26" s="3">
        <f t="shared" si="0"/>
        <v>67.5</v>
      </c>
      <c r="I26" s="3">
        <v>24</v>
      </c>
      <c r="J26" s="3" t="s">
        <v>141</v>
      </c>
      <c r="K26" s="3" t="s">
        <v>142</v>
      </c>
      <c r="L26" s="3">
        <v>70</v>
      </c>
      <c r="M26" s="3">
        <v>65</v>
      </c>
      <c r="N26" s="3">
        <f t="shared" si="1"/>
        <v>67.5</v>
      </c>
    </row>
    <row r="27" spans="1:14" x14ac:dyDescent="0.2">
      <c r="A27" s="11" t="s">
        <v>5</v>
      </c>
      <c r="B27" s="12"/>
      <c r="C27" s="13"/>
      <c r="D27" s="3">
        <f>AVERAGE(D3:D26)</f>
        <v>39.375</v>
      </c>
      <c r="E27" s="3">
        <f>AVERAGE(E3:E26)</f>
        <v>70.208333333333329</v>
      </c>
      <c r="F27" s="3">
        <f>AVERAGE(F3:F26)</f>
        <v>67.083333333333329</v>
      </c>
      <c r="G27" s="3">
        <f>AVERAGE(G3:G26)</f>
        <v>68.645833333333329</v>
      </c>
      <c r="I27" s="11" t="s">
        <v>5</v>
      </c>
      <c r="J27" s="12"/>
      <c r="K27" s="13"/>
      <c r="L27" s="3">
        <f>AVERAGE(L3:L26)</f>
        <v>70.208333333333329</v>
      </c>
      <c r="M27" s="3">
        <f>AVERAGE(M3:M26)</f>
        <v>67.083333333333329</v>
      </c>
      <c r="N27" s="3">
        <f>AVERAGE(N3:N26)</f>
        <v>68.645833333333329</v>
      </c>
    </row>
  </sheetData>
  <mergeCells count="9">
    <mergeCell ref="I1:I2"/>
    <mergeCell ref="J1:K2"/>
    <mergeCell ref="L1:N1"/>
    <mergeCell ref="I27:K27"/>
    <mergeCell ref="A1:A2"/>
    <mergeCell ref="B1:C2"/>
    <mergeCell ref="D1:D2"/>
    <mergeCell ref="E1:G1"/>
    <mergeCell ref="A27:C27"/>
  </mergeCells>
  <pageMargins left="0" right="0" top="0.39374999999999999" bottom="0.39374999999999999" header="0" footer="0"/>
  <headerFooter>
    <oddHeader>&amp;C&amp;A</oddHeader>
    <oddFooter>&amp;CPage &amp;P</oddFooter>
  </headerFooter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8C86-9463-4B16-A4E6-77CDCC75ABD3}">
  <dimension ref="A1:Y37"/>
  <sheetViews>
    <sheetView tabSelected="1" workbookViewId="0">
      <pane ySplit="2" topLeftCell="A18" activePane="bottomLeft" state="frozen"/>
      <selection pane="bottomLeft" activeCell="AA29" sqref="AA29"/>
    </sheetView>
  </sheetViews>
  <sheetFormatPr defaultRowHeight="14.25" x14ac:dyDescent="0.2"/>
  <cols>
    <col min="1" max="1" width="8.375" customWidth="1"/>
    <col min="2" max="2" width="12.125" hidden="1" customWidth="1"/>
    <col min="3" max="3" width="17.875" hidden="1" customWidth="1"/>
    <col min="4" max="6" width="5.625" customWidth="1"/>
    <col min="7" max="7" width="6.625" customWidth="1"/>
    <col min="8" max="19" width="5.625" customWidth="1"/>
    <col min="20" max="20" width="6.75" customWidth="1"/>
    <col min="21" max="25" width="5.625" customWidth="1"/>
  </cols>
  <sheetData>
    <row r="1" spans="1:25" x14ac:dyDescent="0.2">
      <c r="A1" s="9" t="s">
        <v>185</v>
      </c>
      <c r="B1" s="9" t="s">
        <v>0</v>
      </c>
      <c r="C1" s="9"/>
      <c r="D1" s="9" t="s">
        <v>333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331</v>
      </c>
      <c r="Y1" s="9" t="s">
        <v>332</v>
      </c>
    </row>
    <row r="2" spans="1:25" x14ac:dyDescent="0.2">
      <c r="A2" s="9"/>
      <c r="B2" s="9"/>
      <c r="C2" s="9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9"/>
      <c r="Y2" s="9"/>
    </row>
    <row r="3" spans="1:25" x14ac:dyDescent="0.2">
      <c r="A3" s="3">
        <v>1</v>
      </c>
      <c r="B3" s="3" t="s">
        <v>100</v>
      </c>
      <c r="C3" s="3" t="s">
        <v>101</v>
      </c>
      <c r="D3" s="3">
        <v>1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1</v>
      </c>
      <c r="K3" s="3">
        <v>1</v>
      </c>
      <c r="L3" s="3">
        <v>1</v>
      </c>
      <c r="M3" s="3">
        <v>0</v>
      </c>
      <c r="N3" s="3">
        <v>1</v>
      </c>
      <c r="O3" s="3">
        <v>1</v>
      </c>
      <c r="P3" s="3">
        <v>1</v>
      </c>
      <c r="Q3" s="3">
        <v>0.5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>
        <v>0</v>
      </c>
      <c r="X3" s="3">
        <f>SUM(D3:W3)</f>
        <v>10.5</v>
      </c>
      <c r="Y3" s="3">
        <f>X3*5</f>
        <v>52.5</v>
      </c>
    </row>
    <row r="4" spans="1:25" x14ac:dyDescent="0.2">
      <c r="A4" s="3">
        <v>2</v>
      </c>
      <c r="B4" s="3" t="s">
        <v>102</v>
      </c>
      <c r="C4" s="3" t="s">
        <v>103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0.5</v>
      </c>
      <c r="J4" s="3">
        <v>0.5</v>
      </c>
      <c r="K4" s="3">
        <v>0</v>
      </c>
      <c r="L4" s="3">
        <v>0</v>
      </c>
      <c r="M4" s="3">
        <v>1</v>
      </c>
      <c r="N4" s="3">
        <v>1</v>
      </c>
      <c r="O4" s="3">
        <v>0.5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 s="3">
        <f t="shared" ref="X4:X26" si="0">SUM(D4:W4)</f>
        <v>6.5</v>
      </c>
      <c r="Y4" s="3">
        <f>X4*5</f>
        <v>32.5</v>
      </c>
    </row>
    <row r="5" spans="1:25" x14ac:dyDescent="0.2">
      <c r="A5" s="3">
        <v>3</v>
      </c>
      <c r="B5" s="3" t="s">
        <v>104</v>
      </c>
      <c r="C5" s="3" t="s">
        <v>105</v>
      </c>
      <c r="D5" s="3">
        <v>0</v>
      </c>
      <c r="E5" s="3">
        <v>1</v>
      </c>
      <c r="F5" s="3">
        <v>0</v>
      </c>
      <c r="G5" s="3">
        <v>0.5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0.5</v>
      </c>
      <c r="V5" s="3">
        <v>1</v>
      </c>
      <c r="W5" s="3">
        <v>0</v>
      </c>
      <c r="X5" s="3">
        <f t="shared" si="0"/>
        <v>3</v>
      </c>
      <c r="Y5" s="3">
        <f>X5*5</f>
        <v>15</v>
      </c>
    </row>
    <row r="6" spans="1:25" x14ac:dyDescent="0.2">
      <c r="A6" s="3">
        <v>4</v>
      </c>
      <c r="B6" s="3" t="s">
        <v>106</v>
      </c>
      <c r="C6" s="3" t="s">
        <v>107</v>
      </c>
      <c r="D6" s="3">
        <v>0</v>
      </c>
      <c r="E6" s="3">
        <v>0</v>
      </c>
      <c r="F6" s="3">
        <v>1</v>
      </c>
      <c r="G6" s="3">
        <v>0.5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1</v>
      </c>
      <c r="S6" s="3">
        <v>1</v>
      </c>
      <c r="T6" s="3">
        <v>0.5</v>
      </c>
      <c r="U6" s="3">
        <v>1</v>
      </c>
      <c r="V6" s="3">
        <v>0</v>
      </c>
      <c r="W6" s="3">
        <v>0</v>
      </c>
      <c r="X6" s="3">
        <f t="shared" si="0"/>
        <v>6</v>
      </c>
      <c r="Y6" s="3">
        <f>X6*5</f>
        <v>30</v>
      </c>
    </row>
    <row r="7" spans="1:25" x14ac:dyDescent="0.2">
      <c r="A7" s="3">
        <v>5</v>
      </c>
      <c r="B7" s="3" t="s">
        <v>108</v>
      </c>
      <c r="C7" s="3" t="s">
        <v>109</v>
      </c>
      <c r="D7" s="3">
        <v>0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1</v>
      </c>
      <c r="M7" s="3">
        <v>0.5</v>
      </c>
      <c r="N7" s="3">
        <v>0</v>
      </c>
      <c r="O7" s="3">
        <v>1</v>
      </c>
      <c r="P7" s="3">
        <v>0</v>
      </c>
      <c r="Q7" s="3">
        <v>0.5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0</v>
      </c>
      <c r="X7" s="3">
        <f t="shared" si="0"/>
        <v>6</v>
      </c>
      <c r="Y7" s="3">
        <f>X7*5</f>
        <v>30</v>
      </c>
    </row>
    <row r="8" spans="1:25" x14ac:dyDescent="0.2">
      <c r="A8" s="3">
        <v>6</v>
      </c>
      <c r="B8" s="3" t="s">
        <v>110</v>
      </c>
      <c r="C8" s="3" t="s">
        <v>111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0.5</v>
      </c>
      <c r="J8" s="3">
        <v>0</v>
      </c>
      <c r="K8" s="3">
        <v>0</v>
      </c>
      <c r="L8" s="3">
        <v>0.5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0.5</v>
      </c>
      <c r="X8" s="3">
        <f t="shared" si="0"/>
        <v>2.5</v>
      </c>
      <c r="Y8" s="3">
        <f>X8*5</f>
        <v>12.5</v>
      </c>
    </row>
    <row r="9" spans="1:25" x14ac:dyDescent="0.2">
      <c r="A9" s="3">
        <v>7</v>
      </c>
      <c r="B9" s="3" t="s">
        <v>112</v>
      </c>
      <c r="C9" s="3" t="s">
        <v>113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1</v>
      </c>
      <c r="V9" s="3">
        <v>0</v>
      </c>
      <c r="W9" s="3">
        <v>0</v>
      </c>
      <c r="X9" s="3">
        <f t="shared" si="0"/>
        <v>8</v>
      </c>
      <c r="Y9" s="3">
        <f>X9*5</f>
        <v>40</v>
      </c>
    </row>
    <row r="10" spans="1:25" x14ac:dyDescent="0.2">
      <c r="A10" s="3">
        <v>8</v>
      </c>
      <c r="B10" s="3" t="s">
        <v>114</v>
      </c>
      <c r="C10" s="3" t="s">
        <v>115</v>
      </c>
      <c r="D10" s="3">
        <v>0</v>
      </c>
      <c r="E10" s="3">
        <v>1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0.5</v>
      </c>
      <c r="N10" s="3">
        <v>0</v>
      </c>
      <c r="O10" s="3">
        <v>0</v>
      </c>
      <c r="P10" s="3">
        <v>0.5</v>
      </c>
      <c r="Q10" s="3">
        <v>0</v>
      </c>
      <c r="R10" s="3">
        <v>0</v>
      </c>
      <c r="S10" s="3">
        <v>0</v>
      </c>
      <c r="T10" s="3">
        <v>1</v>
      </c>
      <c r="U10" s="3">
        <v>1</v>
      </c>
      <c r="V10" s="3">
        <v>0</v>
      </c>
      <c r="W10" s="3">
        <v>1</v>
      </c>
      <c r="X10" s="3">
        <f t="shared" si="0"/>
        <v>6</v>
      </c>
      <c r="Y10" s="3">
        <f>X10*5</f>
        <v>30</v>
      </c>
    </row>
    <row r="11" spans="1:25" x14ac:dyDescent="0.2">
      <c r="A11" s="3">
        <v>9</v>
      </c>
      <c r="B11" s="3" t="s">
        <v>116</v>
      </c>
      <c r="C11" s="3" t="s">
        <v>117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1</v>
      </c>
      <c r="U11" s="3">
        <v>1</v>
      </c>
      <c r="V11" s="3">
        <v>0</v>
      </c>
      <c r="W11" s="3">
        <v>0</v>
      </c>
      <c r="X11" s="3">
        <f t="shared" si="0"/>
        <v>5</v>
      </c>
      <c r="Y11" s="3">
        <f>X11*5</f>
        <v>25</v>
      </c>
    </row>
    <row r="12" spans="1:25" s="55" customFormat="1" x14ac:dyDescent="0.2">
      <c r="A12" s="46">
        <v>10</v>
      </c>
      <c r="B12" s="46" t="s">
        <v>118</v>
      </c>
      <c r="C12" s="46" t="s">
        <v>119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0.5</v>
      </c>
      <c r="L12" s="46">
        <v>1</v>
      </c>
      <c r="M12" s="46">
        <v>1</v>
      </c>
      <c r="N12" s="46">
        <v>1</v>
      </c>
      <c r="O12" s="46">
        <v>1</v>
      </c>
      <c r="P12" s="46">
        <v>0</v>
      </c>
      <c r="Q12" s="46">
        <v>1</v>
      </c>
      <c r="R12" s="46">
        <v>0</v>
      </c>
      <c r="S12" s="46">
        <v>1</v>
      </c>
      <c r="T12" s="46">
        <v>0</v>
      </c>
      <c r="U12" s="46">
        <v>0.5</v>
      </c>
      <c r="V12" s="46">
        <v>0.5</v>
      </c>
      <c r="W12" s="46">
        <v>0</v>
      </c>
      <c r="X12" s="46">
        <f t="shared" si="0"/>
        <v>7.5</v>
      </c>
      <c r="Y12" s="46">
        <f>X12*5</f>
        <v>37.5</v>
      </c>
    </row>
    <row r="13" spans="1:25" s="55" customFormat="1" x14ac:dyDescent="0.2">
      <c r="A13" s="46">
        <v>11</v>
      </c>
      <c r="B13" s="46" t="s">
        <v>120</v>
      </c>
      <c r="C13" s="46" t="s">
        <v>51</v>
      </c>
      <c r="D13" s="46">
        <v>1</v>
      </c>
      <c r="E13" s="46">
        <v>0</v>
      </c>
      <c r="F13" s="46">
        <v>0</v>
      </c>
      <c r="G13" s="46">
        <v>0</v>
      </c>
      <c r="H13" s="46">
        <v>0</v>
      </c>
      <c r="I13" s="46">
        <v>1</v>
      </c>
      <c r="J13" s="46">
        <v>0.5</v>
      </c>
      <c r="K13" s="46">
        <v>1</v>
      </c>
      <c r="L13" s="46">
        <v>1</v>
      </c>
      <c r="M13" s="46">
        <v>0</v>
      </c>
      <c r="N13" s="46">
        <v>0</v>
      </c>
      <c r="O13" s="46">
        <v>1</v>
      </c>
      <c r="P13" s="46">
        <v>1</v>
      </c>
      <c r="Q13" s="46">
        <v>0.5</v>
      </c>
      <c r="R13" s="46">
        <v>0</v>
      </c>
      <c r="S13" s="46">
        <v>1</v>
      </c>
      <c r="T13" s="46">
        <v>0</v>
      </c>
      <c r="U13" s="46">
        <v>0</v>
      </c>
      <c r="V13" s="46">
        <v>1</v>
      </c>
      <c r="W13" s="46">
        <v>0.5</v>
      </c>
      <c r="X13" s="46">
        <f t="shared" si="0"/>
        <v>9.5</v>
      </c>
      <c r="Y13" s="46">
        <f>X13*5</f>
        <v>47.5</v>
      </c>
    </row>
    <row r="14" spans="1:25" s="55" customFormat="1" x14ac:dyDescent="0.2">
      <c r="A14" s="46">
        <v>12</v>
      </c>
      <c r="B14" s="46" t="s">
        <v>121</v>
      </c>
      <c r="C14" s="46" t="s">
        <v>122</v>
      </c>
      <c r="D14" s="46">
        <v>1</v>
      </c>
      <c r="E14" s="46">
        <v>1</v>
      </c>
      <c r="F14" s="46">
        <v>0</v>
      </c>
      <c r="G14" s="46">
        <v>0</v>
      </c>
      <c r="H14" s="46">
        <v>0</v>
      </c>
      <c r="I14" s="46">
        <v>1</v>
      </c>
      <c r="J14" s="46">
        <v>0</v>
      </c>
      <c r="K14" s="46">
        <v>0.5</v>
      </c>
      <c r="L14" s="46">
        <v>0.5</v>
      </c>
      <c r="M14" s="46">
        <v>0</v>
      </c>
      <c r="N14" s="46">
        <v>0</v>
      </c>
      <c r="O14" s="46">
        <v>0</v>
      </c>
      <c r="P14" s="46">
        <v>0.5</v>
      </c>
      <c r="Q14" s="46">
        <v>1</v>
      </c>
      <c r="R14" s="46">
        <v>1</v>
      </c>
      <c r="S14" s="46">
        <v>0</v>
      </c>
      <c r="T14" s="46">
        <v>1</v>
      </c>
      <c r="U14" s="46">
        <v>1</v>
      </c>
      <c r="V14" s="46">
        <v>0</v>
      </c>
      <c r="W14" s="46">
        <v>1</v>
      </c>
      <c r="X14" s="46">
        <f t="shared" si="0"/>
        <v>9.5</v>
      </c>
      <c r="Y14" s="46">
        <f>X14*5</f>
        <v>47.5</v>
      </c>
    </row>
    <row r="15" spans="1:25" s="55" customFormat="1" x14ac:dyDescent="0.2">
      <c r="A15" s="46">
        <v>13</v>
      </c>
      <c r="B15" s="46" t="s">
        <v>123</v>
      </c>
      <c r="C15" s="46" t="s">
        <v>124</v>
      </c>
      <c r="D15" s="46">
        <v>0</v>
      </c>
      <c r="E15" s="46">
        <v>1</v>
      </c>
      <c r="F15" s="46">
        <v>0</v>
      </c>
      <c r="G15" s="46">
        <v>0</v>
      </c>
      <c r="H15" s="46">
        <v>0</v>
      </c>
      <c r="I15" s="46">
        <v>1</v>
      </c>
      <c r="J15" s="46">
        <v>0</v>
      </c>
      <c r="K15" s="46">
        <v>1</v>
      </c>
      <c r="L15" s="46">
        <v>0</v>
      </c>
      <c r="M15" s="46">
        <v>0</v>
      </c>
      <c r="N15" s="46">
        <v>1</v>
      </c>
      <c r="O15" s="46">
        <v>0</v>
      </c>
      <c r="P15" s="46">
        <v>1</v>
      </c>
      <c r="Q15" s="46">
        <v>0</v>
      </c>
      <c r="R15" s="46">
        <v>0</v>
      </c>
      <c r="S15" s="46">
        <v>1</v>
      </c>
      <c r="T15" s="46">
        <v>0</v>
      </c>
      <c r="U15" s="46">
        <v>0</v>
      </c>
      <c r="V15" s="46">
        <v>0</v>
      </c>
      <c r="W15" s="46">
        <v>1</v>
      </c>
      <c r="X15" s="46">
        <f t="shared" si="0"/>
        <v>7</v>
      </c>
      <c r="Y15" s="46">
        <f>X15*5</f>
        <v>35</v>
      </c>
    </row>
    <row r="16" spans="1:25" s="55" customFormat="1" x14ac:dyDescent="0.2">
      <c r="A16" s="46">
        <v>14</v>
      </c>
      <c r="B16" s="46" t="s">
        <v>31</v>
      </c>
      <c r="C16" s="46" t="s">
        <v>125</v>
      </c>
      <c r="D16" s="46">
        <v>0</v>
      </c>
      <c r="E16" s="46">
        <v>0.5</v>
      </c>
      <c r="F16" s="46">
        <v>0</v>
      </c>
      <c r="G16" s="46">
        <v>1</v>
      </c>
      <c r="H16" s="46">
        <v>0</v>
      </c>
      <c r="I16" s="46">
        <v>1</v>
      </c>
      <c r="J16" s="46">
        <v>0</v>
      </c>
      <c r="K16" s="46">
        <v>0</v>
      </c>
      <c r="L16" s="46">
        <v>0.5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f t="shared" si="0"/>
        <v>3</v>
      </c>
      <c r="Y16" s="46">
        <f>X16*5</f>
        <v>15</v>
      </c>
    </row>
    <row r="17" spans="1:25" s="55" customFormat="1" x14ac:dyDescent="0.2">
      <c r="A17" s="46">
        <v>15</v>
      </c>
      <c r="B17" s="46" t="s">
        <v>31</v>
      </c>
      <c r="C17" s="46" t="s">
        <v>126</v>
      </c>
      <c r="D17" s="46">
        <v>1</v>
      </c>
      <c r="E17" s="46">
        <v>0</v>
      </c>
      <c r="F17" s="46">
        <v>0</v>
      </c>
      <c r="G17" s="46">
        <v>1</v>
      </c>
      <c r="H17" s="46">
        <v>0</v>
      </c>
      <c r="I17" s="46">
        <v>1</v>
      </c>
      <c r="J17" s="46">
        <v>1</v>
      </c>
      <c r="K17" s="46">
        <v>0</v>
      </c>
      <c r="L17" s="46">
        <v>0.5</v>
      </c>
      <c r="M17" s="46">
        <v>1</v>
      </c>
      <c r="N17" s="46">
        <v>1</v>
      </c>
      <c r="O17" s="46">
        <v>0</v>
      </c>
      <c r="P17" s="46">
        <v>1</v>
      </c>
      <c r="Q17" s="46">
        <v>0</v>
      </c>
      <c r="R17" s="46">
        <v>0.5</v>
      </c>
      <c r="S17" s="46">
        <v>0.5</v>
      </c>
      <c r="T17" s="46">
        <v>0</v>
      </c>
      <c r="U17" s="46">
        <v>0</v>
      </c>
      <c r="V17" s="46">
        <v>0</v>
      </c>
      <c r="W17" s="46">
        <v>1</v>
      </c>
      <c r="X17" s="46">
        <f t="shared" si="0"/>
        <v>9.5</v>
      </c>
      <c r="Y17" s="46">
        <f>X17*5</f>
        <v>47.5</v>
      </c>
    </row>
    <row r="18" spans="1:25" s="55" customFormat="1" x14ac:dyDescent="0.2">
      <c r="A18" s="46">
        <v>16</v>
      </c>
      <c r="B18" s="46" t="s">
        <v>31</v>
      </c>
      <c r="C18" s="46" t="s">
        <v>127</v>
      </c>
      <c r="D18" s="46">
        <v>1</v>
      </c>
      <c r="E18" s="46">
        <v>0</v>
      </c>
      <c r="F18" s="46">
        <v>1</v>
      </c>
      <c r="G18" s="46">
        <v>0</v>
      </c>
      <c r="H18" s="46">
        <v>1</v>
      </c>
      <c r="I18" s="46">
        <v>0</v>
      </c>
      <c r="J18" s="46">
        <v>0</v>
      </c>
      <c r="K18" s="46">
        <v>1</v>
      </c>
      <c r="L18" s="46">
        <v>0.5</v>
      </c>
      <c r="M18" s="46">
        <v>0</v>
      </c>
      <c r="N18" s="46">
        <v>0</v>
      </c>
      <c r="O18" s="46">
        <v>1</v>
      </c>
      <c r="P18" s="46">
        <v>0</v>
      </c>
      <c r="Q18" s="46">
        <v>0</v>
      </c>
      <c r="R18" s="46">
        <v>0.5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f t="shared" si="0"/>
        <v>6</v>
      </c>
      <c r="Y18" s="46">
        <f>X18*5</f>
        <v>30</v>
      </c>
    </row>
    <row r="19" spans="1:25" s="55" customFormat="1" x14ac:dyDescent="0.2">
      <c r="A19" s="46">
        <v>17</v>
      </c>
      <c r="B19" s="46" t="s">
        <v>31</v>
      </c>
      <c r="C19" s="46" t="s">
        <v>128</v>
      </c>
      <c r="D19" s="46">
        <v>1</v>
      </c>
      <c r="E19" s="46">
        <v>0.5</v>
      </c>
      <c r="F19" s="46">
        <v>0</v>
      </c>
      <c r="G19" s="46">
        <v>0</v>
      </c>
      <c r="H19" s="46">
        <v>0</v>
      </c>
      <c r="I19" s="46">
        <v>1</v>
      </c>
      <c r="J19" s="46">
        <v>1</v>
      </c>
      <c r="K19" s="46">
        <v>1</v>
      </c>
      <c r="L19" s="46">
        <v>0</v>
      </c>
      <c r="M19" s="46">
        <v>0</v>
      </c>
      <c r="N19" s="46">
        <v>0</v>
      </c>
      <c r="O19" s="46">
        <v>0</v>
      </c>
      <c r="P19" s="46">
        <v>1</v>
      </c>
      <c r="Q19" s="46">
        <v>1</v>
      </c>
      <c r="R19" s="46">
        <v>1</v>
      </c>
      <c r="S19" s="46">
        <v>1</v>
      </c>
      <c r="T19" s="46">
        <v>1</v>
      </c>
      <c r="U19" s="46">
        <v>0.5</v>
      </c>
      <c r="V19" s="46">
        <v>0</v>
      </c>
      <c r="W19" s="46">
        <v>0</v>
      </c>
      <c r="X19" s="46">
        <f t="shared" si="0"/>
        <v>10</v>
      </c>
      <c r="Y19" s="46">
        <f>X19*5</f>
        <v>50</v>
      </c>
    </row>
    <row r="20" spans="1:25" s="55" customFormat="1" x14ac:dyDescent="0.2">
      <c r="A20" s="46">
        <v>18</v>
      </c>
      <c r="B20" s="46" t="s">
        <v>129</v>
      </c>
      <c r="C20" s="46" t="s">
        <v>130</v>
      </c>
      <c r="D20" s="46">
        <v>1</v>
      </c>
      <c r="E20" s="46">
        <v>0</v>
      </c>
      <c r="F20" s="46">
        <v>0</v>
      </c>
      <c r="G20" s="46">
        <v>1</v>
      </c>
      <c r="H20" s="46">
        <v>1</v>
      </c>
      <c r="I20" s="46">
        <v>0</v>
      </c>
      <c r="J20" s="46">
        <v>0</v>
      </c>
      <c r="K20" s="46">
        <v>0</v>
      </c>
      <c r="L20" s="46">
        <v>0.5</v>
      </c>
      <c r="M20" s="46">
        <v>1</v>
      </c>
      <c r="N20" s="46">
        <v>1</v>
      </c>
      <c r="O20" s="46">
        <v>1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1</v>
      </c>
      <c r="W20" s="46">
        <v>0</v>
      </c>
      <c r="X20" s="46">
        <f t="shared" si="0"/>
        <v>7.5</v>
      </c>
      <c r="Y20" s="46">
        <f>X20*5</f>
        <v>37.5</v>
      </c>
    </row>
    <row r="21" spans="1:25" s="55" customFormat="1" x14ac:dyDescent="0.2">
      <c r="A21" s="46">
        <v>19</v>
      </c>
      <c r="B21" s="46" t="s">
        <v>131</v>
      </c>
      <c r="C21" s="46" t="s">
        <v>132</v>
      </c>
      <c r="D21" s="46">
        <v>1</v>
      </c>
      <c r="E21" s="46">
        <v>1</v>
      </c>
      <c r="F21" s="46">
        <v>1</v>
      </c>
      <c r="G21" s="46">
        <v>0</v>
      </c>
      <c r="H21" s="46">
        <v>1</v>
      </c>
      <c r="I21" s="46">
        <v>0.5</v>
      </c>
      <c r="J21" s="46">
        <v>0.5</v>
      </c>
      <c r="K21" s="46">
        <v>0</v>
      </c>
      <c r="L21" s="46">
        <v>1</v>
      </c>
      <c r="M21" s="46">
        <v>1</v>
      </c>
      <c r="N21" s="46">
        <v>0</v>
      </c>
      <c r="O21" s="46">
        <v>1</v>
      </c>
      <c r="P21" s="46">
        <v>1</v>
      </c>
      <c r="Q21" s="46">
        <v>1</v>
      </c>
      <c r="R21" s="46">
        <v>1</v>
      </c>
      <c r="S21" s="46">
        <v>0</v>
      </c>
      <c r="T21" s="46">
        <v>0</v>
      </c>
      <c r="U21" s="46">
        <v>1</v>
      </c>
      <c r="V21" s="46">
        <v>1</v>
      </c>
      <c r="W21" s="46">
        <v>1</v>
      </c>
      <c r="X21" s="46">
        <f t="shared" si="0"/>
        <v>14</v>
      </c>
      <c r="Y21" s="46">
        <f>X21*5</f>
        <v>70</v>
      </c>
    </row>
    <row r="22" spans="1:25" s="55" customFormat="1" x14ac:dyDescent="0.2">
      <c r="A22" s="46">
        <v>20</v>
      </c>
      <c r="B22" s="46" t="s">
        <v>133</v>
      </c>
      <c r="C22" s="46" t="s">
        <v>134</v>
      </c>
      <c r="D22" s="46">
        <v>1</v>
      </c>
      <c r="E22" s="46">
        <v>1</v>
      </c>
      <c r="F22" s="46">
        <v>1</v>
      </c>
      <c r="G22" s="46">
        <v>0</v>
      </c>
      <c r="H22" s="46">
        <v>0.5</v>
      </c>
      <c r="I22" s="46">
        <v>0.5</v>
      </c>
      <c r="J22" s="46">
        <v>0.5</v>
      </c>
      <c r="K22" s="46">
        <v>0</v>
      </c>
      <c r="L22" s="46">
        <v>0</v>
      </c>
      <c r="M22" s="46">
        <v>0</v>
      </c>
      <c r="N22" s="46">
        <v>0</v>
      </c>
      <c r="O22" s="46">
        <v>0.5</v>
      </c>
      <c r="P22" s="46">
        <v>0</v>
      </c>
      <c r="Q22" s="46">
        <v>0</v>
      </c>
      <c r="R22" s="46">
        <v>1</v>
      </c>
      <c r="S22" s="46">
        <v>0</v>
      </c>
      <c r="T22" s="46">
        <v>1</v>
      </c>
      <c r="U22" s="46">
        <v>1</v>
      </c>
      <c r="V22" s="46">
        <v>0</v>
      </c>
      <c r="W22" s="46">
        <v>1</v>
      </c>
      <c r="X22" s="46">
        <f t="shared" si="0"/>
        <v>9</v>
      </c>
      <c r="Y22" s="46">
        <f>X22*5</f>
        <v>45</v>
      </c>
    </row>
    <row r="23" spans="1:25" s="55" customFormat="1" x14ac:dyDescent="0.2">
      <c r="A23" s="46">
        <v>21</v>
      </c>
      <c r="B23" s="46" t="s">
        <v>135</v>
      </c>
      <c r="C23" s="46" t="s">
        <v>136</v>
      </c>
      <c r="D23" s="46">
        <v>0.5</v>
      </c>
      <c r="E23" s="46">
        <v>0</v>
      </c>
      <c r="F23" s="46">
        <v>1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1</v>
      </c>
      <c r="N23" s="46">
        <v>0</v>
      </c>
      <c r="O23" s="46">
        <v>0</v>
      </c>
      <c r="P23" s="46">
        <v>0</v>
      </c>
      <c r="Q23" s="46">
        <v>0</v>
      </c>
      <c r="R23" s="46">
        <v>1</v>
      </c>
      <c r="S23" s="46">
        <v>0</v>
      </c>
      <c r="T23" s="46">
        <v>1</v>
      </c>
      <c r="U23" s="46">
        <v>1</v>
      </c>
      <c r="V23" s="46">
        <v>0</v>
      </c>
      <c r="W23" s="46">
        <v>0</v>
      </c>
      <c r="X23" s="46">
        <f t="shared" si="0"/>
        <v>5.5</v>
      </c>
      <c r="Y23" s="46">
        <f>X23*5</f>
        <v>27.5</v>
      </c>
    </row>
    <row r="24" spans="1:25" s="55" customFormat="1" x14ac:dyDescent="0.2">
      <c r="A24" s="46">
        <v>22</v>
      </c>
      <c r="B24" s="46" t="s">
        <v>137</v>
      </c>
      <c r="C24" s="46" t="s">
        <v>138</v>
      </c>
      <c r="D24" s="46">
        <v>0</v>
      </c>
      <c r="E24" s="46">
        <v>0</v>
      </c>
      <c r="F24" s="46">
        <v>1</v>
      </c>
      <c r="G24" s="46">
        <v>1</v>
      </c>
      <c r="H24" s="46">
        <v>1</v>
      </c>
      <c r="I24" s="46">
        <v>1</v>
      </c>
      <c r="J24" s="46">
        <v>1</v>
      </c>
      <c r="K24" s="46">
        <v>0</v>
      </c>
      <c r="L24" s="46">
        <v>1</v>
      </c>
      <c r="M24" s="46">
        <v>0.5</v>
      </c>
      <c r="N24" s="46">
        <v>1</v>
      </c>
      <c r="O24" s="46">
        <v>1</v>
      </c>
      <c r="P24" s="46">
        <v>1</v>
      </c>
      <c r="Q24" s="46">
        <v>0</v>
      </c>
      <c r="R24" s="46">
        <v>1</v>
      </c>
      <c r="S24" s="46">
        <v>0</v>
      </c>
      <c r="T24" s="46">
        <v>0</v>
      </c>
      <c r="U24" s="46">
        <v>0.5</v>
      </c>
      <c r="V24" s="46">
        <v>0</v>
      </c>
      <c r="W24" s="46">
        <v>1</v>
      </c>
      <c r="X24" s="46">
        <f t="shared" si="0"/>
        <v>12</v>
      </c>
      <c r="Y24" s="46">
        <f>X24*5</f>
        <v>60</v>
      </c>
    </row>
    <row r="25" spans="1:25" s="55" customFormat="1" x14ac:dyDescent="0.2">
      <c r="A25" s="46">
        <v>23</v>
      </c>
      <c r="B25" s="46" t="s">
        <v>139</v>
      </c>
      <c r="C25" s="46" t="s">
        <v>140</v>
      </c>
      <c r="D25" s="46">
        <v>0</v>
      </c>
      <c r="E25" s="46">
        <v>1</v>
      </c>
      <c r="F25" s="46">
        <v>1</v>
      </c>
      <c r="G25" s="46">
        <v>0</v>
      </c>
      <c r="H25" s="46">
        <v>0</v>
      </c>
      <c r="I25" s="46">
        <v>1</v>
      </c>
      <c r="J25" s="46">
        <v>1</v>
      </c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46">
        <v>0</v>
      </c>
      <c r="Q25" s="46">
        <v>1</v>
      </c>
      <c r="R25" s="46">
        <v>1</v>
      </c>
      <c r="S25" s="46">
        <v>1</v>
      </c>
      <c r="T25" s="46">
        <v>0.5</v>
      </c>
      <c r="U25" s="46">
        <v>0.5</v>
      </c>
      <c r="V25" s="46">
        <v>1</v>
      </c>
      <c r="W25" s="46">
        <v>0</v>
      </c>
      <c r="X25" s="46">
        <f t="shared" si="0"/>
        <v>14</v>
      </c>
      <c r="Y25" s="46">
        <f>X25*5</f>
        <v>70</v>
      </c>
    </row>
    <row r="26" spans="1:25" x14ac:dyDescent="0.2">
      <c r="A26" s="3">
        <v>24</v>
      </c>
      <c r="B26" s="3" t="s">
        <v>141</v>
      </c>
      <c r="C26" s="3" t="s">
        <v>142</v>
      </c>
      <c r="D26" s="3">
        <v>1</v>
      </c>
      <c r="E26" s="3">
        <v>0</v>
      </c>
      <c r="F26" s="3">
        <v>1</v>
      </c>
      <c r="G26" s="3">
        <v>1</v>
      </c>
      <c r="H26" s="3">
        <v>1</v>
      </c>
      <c r="I26" s="3">
        <v>0</v>
      </c>
      <c r="J26" s="3">
        <v>1</v>
      </c>
      <c r="K26" s="3">
        <v>1</v>
      </c>
      <c r="L26" s="3">
        <v>1</v>
      </c>
      <c r="M26" s="3">
        <v>0</v>
      </c>
      <c r="N26" s="46">
        <v>0.5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1</v>
      </c>
      <c r="U26" s="3">
        <v>1</v>
      </c>
      <c r="V26" s="3">
        <v>0</v>
      </c>
      <c r="W26" s="3">
        <v>1</v>
      </c>
      <c r="X26" s="3">
        <f t="shared" si="0"/>
        <v>11.5</v>
      </c>
      <c r="Y26" s="3">
        <f>X26*5</f>
        <v>57.5</v>
      </c>
    </row>
    <row r="27" spans="1:25" x14ac:dyDescent="0.2">
      <c r="A27" s="28" t="s">
        <v>337</v>
      </c>
      <c r="B27" s="28"/>
      <c r="C27" s="28"/>
      <c r="D27" s="54">
        <f>PEARSON(D15:D26,$X$15:$X$26)</f>
        <v>0.11646476716434224</v>
      </c>
      <c r="E27" s="54">
        <f>PEARSON(E15:E26,$X$15:$X$26)</f>
        <v>0.28688495841265227</v>
      </c>
      <c r="F27" s="54">
        <f>PEARSON(F15:F26,$X$15:$X$26)</f>
        <v>0.43237870256943423</v>
      </c>
      <c r="G27" s="54">
        <f>PEARSON(G15:G26,$X$15:$X$26)</f>
        <v>-9.8462476822742492E-2</v>
      </c>
      <c r="H27" s="54">
        <f>PEARSON(H15:H26,$X$15:$X$26)</f>
        <v>0.2943018116678166</v>
      </c>
      <c r="I27" s="54">
        <f>PEARSON(I15:I26,$X$15:$X$26)</f>
        <v>0.19282431631014338</v>
      </c>
      <c r="J27" s="54">
        <f>PEARSON(J15:J26,$X$15:$X$26)</f>
        <v>0.77682929837883685</v>
      </c>
      <c r="K27" s="54">
        <f>PEARSON(K15:K26,$X$15:$X$26)</f>
        <v>0.15839615836702045</v>
      </c>
      <c r="L27" s="54">
        <f>PEARSON(L15:L26,$X$15:$X$26)</f>
        <v>0.62037254217448112</v>
      </c>
      <c r="M27" s="54">
        <f>PEARSON(M15:M26,$X$15:$X$26)</f>
        <v>0.34740890550261061</v>
      </c>
      <c r="N27" s="54">
        <f>PEARSON(N15:N26,$X$15:$X$26)</f>
        <v>0.30757858512651515</v>
      </c>
      <c r="O27" s="54">
        <f>PEARSON(O15:O26,$X$15:$X$26)</f>
        <v>0.42706954625480154</v>
      </c>
      <c r="P27" s="54">
        <f>PEARSON(P15:P26,$X$15:$X$26)</f>
        <v>0.36388306651883079</v>
      </c>
      <c r="Q27" s="54">
        <f>PEARSON(Q15:Q26,$X$15:$X$26)</f>
        <v>0.62875980505470219</v>
      </c>
      <c r="R27" s="54">
        <f>PEARSON(R15:R26,$X$15:$X$26)</f>
        <v>0.66060508050095856</v>
      </c>
      <c r="S27" s="54">
        <f>PEARSON(S15:S26,$X$15:$X$26)</f>
        <v>0.23259943681520404</v>
      </c>
      <c r="T27" s="54">
        <f>PEARSON(T15:T26,$X$15:$X$26)</f>
        <v>0.116464767164342</v>
      </c>
      <c r="U27" s="54">
        <f>PEARSON(U15:U26,$X$15:$X$26)</f>
        <v>0.47254411900351978</v>
      </c>
      <c r="V27" s="54">
        <f>PEARSON(V15:V26,$X$15:$X$26)</f>
        <v>0.48253659457686443</v>
      </c>
      <c r="W27" s="54">
        <f>PEARSON(W15:W26,$X$15:$X$26)</f>
        <v>0.43055225064886954</v>
      </c>
    </row>
    <row r="28" spans="1:25" x14ac:dyDescent="0.2">
      <c r="A28" s="28" t="s">
        <v>335</v>
      </c>
      <c r="B28" s="28"/>
      <c r="C28" s="28"/>
      <c r="D28" s="3">
        <f>TINV(0.05,23)</f>
        <v>2.0686576104190491</v>
      </c>
      <c r="E28" s="3">
        <f t="shared" ref="E28:W28" si="1">TINV(0.05,23)</f>
        <v>2.0686576104190491</v>
      </c>
      <c r="F28" s="3">
        <f t="shared" si="1"/>
        <v>2.0686576104190491</v>
      </c>
      <c r="G28" s="3">
        <f t="shared" si="1"/>
        <v>2.0686576104190491</v>
      </c>
      <c r="H28" s="3">
        <f t="shared" si="1"/>
        <v>2.0686576104190491</v>
      </c>
      <c r="I28" s="3">
        <f t="shared" si="1"/>
        <v>2.0686576104190491</v>
      </c>
      <c r="J28" s="3">
        <f t="shared" si="1"/>
        <v>2.0686576104190491</v>
      </c>
      <c r="K28" s="3">
        <f t="shared" si="1"/>
        <v>2.0686576104190491</v>
      </c>
      <c r="L28" s="3">
        <f t="shared" si="1"/>
        <v>2.0686576104190491</v>
      </c>
      <c r="M28" s="3">
        <f t="shared" si="1"/>
        <v>2.0686576104190491</v>
      </c>
      <c r="N28" s="3">
        <f t="shared" si="1"/>
        <v>2.0686576104190491</v>
      </c>
      <c r="O28" s="3">
        <f t="shared" si="1"/>
        <v>2.0686576104190491</v>
      </c>
      <c r="P28" s="3">
        <f t="shared" si="1"/>
        <v>2.0686576104190491</v>
      </c>
      <c r="Q28" s="3">
        <f t="shared" si="1"/>
        <v>2.0686576104190491</v>
      </c>
      <c r="R28" s="3">
        <f t="shared" si="1"/>
        <v>2.0686576104190491</v>
      </c>
      <c r="S28" s="3">
        <f t="shared" si="1"/>
        <v>2.0686576104190491</v>
      </c>
      <c r="T28" s="3">
        <f t="shared" si="1"/>
        <v>2.0686576104190491</v>
      </c>
      <c r="U28" s="3">
        <f t="shared" si="1"/>
        <v>2.0686576104190491</v>
      </c>
      <c r="V28" s="3">
        <f t="shared" si="1"/>
        <v>2.0686576104190491</v>
      </c>
      <c r="W28" s="3">
        <f t="shared" si="1"/>
        <v>2.0686576104190491</v>
      </c>
    </row>
    <row r="29" spans="1:25" x14ac:dyDescent="0.2">
      <c r="A29" s="29" t="s">
        <v>336</v>
      </c>
      <c r="B29" s="29"/>
      <c r="C29" s="29"/>
      <c r="D29" s="3">
        <f>D28/SQRT(22+D28^2)</f>
        <v>0.40353513396856083</v>
      </c>
      <c r="E29" s="3">
        <f t="shared" ref="E29:W29" si="2">E28/SQRT(22+E28^2)</f>
        <v>0.40353513396856083</v>
      </c>
      <c r="F29" s="3">
        <f t="shared" si="2"/>
        <v>0.40353513396856083</v>
      </c>
      <c r="G29" s="3">
        <f t="shared" si="2"/>
        <v>0.40353513396856083</v>
      </c>
      <c r="H29" s="3">
        <f t="shared" si="2"/>
        <v>0.40353513396856083</v>
      </c>
      <c r="I29" s="3">
        <f t="shared" si="2"/>
        <v>0.40353513396856083</v>
      </c>
      <c r="J29" s="3">
        <f t="shared" si="2"/>
        <v>0.40353513396856083</v>
      </c>
      <c r="K29" s="3">
        <f t="shared" si="2"/>
        <v>0.40353513396856083</v>
      </c>
      <c r="L29" s="3">
        <f t="shared" si="2"/>
        <v>0.40353513396856083</v>
      </c>
      <c r="M29" s="3">
        <f t="shared" si="2"/>
        <v>0.40353513396856083</v>
      </c>
      <c r="N29" s="3">
        <f t="shared" si="2"/>
        <v>0.40353513396856083</v>
      </c>
      <c r="O29" s="3">
        <f t="shared" si="2"/>
        <v>0.40353513396856083</v>
      </c>
      <c r="P29" s="3">
        <f t="shared" si="2"/>
        <v>0.40353513396856083</v>
      </c>
      <c r="Q29" s="3">
        <f t="shared" si="2"/>
        <v>0.40353513396856083</v>
      </c>
      <c r="R29" s="3">
        <f t="shared" si="2"/>
        <v>0.40353513396856083</v>
      </c>
      <c r="S29" s="3">
        <f t="shared" si="2"/>
        <v>0.40353513396856083</v>
      </c>
      <c r="T29" s="3">
        <f t="shared" si="2"/>
        <v>0.40353513396856083</v>
      </c>
      <c r="U29" s="3">
        <f t="shared" si="2"/>
        <v>0.40353513396856083</v>
      </c>
      <c r="V29" s="3">
        <f t="shared" si="2"/>
        <v>0.40353513396856083</v>
      </c>
      <c r="W29" s="3">
        <f t="shared" si="2"/>
        <v>0.40353513396856083</v>
      </c>
    </row>
    <row r="30" spans="1:25" x14ac:dyDescent="0.2">
      <c r="A30" s="29" t="s">
        <v>338</v>
      </c>
      <c r="B30" s="29"/>
      <c r="C30" s="29"/>
      <c r="D30" s="3" t="str">
        <f>IF(D27&gt;D29,"Valid","Tidak")</f>
        <v>Tidak</v>
      </c>
      <c r="E30" s="3" t="str">
        <f t="shared" ref="E30:W30" si="3">IF(E27&gt;E29,"Valid","Tidak")</f>
        <v>Tidak</v>
      </c>
      <c r="F30" s="3" t="str">
        <f t="shared" si="3"/>
        <v>Valid</v>
      </c>
      <c r="G30" s="3" t="str">
        <f t="shared" si="3"/>
        <v>Tidak</v>
      </c>
      <c r="H30" s="3" t="str">
        <f t="shared" si="3"/>
        <v>Tidak</v>
      </c>
      <c r="I30" s="3" t="str">
        <f t="shared" si="3"/>
        <v>Tidak</v>
      </c>
      <c r="J30" s="3" t="str">
        <f t="shared" si="3"/>
        <v>Valid</v>
      </c>
      <c r="K30" s="3" t="str">
        <f t="shared" si="3"/>
        <v>Tidak</v>
      </c>
      <c r="L30" s="3" t="str">
        <f t="shared" si="3"/>
        <v>Valid</v>
      </c>
      <c r="M30" s="3" t="str">
        <f t="shared" si="3"/>
        <v>Tidak</v>
      </c>
      <c r="N30" s="3" t="str">
        <f t="shared" si="3"/>
        <v>Tidak</v>
      </c>
      <c r="O30" s="3" t="str">
        <f t="shared" si="3"/>
        <v>Valid</v>
      </c>
      <c r="P30" s="3" t="str">
        <f t="shared" si="3"/>
        <v>Tidak</v>
      </c>
      <c r="Q30" s="3" t="str">
        <f t="shared" si="3"/>
        <v>Valid</v>
      </c>
      <c r="R30" s="3" t="str">
        <f t="shared" si="3"/>
        <v>Valid</v>
      </c>
      <c r="S30" s="3" t="str">
        <f t="shared" si="3"/>
        <v>Tidak</v>
      </c>
      <c r="T30" s="3" t="str">
        <f t="shared" si="3"/>
        <v>Tidak</v>
      </c>
      <c r="U30" s="3" t="str">
        <f t="shared" si="3"/>
        <v>Valid</v>
      </c>
      <c r="V30" s="3" t="str">
        <f t="shared" si="3"/>
        <v>Valid</v>
      </c>
      <c r="W30" s="3" t="str">
        <f t="shared" si="3"/>
        <v>Valid</v>
      </c>
    </row>
    <row r="33" spans="1:24" x14ac:dyDescent="0.2">
      <c r="A33" s="16" t="s">
        <v>277</v>
      </c>
      <c r="B33" s="16"/>
      <c r="C33" s="16"/>
      <c r="D33">
        <f>VAR(D3:D26)</f>
        <v>0.24592391304347827</v>
      </c>
      <c r="E33">
        <f>VAR(E3:E26)</f>
        <v>0.23188405797101447</v>
      </c>
      <c r="F33">
        <f>VAR(F3:F26)</f>
        <v>0.24456521739130435</v>
      </c>
      <c r="G33">
        <f>VAR(G3:G26)</f>
        <v>0.2101449275362319</v>
      </c>
      <c r="H33">
        <f>VAR(H3:H26)</f>
        <v>0.21331521739130435</v>
      </c>
      <c r="I33">
        <f>VAR(I3:I26)</f>
        <v>0.21557971014492752</v>
      </c>
      <c r="J33">
        <f>VAR(J3:J26)</f>
        <v>0.20108695652173914</v>
      </c>
      <c r="K33">
        <f>VAR(K3:K26)</f>
        <v>0.22282608695652173</v>
      </c>
      <c r="L33">
        <f>VAR(L3:L26)</f>
        <v>0.19565217391304349</v>
      </c>
      <c r="M33">
        <f>VAR(M3:M26)</f>
        <v>0.20606884057971017</v>
      </c>
      <c r="N33">
        <f>VAR(N3:N26)</f>
        <v>0.22780797101449277</v>
      </c>
      <c r="O33">
        <f>VAR(O3:O26)</f>
        <v>0.23731884057971014</v>
      </c>
      <c r="P33">
        <f>VAR(P3:P26)</f>
        <v>0.23188405797101447</v>
      </c>
      <c r="Q33">
        <f>VAR(Q3:Q26)</f>
        <v>0.19157608695652173</v>
      </c>
      <c r="R33">
        <f>VAR(R3:R26)</f>
        <v>0.2391304347826087</v>
      </c>
      <c r="S33">
        <f>VAR(S3:S26)</f>
        <v>0.22780797101449277</v>
      </c>
      <c r="T33">
        <f>VAR(T3:T26)</f>
        <v>0.23188405797101447</v>
      </c>
      <c r="U33">
        <f>VAR(U3:U26)</f>
        <v>0.20606884057971014</v>
      </c>
      <c r="V33">
        <f>VAR(V3:V26)</f>
        <v>0.17346014492753623</v>
      </c>
      <c r="W33">
        <f>VAR(W3:W26)</f>
        <v>0.22282608695652173</v>
      </c>
      <c r="X33">
        <f>VAR(X3:X26)</f>
        <v>10.135869565217391</v>
      </c>
    </row>
    <row r="34" spans="1:24" x14ac:dyDescent="0.2">
      <c r="A34" s="16" t="s">
        <v>278</v>
      </c>
      <c r="B34" s="16"/>
      <c r="C34" s="16"/>
      <c r="D34">
        <f>STDEV(D3:D26)</f>
        <v>0.49590716171827792</v>
      </c>
      <c r="E34">
        <f>STDEV(E3:E26)</f>
        <v>0.48154341234307679</v>
      </c>
      <c r="F34">
        <f>STDEV(F3:F26)</f>
        <v>0.49453535504684026</v>
      </c>
      <c r="G34">
        <f>STDEV(G3:G26)</f>
        <v>0.45841567112854237</v>
      </c>
      <c r="H34">
        <f>STDEV(H3:H26)</f>
        <v>0.4618606038528339</v>
      </c>
      <c r="I34">
        <f>STDEV(I3:I26)</f>
        <v>0.46430562148753651</v>
      </c>
      <c r="J34">
        <f>STDEV(J3:J26)</f>
        <v>0.44842720314644063</v>
      </c>
      <c r="K34">
        <f>STDEV(K3:K26)</f>
        <v>0.47204458153496659</v>
      </c>
      <c r="L34">
        <f>STDEV(L3:L26)</f>
        <v>0.44232586846469141</v>
      </c>
      <c r="M34">
        <f>STDEV(M3:M26)</f>
        <v>0.45394805934127547</v>
      </c>
      <c r="N34">
        <f>STDEV(N3:N26)</f>
        <v>0.47729233286791101</v>
      </c>
      <c r="O34">
        <f>STDEV(O3:O26)</f>
        <v>0.4871538161399438</v>
      </c>
      <c r="P34">
        <f>STDEV(P3:P26)</f>
        <v>0.48154341234307679</v>
      </c>
      <c r="Q34">
        <f>STDEV(Q3:Q26)</f>
        <v>0.43769405634132358</v>
      </c>
      <c r="R34">
        <f>STDEV(R3:R26)</f>
        <v>0.48900964692182575</v>
      </c>
      <c r="S34">
        <f>STDEV(S3:S26)</f>
        <v>0.47729233286791101</v>
      </c>
      <c r="T34">
        <f>STDEV(T3:T26)</f>
        <v>0.48154341234307679</v>
      </c>
      <c r="U34">
        <f>STDEV(U3:U26)</f>
        <v>0.45394805934127547</v>
      </c>
      <c r="V34">
        <f>STDEV(V3:V26)</f>
        <v>0.41648546784676199</v>
      </c>
      <c r="W34">
        <f>STDEV(W3:W26)</f>
        <v>0.47204458153496659</v>
      </c>
      <c r="X34">
        <f>STDEV(X3:X26)</f>
        <v>3.183688044582476</v>
      </c>
    </row>
    <row r="35" spans="1:24" x14ac:dyDescent="0.2">
      <c r="A35" s="16" t="s">
        <v>319</v>
      </c>
      <c r="B35" s="16"/>
      <c r="C35" s="16"/>
      <c r="D35">
        <f>_xlfn.F.DIST.RT(D33,23,23)</f>
        <v>0.99932596660561579</v>
      </c>
      <c r="E35">
        <f t="shared" ref="E35:W35" si="4">_xlfn.F.DIST.RT(E33,23,23)</f>
        <v>0.99956598780082029</v>
      </c>
      <c r="F35">
        <f t="shared" si="4"/>
        <v>0.99935305529400553</v>
      </c>
      <c r="G35">
        <f t="shared" si="4"/>
        <v>0.99979724090827404</v>
      </c>
      <c r="H35">
        <f t="shared" si="4"/>
        <v>0.99977192894988698</v>
      </c>
      <c r="I35">
        <f t="shared" si="4"/>
        <v>0.9997522994886815</v>
      </c>
      <c r="J35">
        <f t="shared" si="4"/>
        <v>0.99985711071429062</v>
      </c>
      <c r="K35">
        <f t="shared" si="4"/>
        <v>0.99967992561396568</v>
      </c>
      <c r="L35">
        <f t="shared" si="4"/>
        <v>0.99988537716461456</v>
      </c>
      <c r="M35">
        <f t="shared" si="4"/>
        <v>0.99982633274802346</v>
      </c>
      <c r="N35">
        <f t="shared" si="4"/>
        <v>0.99962077046674236</v>
      </c>
      <c r="O35">
        <f t="shared" si="4"/>
        <v>0.99948309361279231</v>
      </c>
      <c r="P35">
        <f t="shared" si="4"/>
        <v>0.99956598780082029</v>
      </c>
      <c r="Q35">
        <f t="shared" si="4"/>
        <v>0.99990337475728341</v>
      </c>
      <c r="R35">
        <f t="shared" si="4"/>
        <v>0.99945277026368107</v>
      </c>
      <c r="S35">
        <f t="shared" si="4"/>
        <v>0.99962077046674236</v>
      </c>
      <c r="T35">
        <f t="shared" si="4"/>
        <v>0.99956598780082029</v>
      </c>
      <c r="U35">
        <f t="shared" si="4"/>
        <v>0.99982633274802357</v>
      </c>
      <c r="V35">
        <f t="shared" si="4"/>
        <v>0.99995753720161429</v>
      </c>
      <c r="W35">
        <f t="shared" si="4"/>
        <v>0.99967992561396568</v>
      </c>
    </row>
    <row r="36" spans="1:24" x14ac:dyDescent="0.2">
      <c r="A36" s="16" t="s">
        <v>320</v>
      </c>
      <c r="B36" s="16"/>
      <c r="C36" s="16"/>
      <c r="D36">
        <f t="shared" ref="D36:W36" si="5">_xlfn.F.INV.RT(0.05,23,23)</f>
        <v>2.0144248417118242</v>
      </c>
      <c r="E36">
        <f t="shared" si="5"/>
        <v>2.0144248417118242</v>
      </c>
      <c r="F36">
        <f t="shared" si="5"/>
        <v>2.0144248417118242</v>
      </c>
      <c r="G36">
        <f t="shared" si="5"/>
        <v>2.0144248417118242</v>
      </c>
      <c r="H36">
        <f t="shared" si="5"/>
        <v>2.0144248417118242</v>
      </c>
      <c r="I36">
        <f t="shared" si="5"/>
        <v>2.0144248417118242</v>
      </c>
      <c r="J36">
        <f t="shared" si="5"/>
        <v>2.0144248417118242</v>
      </c>
      <c r="K36">
        <f t="shared" si="5"/>
        <v>2.0144248417118242</v>
      </c>
      <c r="L36">
        <f t="shared" si="5"/>
        <v>2.0144248417118242</v>
      </c>
      <c r="M36">
        <f t="shared" si="5"/>
        <v>2.0144248417118242</v>
      </c>
      <c r="N36">
        <f t="shared" si="5"/>
        <v>2.0144248417118242</v>
      </c>
      <c r="O36">
        <f t="shared" si="5"/>
        <v>2.0144248417118242</v>
      </c>
      <c r="P36">
        <f t="shared" si="5"/>
        <v>2.0144248417118242</v>
      </c>
      <c r="Q36">
        <f t="shared" si="5"/>
        <v>2.0144248417118242</v>
      </c>
      <c r="R36">
        <f t="shared" si="5"/>
        <v>2.0144248417118242</v>
      </c>
      <c r="S36">
        <f t="shared" si="5"/>
        <v>2.0144248417118242</v>
      </c>
      <c r="T36">
        <f t="shared" si="5"/>
        <v>2.0144248417118242</v>
      </c>
      <c r="U36">
        <f t="shared" si="5"/>
        <v>2.0144248417118242</v>
      </c>
      <c r="V36">
        <f t="shared" si="5"/>
        <v>2.0144248417118242</v>
      </c>
      <c r="W36">
        <f t="shared" si="5"/>
        <v>2.0144248417118242</v>
      </c>
    </row>
    <row r="37" spans="1:24" x14ac:dyDescent="0.2">
      <c r="A37" s="16" t="s">
        <v>338</v>
      </c>
      <c r="B37" s="16"/>
      <c r="C37" s="16"/>
    </row>
  </sheetData>
  <mergeCells count="14">
    <mergeCell ref="A36:C36"/>
    <mergeCell ref="A37:C37"/>
    <mergeCell ref="A28:C28"/>
    <mergeCell ref="A29:C29"/>
    <mergeCell ref="A30:C30"/>
    <mergeCell ref="A33:C33"/>
    <mergeCell ref="A34:C34"/>
    <mergeCell ref="A35:C35"/>
    <mergeCell ref="Y1:Y2"/>
    <mergeCell ref="A27:C27"/>
    <mergeCell ref="A1:A2"/>
    <mergeCell ref="D1:W1"/>
    <mergeCell ref="B1:C2"/>
    <mergeCell ref="X1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80C7-AC04-4E23-B2FF-A9860B8670DD}">
  <dimension ref="A1:Y58"/>
  <sheetViews>
    <sheetView workbookViewId="0">
      <selection activeCell="Q42" sqref="Q42"/>
    </sheetView>
  </sheetViews>
  <sheetFormatPr defaultRowHeight="14.25" x14ac:dyDescent="0.2"/>
  <sheetData>
    <row r="1" spans="1:25" x14ac:dyDescent="0.2">
      <c r="A1" s="9" t="s">
        <v>185</v>
      </c>
      <c r="B1" s="9" t="s">
        <v>0</v>
      </c>
      <c r="C1" s="9"/>
      <c r="D1" s="9" t="s">
        <v>333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331</v>
      </c>
      <c r="Y1" s="9" t="s">
        <v>332</v>
      </c>
    </row>
    <row r="2" spans="1:25" x14ac:dyDescent="0.2">
      <c r="A2" s="9"/>
      <c r="B2" s="9"/>
      <c r="C2" s="9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9"/>
      <c r="Y2" s="9"/>
    </row>
    <row r="3" spans="1:25" x14ac:dyDescent="0.2">
      <c r="A3" s="3">
        <v>1</v>
      </c>
      <c r="B3" s="3" t="s">
        <v>100</v>
      </c>
      <c r="C3" s="3" t="s">
        <v>101</v>
      </c>
      <c r="D3" s="3">
        <v>1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1</v>
      </c>
      <c r="K3" s="3">
        <v>1</v>
      </c>
      <c r="L3" s="3">
        <v>1</v>
      </c>
      <c r="M3" s="3">
        <v>0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>
        <v>0</v>
      </c>
      <c r="X3" s="3">
        <f>SUM(D3:W3)</f>
        <v>11</v>
      </c>
      <c r="Y3" s="3">
        <f>X3*5</f>
        <v>55</v>
      </c>
    </row>
    <row r="4" spans="1:25" x14ac:dyDescent="0.2">
      <c r="A4" s="3">
        <v>2</v>
      </c>
      <c r="B4" s="3" t="s">
        <v>102</v>
      </c>
      <c r="C4" s="3" t="s">
        <v>103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1</v>
      </c>
      <c r="J4" s="3">
        <v>1</v>
      </c>
      <c r="K4" s="3">
        <v>0</v>
      </c>
      <c r="L4" s="3">
        <v>0</v>
      </c>
      <c r="M4" s="3">
        <v>1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 s="3">
        <f>SUM(D4:W4)</f>
        <v>8</v>
      </c>
      <c r="Y4" s="3">
        <f>X4*5</f>
        <v>40</v>
      </c>
    </row>
    <row r="5" spans="1:25" x14ac:dyDescent="0.2">
      <c r="A5" s="3">
        <v>3</v>
      </c>
      <c r="B5" s="3" t="s">
        <v>104</v>
      </c>
      <c r="C5" s="3" t="s">
        <v>105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1</v>
      </c>
      <c r="W5" s="3">
        <v>0</v>
      </c>
      <c r="X5" s="3">
        <f>SUM(D5:W5)</f>
        <v>4</v>
      </c>
      <c r="Y5" s="3">
        <f>X5*5</f>
        <v>20</v>
      </c>
    </row>
    <row r="6" spans="1:25" x14ac:dyDescent="0.2">
      <c r="A6" s="3">
        <v>4</v>
      </c>
      <c r="B6" s="3" t="s">
        <v>106</v>
      </c>
      <c r="C6" s="3" t="s">
        <v>107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v>0</v>
      </c>
      <c r="W6" s="3">
        <v>0</v>
      </c>
      <c r="X6" s="3">
        <f>SUM(D6:W6)</f>
        <v>7</v>
      </c>
      <c r="Y6" s="3">
        <f>X6*5</f>
        <v>35</v>
      </c>
    </row>
    <row r="7" spans="1:25" x14ac:dyDescent="0.2">
      <c r="A7" s="3">
        <v>5</v>
      </c>
      <c r="B7" s="3" t="s">
        <v>108</v>
      </c>
      <c r="C7" s="3" t="s">
        <v>109</v>
      </c>
      <c r="D7" s="3">
        <v>0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0</v>
      </c>
      <c r="X7" s="3">
        <f>SUM(D7:W7)</f>
        <v>7</v>
      </c>
      <c r="Y7" s="3">
        <f>X7*5</f>
        <v>35</v>
      </c>
    </row>
    <row r="8" spans="1:25" x14ac:dyDescent="0.2">
      <c r="A8" s="3">
        <v>6</v>
      </c>
      <c r="B8" s="3" t="s">
        <v>110</v>
      </c>
      <c r="C8" s="3" t="s">
        <v>111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1</v>
      </c>
      <c r="X8" s="3">
        <f>SUM(D8:W8)</f>
        <v>4</v>
      </c>
      <c r="Y8" s="3">
        <f>X8*5</f>
        <v>20</v>
      </c>
    </row>
    <row r="9" spans="1:25" x14ac:dyDescent="0.2">
      <c r="A9" s="3">
        <v>7</v>
      </c>
      <c r="B9" s="3" t="s">
        <v>112</v>
      </c>
      <c r="C9" s="3" t="s">
        <v>113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1</v>
      </c>
      <c r="V9" s="3">
        <v>0</v>
      </c>
      <c r="W9" s="3">
        <v>0</v>
      </c>
      <c r="X9" s="3">
        <f>SUM(D9:W9)</f>
        <v>8</v>
      </c>
      <c r="Y9" s="3">
        <f>X9*5</f>
        <v>40</v>
      </c>
    </row>
    <row r="10" spans="1:25" x14ac:dyDescent="0.2">
      <c r="A10" s="3">
        <v>8</v>
      </c>
      <c r="B10" s="3" t="s">
        <v>114</v>
      </c>
      <c r="C10" s="3" t="s">
        <v>115</v>
      </c>
      <c r="D10" s="3">
        <v>0</v>
      </c>
      <c r="E10" s="3">
        <v>1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0</v>
      </c>
      <c r="T10" s="3">
        <v>1</v>
      </c>
      <c r="U10" s="3">
        <v>1</v>
      </c>
      <c r="V10" s="3">
        <v>0</v>
      </c>
      <c r="W10" s="3">
        <v>1</v>
      </c>
      <c r="X10" s="3">
        <f>SUM(D10:W10)</f>
        <v>7</v>
      </c>
      <c r="Y10" s="3">
        <f>X10*5</f>
        <v>35</v>
      </c>
    </row>
    <row r="11" spans="1:25" x14ac:dyDescent="0.2">
      <c r="A11" s="3">
        <v>9</v>
      </c>
      <c r="B11" s="3" t="s">
        <v>116</v>
      </c>
      <c r="C11" s="3" t="s">
        <v>117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1</v>
      </c>
      <c r="U11" s="3">
        <v>1</v>
      </c>
      <c r="V11" s="3">
        <v>0</v>
      </c>
      <c r="W11" s="3">
        <v>0</v>
      </c>
      <c r="X11" s="3">
        <f>SUM(D11:W11)</f>
        <v>5</v>
      </c>
      <c r="Y11" s="3">
        <f>X11*5</f>
        <v>25</v>
      </c>
    </row>
    <row r="12" spans="1:25" x14ac:dyDescent="0.2">
      <c r="A12" s="46">
        <v>10</v>
      </c>
      <c r="B12" s="46" t="s">
        <v>118</v>
      </c>
      <c r="C12" s="46" t="s">
        <v>119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1</v>
      </c>
      <c r="L12" s="46">
        <v>1</v>
      </c>
      <c r="M12" s="46">
        <v>1</v>
      </c>
      <c r="N12" s="46">
        <v>1</v>
      </c>
      <c r="O12" s="46">
        <v>1</v>
      </c>
      <c r="P12" s="46">
        <v>0</v>
      </c>
      <c r="Q12" s="46">
        <v>1</v>
      </c>
      <c r="R12" s="46">
        <v>0</v>
      </c>
      <c r="S12" s="46">
        <v>1</v>
      </c>
      <c r="T12" s="46">
        <v>0</v>
      </c>
      <c r="U12" s="46">
        <v>1</v>
      </c>
      <c r="V12" s="46">
        <v>1</v>
      </c>
      <c r="W12" s="46">
        <v>0</v>
      </c>
      <c r="X12" s="46">
        <f>SUM(D12:W12)</f>
        <v>9</v>
      </c>
      <c r="Y12" s="46">
        <f>X12*5</f>
        <v>45</v>
      </c>
    </row>
    <row r="13" spans="1:25" x14ac:dyDescent="0.2">
      <c r="A13" s="46">
        <v>11</v>
      </c>
      <c r="B13" s="46" t="s">
        <v>120</v>
      </c>
      <c r="C13" s="46" t="s">
        <v>51</v>
      </c>
      <c r="D13" s="46">
        <v>1</v>
      </c>
      <c r="E13" s="46">
        <v>0</v>
      </c>
      <c r="F13" s="46">
        <v>0</v>
      </c>
      <c r="G13" s="46">
        <v>0</v>
      </c>
      <c r="H13" s="46">
        <v>0</v>
      </c>
      <c r="I13" s="46">
        <v>1</v>
      </c>
      <c r="J13" s="46">
        <v>1</v>
      </c>
      <c r="K13" s="46">
        <v>1</v>
      </c>
      <c r="L13" s="46">
        <v>1</v>
      </c>
      <c r="M13" s="46">
        <v>0</v>
      </c>
      <c r="N13" s="46">
        <v>0</v>
      </c>
      <c r="O13" s="46">
        <v>1</v>
      </c>
      <c r="P13" s="46">
        <v>1</v>
      </c>
      <c r="Q13" s="46">
        <v>1</v>
      </c>
      <c r="R13" s="46">
        <v>0</v>
      </c>
      <c r="S13" s="46">
        <v>1</v>
      </c>
      <c r="T13" s="46">
        <v>0</v>
      </c>
      <c r="U13" s="46">
        <v>0</v>
      </c>
      <c r="V13" s="46">
        <v>1</v>
      </c>
      <c r="W13" s="46">
        <v>1</v>
      </c>
      <c r="X13" s="46">
        <f>SUM(D13:W13)</f>
        <v>11</v>
      </c>
      <c r="Y13" s="46">
        <f>X13*5</f>
        <v>55</v>
      </c>
    </row>
    <row r="14" spans="1:25" x14ac:dyDescent="0.2">
      <c r="A14" s="46">
        <v>12</v>
      </c>
      <c r="B14" s="46" t="s">
        <v>121</v>
      </c>
      <c r="C14" s="46" t="s">
        <v>122</v>
      </c>
      <c r="D14" s="46">
        <v>1</v>
      </c>
      <c r="E14" s="46">
        <v>1</v>
      </c>
      <c r="F14" s="46">
        <v>0</v>
      </c>
      <c r="G14" s="46">
        <v>0</v>
      </c>
      <c r="H14" s="46">
        <v>0</v>
      </c>
      <c r="I14" s="46">
        <v>1</v>
      </c>
      <c r="J14" s="46">
        <v>0</v>
      </c>
      <c r="K14" s="46">
        <v>1</v>
      </c>
      <c r="L14" s="46">
        <v>1</v>
      </c>
      <c r="M14" s="46">
        <v>0</v>
      </c>
      <c r="N14" s="46">
        <v>0</v>
      </c>
      <c r="O14" s="46">
        <v>0</v>
      </c>
      <c r="P14" s="46">
        <v>1</v>
      </c>
      <c r="Q14" s="46">
        <v>1</v>
      </c>
      <c r="R14" s="46">
        <v>1</v>
      </c>
      <c r="S14" s="46">
        <v>0</v>
      </c>
      <c r="T14" s="46">
        <v>1</v>
      </c>
      <c r="U14" s="46">
        <v>1</v>
      </c>
      <c r="V14" s="46">
        <v>0</v>
      </c>
      <c r="W14" s="46">
        <v>1</v>
      </c>
      <c r="X14" s="46">
        <f>SUM(D14:W14)</f>
        <v>11</v>
      </c>
      <c r="Y14" s="46">
        <f>X14*5</f>
        <v>55</v>
      </c>
    </row>
    <row r="15" spans="1:25" x14ac:dyDescent="0.2">
      <c r="A15" s="46">
        <v>13</v>
      </c>
      <c r="B15" s="46" t="s">
        <v>123</v>
      </c>
      <c r="C15" s="46" t="s">
        <v>124</v>
      </c>
      <c r="D15" s="46">
        <v>0</v>
      </c>
      <c r="E15" s="46">
        <v>1</v>
      </c>
      <c r="F15" s="46">
        <v>0</v>
      </c>
      <c r="G15" s="46">
        <v>0</v>
      </c>
      <c r="H15" s="46">
        <v>0</v>
      </c>
      <c r="I15" s="46">
        <v>1</v>
      </c>
      <c r="J15" s="46">
        <v>0</v>
      </c>
      <c r="K15" s="46">
        <v>1</v>
      </c>
      <c r="L15" s="46">
        <v>0</v>
      </c>
      <c r="M15" s="46">
        <v>0</v>
      </c>
      <c r="N15" s="46">
        <v>1</v>
      </c>
      <c r="O15" s="46">
        <v>0</v>
      </c>
      <c r="P15" s="46">
        <v>1</v>
      </c>
      <c r="Q15" s="46">
        <v>0</v>
      </c>
      <c r="R15" s="46">
        <v>0</v>
      </c>
      <c r="S15" s="46">
        <v>1</v>
      </c>
      <c r="T15" s="46">
        <v>0</v>
      </c>
      <c r="U15" s="46">
        <v>0</v>
      </c>
      <c r="V15" s="46">
        <v>0</v>
      </c>
      <c r="W15" s="46">
        <v>1</v>
      </c>
      <c r="X15" s="46">
        <f>SUM(D15:W15)</f>
        <v>7</v>
      </c>
      <c r="Y15" s="46">
        <f>X15*5</f>
        <v>35</v>
      </c>
    </row>
    <row r="16" spans="1:25" x14ac:dyDescent="0.2">
      <c r="A16" s="46">
        <v>14</v>
      </c>
      <c r="B16" s="46" t="s">
        <v>31</v>
      </c>
      <c r="C16" s="46" t="s">
        <v>125</v>
      </c>
      <c r="D16" s="46">
        <v>0</v>
      </c>
      <c r="E16" s="46">
        <v>1</v>
      </c>
      <c r="F16" s="46">
        <v>0</v>
      </c>
      <c r="G16" s="46">
        <v>1</v>
      </c>
      <c r="H16" s="46">
        <v>0</v>
      </c>
      <c r="I16" s="46">
        <v>1</v>
      </c>
      <c r="J16" s="46">
        <v>0</v>
      </c>
      <c r="K16" s="46">
        <v>0</v>
      </c>
      <c r="L16" s="46">
        <v>1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f>SUM(D16:W16)</f>
        <v>4</v>
      </c>
      <c r="Y16" s="46">
        <f>X16*5</f>
        <v>20</v>
      </c>
    </row>
    <row r="17" spans="1:25" x14ac:dyDescent="0.2">
      <c r="A17" s="46">
        <v>15</v>
      </c>
      <c r="B17" s="46" t="s">
        <v>31</v>
      </c>
      <c r="C17" s="46" t="s">
        <v>126</v>
      </c>
      <c r="D17" s="46">
        <v>1</v>
      </c>
      <c r="E17" s="46">
        <v>0</v>
      </c>
      <c r="F17" s="46">
        <v>0</v>
      </c>
      <c r="G17" s="46">
        <v>1</v>
      </c>
      <c r="H17" s="46">
        <v>0</v>
      </c>
      <c r="I17" s="46">
        <v>1</v>
      </c>
      <c r="J17" s="46">
        <v>1</v>
      </c>
      <c r="K17" s="46">
        <v>0</v>
      </c>
      <c r="L17" s="46">
        <v>1</v>
      </c>
      <c r="M17" s="46">
        <v>1</v>
      </c>
      <c r="N17" s="46">
        <v>1</v>
      </c>
      <c r="O17" s="46">
        <v>0</v>
      </c>
      <c r="P17" s="46">
        <v>1</v>
      </c>
      <c r="Q17" s="46">
        <v>0</v>
      </c>
      <c r="R17" s="46">
        <v>1</v>
      </c>
      <c r="S17" s="46">
        <v>1</v>
      </c>
      <c r="T17" s="46">
        <v>0</v>
      </c>
      <c r="U17" s="46">
        <v>0</v>
      </c>
      <c r="V17" s="46">
        <v>0</v>
      </c>
      <c r="W17" s="46">
        <v>1</v>
      </c>
      <c r="X17" s="46">
        <f>SUM(D17:W17)</f>
        <v>11</v>
      </c>
      <c r="Y17" s="46">
        <f>X17*5</f>
        <v>55</v>
      </c>
    </row>
    <row r="18" spans="1:25" x14ac:dyDescent="0.2">
      <c r="A18" s="46">
        <v>16</v>
      </c>
      <c r="B18" s="46" t="s">
        <v>31</v>
      </c>
      <c r="C18" s="46" t="s">
        <v>127</v>
      </c>
      <c r="D18" s="46">
        <v>1</v>
      </c>
      <c r="E18" s="46">
        <v>0</v>
      </c>
      <c r="F18" s="46">
        <v>1</v>
      </c>
      <c r="G18" s="46">
        <v>0</v>
      </c>
      <c r="H18" s="46">
        <v>1</v>
      </c>
      <c r="I18" s="46">
        <v>0</v>
      </c>
      <c r="J18" s="46">
        <v>0</v>
      </c>
      <c r="K18" s="46">
        <v>1</v>
      </c>
      <c r="L18" s="46">
        <v>1</v>
      </c>
      <c r="M18" s="46">
        <v>0</v>
      </c>
      <c r="N18" s="46">
        <v>0</v>
      </c>
      <c r="O18" s="46">
        <v>1</v>
      </c>
      <c r="P18" s="46">
        <v>0</v>
      </c>
      <c r="Q18" s="46">
        <v>0</v>
      </c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f>SUM(D18:W18)</f>
        <v>7</v>
      </c>
      <c r="Y18" s="46">
        <f>X18*5</f>
        <v>35</v>
      </c>
    </row>
    <row r="19" spans="1:25" x14ac:dyDescent="0.2">
      <c r="A19" s="46">
        <v>17</v>
      </c>
      <c r="B19" s="46" t="s">
        <v>31</v>
      </c>
      <c r="C19" s="46" t="s">
        <v>128</v>
      </c>
      <c r="D19" s="46">
        <v>1</v>
      </c>
      <c r="E19" s="46">
        <v>1</v>
      </c>
      <c r="F19" s="46">
        <v>0</v>
      </c>
      <c r="G19" s="46">
        <v>0</v>
      </c>
      <c r="H19" s="46">
        <v>0</v>
      </c>
      <c r="I19" s="46">
        <v>1</v>
      </c>
      <c r="J19" s="46">
        <v>1</v>
      </c>
      <c r="K19" s="46">
        <v>1</v>
      </c>
      <c r="L19" s="46">
        <v>0</v>
      </c>
      <c r="M19" s="46">
        <v>0</v>
      </c>
      <c r="N19" s="46">
        <v>0</v>
      </c>
      <c r="O19" s="46">
        <v>0</v>
      </c>
      <c r="P19" s="46">
        <v>1</v>
      </c>
      <c r="Q19" s="46">
        <v>1</v>
      </c>
      <c r="R19" s="46">
        <v>1</v>
      </c>
      <c r="S19" s="46">
        <v>1</v>
      </c>
      <c r="T19" s="46">
        <v>1</v>
      </c>
      <c r="U19" s="46">
        <v>1</v>
      </c>
      <c r="V19" s="46">
        <v>0</v>
      </c>
      <c r="W19" s="46">
        <v>0</v>
      </c>
      <c r="X19" s="46">
        <f>SUM(D19:W19)</f>
        <v>11</v>
      </c>
      <c r="Y19" s="46">
        <f>X19*5</f>
        <v>55</v>
      </c>
    </row>
    <row r="20" spans="1:25" x14ac:dyDescent="0.2">
      <c r="A20" s="46">
        <v>18</v>
      </c>
      <c r="B20" s="46" t="s">
        <v>129</v>
      </c>
      <c r="C20" s="46" t="s">
        <v>130</v>
      </c>
      <c r="D20" s="46">
        <v>1</v>
      </c>
      <c r="E20" s="46">
        <v>0</v>
      </c>
      <c r="F20" s="46">
        <v>0</v>
      </c>
      <c r="G20" s="46">
        <v>1</v>
      </c>
      <c r="H20" s="46">
        <v>1</v>
      </c>
      <c r="I20" s="46">
        <v>0</v>
      </c>
      <c r="J20" s="46">
        <v>0</v>
      </c>
      <c r="K20" s="46">
        <v>0</v>
      </c>
      <c r="L20" s="46">
        <v>1</v>
      </c>
      <c r="M20" s="46">
        <v>1</v>
      </c>
      <c r="N20" s="46">
        <v>1</v>
      </c>
      <c r="O20" s="46">
        <v>1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1</v>
      </c>
      <c r="W20" s="46">
        <v>0</v>
      </c>
      <c r="X20" s="46">
        <f>SUM(D20:W20)</f>
        <v>8</v>
      </c>
      <c r="Y20" s="46">
        <f>X20*5</f>
        <v>40</v>
      </c>
    </row>
    <row r="21" spans="1:25" x14ac:dyDescent="0.2">
      <c r="A21" s="46">
        <v>19</v>
      </c>
      <c r="B21" s="46" t="s">
        <v>131</v>
      </c>
      <c r="C21" s="46" t="s">
        <v>132</v>
      </c>
      <c r="D21" s="46">
        <v>1</v>
      </c>
      <c r="E21" s="46">
        <v>1</v>
      </c>
      <c r="F21" s="46">
        <v>1</v>
      </c>
      <c r="G21" s="46">
        <v>0</v>
      </c>
      <c r="H21" s="46">
        <v>1</v>
      </c>
      <c r="I21" s="46">
        <v>1</v>
      </c>
      <c r="J21" s="46">
        <v>1</v>
      </c>
      <c r="K21" s="46">
        <v>0</v>
      </c>
      <c r="L21" s="46">
        <v>1</v>
      </c>
      <c r="M21" s="46">
        <v>1</v>
      </c>
      <c r="N21" s="46">
        <v>0</v>
      </c>
      <c r="O21" s="46">
        <v>1</v>
      </c>
      <c r="P21" s="46">
        <v>1</v>
      </c>
      <c r="Q21" s="46">
        <v>1</v>
      </c>
      <c r="R21" s="46">
        <v>1</v>
      </c>
      <c r="S21" s="46">
        <v>0</v>
      </c>
      <c r="T21" s="46">
        <v>0</v>
      </c>
      <c r="U21" s="46">
        <v>1</v>
      </c>
      <c r="V21" s="46">
        <v>1</v>
      </c>
      <c r="W21" s="46">
        <v>1</v>
      </c>
      <c r="X21" s="46">
        <f>SUM(D21:W21)</f>
        <v>15</v>
      </c>
      <c r="Y21" s="46">
        <f>X21*5</f>
        <v>75</v>
      </c>
    </row>
    <row r="22" spans="1:25" x14ac:dyDescent="0.2">
      <c r="A22" s="46">
        <v>20</v>
      </c>
      <c r="B22" s="46" t="s">
        <v>133</v>
      </c>
      <c r="C22" s="46" t="s">
        <v>134</v>
      </c>
      <c r="D22" s="46">
        <v>1</v>
      </c>
      <c r="E22" s="46">
        <v>1</v>
      </c>
      <c r="F22" s="46">
        <v>1</v>
      </c>
      <c r="G22" s="46">
        <v>0</v>
      </c>
      <c r="H22" s="46">
        <v>1</v>
      </c>
      <c r="I22" s="46">
        <v>1</v>
      </c>
      <c r="J22" s="46">
        <v>1</v>
      </c>
      <c r="K22" s="46">
        <v>0</v>
      </c>
      <c r="L22" s="46">
        <v>0</v>
      </c>
      <c r="M22" s="46">
        <v>0</v>
      </c>
      <c r="N22" s="46">
        <v>0</v>
      </c>
      <c r="O22" s="46">
        <v>1</v>
      </c>
      <c r="P22" s="46">
        <v>0</v>
      </c>
      <c r="Q22" s="46">
        <v>0</v>
      </c>
      <c r="R22" s="46">
        <v>1</v>
      </c>
      <c r="S22" s="46">
        <v>0</v>
      </c>
      <c r="T22" s="46">
        <v>1</v>
      </c>
      <c r="U22" s="46">
        <v>1</v>
      </c>
      <c r="V22" s="46">
        <v>0</v>
      </c>
      <c r="W22" s="46">
        <v>1</v>
      </c>
      <c r="X22" s="46">
        <f>SUM(D22:W22)</f>
        <v>11</v>
      </c>
      <c r="Y22" s="46">
        <f>X22*5</f>
        <v>55</v>
      </c>
    </row>
    <row r="23" spans="1:25" x14ac:dyDescent="0.2">
      <c r="A23" s="46">
        <v>21</v>
      </c>
      <c r="B23" s="46" t="s">
        <v>135</v>
      </c>
      <c r="C23" s="46" t="s">
        <v>136</v>
      </c>
      <c r="D23" s="46">
        <v>1</v>
      </c>
      <c r="E23" s="46">
        <v>0</v>
      </c>
      <c r="F23" s="46">
        <v>1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1</v>
      </c>
      <c r="N23" s="46">
        <v>0</v>
      </c>
      <c r="O23" s="46">
        <v>0</v>
      </c>
      <c r="P23" s="46">
        <v>0</v>
      </c>
      <c r="Q23" s="46">
        <v>0</v>
      </c>
      <c r="R23" s="46">
        <v>1</v>
      </c>
      <c r="S23" s="46">
        <v>0</v>
      </c>
      <c r="T23" s="46">
        <v>1</v>
      </c>
      <c r="U23" s="46">
        <v>1</v>
      </c>
      <c r="V23" s="46">
        <v>0</v>
      </c>
      <c r="W23" s="46">
        <v>0</v>
      </c>
      <c r="X23" s="46">
        <f>SUM(D23:W23)</f>
        <v>6</v>
      </c>
      <c r="Y23" s="46">
        <f>X23*5</f>
        <v>30</v>
      </c>
    </row>
    <row r="24" spans="1:25" x14ac:dyDescent="0.2">
      <c r="A24" s="46">
        <v>22</v>
      </c>
      <c r="B24" s="46" t="s">
        <v>137</v>
      </c>
      <c r="C24" s="46" t="s">
        <v>138</v>
      </c>
      <c r="D24" s="46">
        <v>0</v>
      </c>
      <c r="E24" s="46">
        <v>0</v>
      </c>
      <c r="F24" s="46">
        <v>1</v>
      </c>
      <c r="G24" s="46">
        <v>1</v>
      </c>
      <c r="H24" s="46">
        <v>1</v>
      </c>
      <c r="I24" s="46">
        <v>1</v>
      </c>
      <c r="J24" s="46">
        <v>1</v>
      </c>
      <c r="K24" s="46">
        <v>0</v>
      </c>
      <c r="L24" s="46">
        <v>1</v>
      </c>
      <c r="M24" s="46">
        <v>1</v>
      </c>
      <c r="N24" s="46">
        <v>1</v>
      </c>
      <c r="O24" s="46">
        <v>1</v>
      </c>
      <c r="P24" s="46">
        <v>1</v>
      </c>
      <c r="Q24" s="46">
        <v>0</v>
      </c>
      <c r="R24" s="46">
        <v>1</v>
      </c>
      <c r="S24" s="46">
        <v>0</v>
      </c>
      <c r="T24" s="46">
        <v>0</v>
      </c>
      <c r="U24" s="46">
        <v>1</v>
      </c>
      <c r="V24" s="46">
        <v>0</v>
      </c>
      <c r="W24" s="46">
        <v>1</v>
      </c>
      <c r="X24" s="46">
        <f>SUM(D24:W24)</f>
        <v>13</v>
      </c>
      <c r="Y24" s="46">
        <f>X24*5</f>
        <v>65</v>
      </c>
    </row>
    <row r="25" spans="1:25" x14ac:dyDescent="0.2">
      <c r="A25" s="46">
        <v>23</v>
      </c>
      <c r="B25" s="46" t="s">
        <v>139</v>
      </c>
      <c r="C25" s="46" t="s">
        <v>140</v>
      </c>
      <c r="D25" s="46">
        <v>0</v>
      </c>
      <c r="E25" s="46">
        <v>1</v>
      </c>
      <c r="F25" s="46">
        <v>1</v>
      </c>
      <c r="G25" s="46">
        <v>0</v>
      </c>
      <c r="H25" s="46">
        <v>0</v>
      </c>
      <c r="I25" s="46">
        <v>1</v>
      </c>
      <c r="J25" s="46">
        <v>1</v>
      </c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46">
        <v>0</v>
      </c>
      <c r="Q25" s="46">
        <v>1</v>
      </c>
      <c r="R25" s="46">
        <v>1</v>
      </c>
      <c r="S25" s="46">
        <v>1</v>
      </c>
      <c r="T25" s="46">
        <v>1</v>
      </c>
      <c r="U25" s="46">
        <v>1</v>
      </c>
      <c r="V25" s="46">
        <v>1</v>
      </c>
      <c r="W25" s="46">
        <v>0</v>
      </c>
      <c r="X25" s="46">
        <f>SUM(D25:W25)</f>
        <v>15</v>
      </c>
      <c r="Y25" s="46">
        <f>X25*5</f>
        <v>75</v>
      </c>
    </row>
    <row r="26" spans="1:25" x14ac:dyDescent="0.2">
      <c r="A26" s="3">
        <v>24</v>
      </c>
      <c r="B26" s="3" t="s">
        <v>141</v>
      </c>
      <c r="C26" s="3" t="s">
        <v>142</v>
      </c>
      <c r="D26" s="3">
        <v>1</v>
      </c>
      <c r="E26" s="3">
        <v>0</v>
      </c>
      <c r="F26" s="3">
        <v>1</v>
      </c>
      <c r="G26" s="3">
        <v>1</v>
      </c>
      <c r="H26" s="3">
        <v>1</v>
      </c>
      <c r="I26" s="3">
        <v>0</v>
      </c>
      <c r="J26" s="3">
        <v>1</v>
      </c>
      <c r="K26" s="3">
        <v>1</v>
      </c>
      <c r="L26" s="3">
        <v>1</v>
      </c>
      <c r="M26" s="3">
        <v>0</v>
      </c>
      <c r="N26" s="46">
        <v>1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1</v>
      </c>
      <c r="U26" s="3">
        <v>1</v>
      </c>
      <c r="V26" s="3">
        <v>0</v>
      </c>
      <c r="W26" s="3">
        <v>1</v>
      </c>
      <c r="X26" s="3">
        <f>SUM(D26:W26)</f>
        <v>12</v>
      </c>
      <c r="Y26" s="3">
        <f>X26*5</f>
        <v>60</v>
      </c>
    </row>
    <row r="27" spans="1:25" x14ac:dyDescent="0.2">
      <c r="A27" s="28" t="s">
        <v>334</v>
      </c>
      <c r="B27" s="28"/>
      <c r="C27" s="28"/>
      <c r="D27" s="56">
        <f>SUM(D3:D26)</f>
        <v>11</v>
      </c>
      <c r="E27" s="56">
        <f t="shared" ref="E27:W27" si="0">SUM(E3:E26)</f>
        <v>11</v>
      </c>
      <c r="F27" s="56">
        <f t="shared" si="0"/>
        <v>9</v>
      </c>
      <c r="G27" s="56">
        <f t="shared" si="0"/>
        <v>9</v>
      </c>
      <c r="H27" s="56">
        <f t="shared" si="0"/>
        <v>8</v>
      </c>
      <c r="I27" s="56">
        <f t="shared" si="0"/>
        <v>13</v>
      </c>
      <c r="J27" s="56">
        <f t="shared" si="0"/>
        <v>11</v>
      </c>
      <c r="K27" s="56">
        <f t="shared" si="0"/>
        <v>10</v>
      </c>
      <c r="L27" s="56">
        <f t="shared" si="0"/>
        <v>15</v>
      </c>
      <c r="M27" s="56">
        <f t="shared" si="0"/>
        <v>10</v>
      </c>
      <c r="N27" s="56">
        <f t="shared" si="0"/>
        <v>9</v>
      </c>
      <c r="O27" s="56">
        <f t="shared" si="0"/>
        <v>12</v>
      </c>
      <c r="P27" s="56">
        <f t="shared" si="0"/>
        <v>11</v>
      </c>
      <c r="Q27" s="56">
        <f t="shared" si="0"/>
        <v>9</v>
      </c>
      <c r="R27" s="56">
        <f t="shared" si="0"/>
        <v>13</v>
      </c>
      <c r="S27" s="56">
        <f t="shared" si="0"/>
        <v>9</v>
      </c>
      <c r="T27" s="56">
        <f t="shared" si="0"/>
        <v>11</v>
      </c>
      <c r="U27" s="56">
        <f t="shared" si="0"/>
        <v>15</v>
      </c>
      <c r="V27" s="56">
        <f t="shared" si="0"/>
        <v>6</v>
      </c>
      <c r="W27" s="56">
        <f t="shared" si="0"/>
        <v>10</v>
      </c>
      <c r="X27" s="56">
        <f>SUM(X3:X26)</f>
        <v>212</v>
      </c>
      <c r="Y27" s="56">
        <f t="shared" ref="Y27" si="1">SUM(Y3:Y26)</f>
        <v>1060</v>
      </c>
    </row>
    <row r="28" spans="1:25" x14ac:dyDescent="0.2">
      <c r="A28" s="28" t="s">
        <v>337</v>
      </c>
      <c r="B28" s="28"/>
      <c r="C28" s="28"/>
      <c r="D28" s="54">
        <f>PEARSON(D15:D26,$X$15:$X$26)</f>
        <v>5.1754916950676556E-2</v>
      </c>
      <c r="E28" s="54">
        <f t="shared" ref="E28:Q28" si="2">PEARSON(E15:E26,$X$15:$X$26)</f>
        <v>0.14638501094227999</v>
      </c>
      <c r="F28" s="54">
        <f t="shared" si="2"/>
        <v>0.4453844933748542</v>
      </c>
      <c r="G28" s="54">
        <f t="shared" si="2"/>
        <v>-9.8974331861078735E-2</v>
      </c>
      <c r="H28" s="54">
        <f t="shared" si="2"/>
        <v>0.29277002188455997</v>
      </c>
      <c r="I28" s="54">
        <f t="shared" si="2"/>
        <v>0.36228441865473604</v>
      </c>
      <c r="J28" s="54">
        <f t="shared" si="2"/>
        <v>0.89076898674970817</v>
      </c>
      <c r="K28" s="54">
        <f t="shared" si="2"/>
        <v>9.8974331861078679E-2</v>
      </c>
      <c r="L28" s="54">
        <f t="shared" si="2"/>
        <v>0.25877458475338289</v>
      </c>
      <c r="M28" s="54">
        <f t="shared" si="2"/>
        <v>0.39036002917941326</v>
      </c>
      <c r="N28" s="54">
        <f t="shared" si="2"/>
        <v>0.29277002188455997</v>
      </c>
      <c r="O28" s="54">
        <f t="shared" si="2"/>
        <v>0.43915503282683993</v>
      </c>
      <c r="P28" s="54">
        <f t="shared" si="2"/>
        <v>0.34641016151377541</v>
      </c>
      <c r="Q28" s="54">
        <f t="shared" si="2"/>
        <v>0.61977978680091217</v>
      </c>
      <c r="R28" s="54">
        <f>PEARSON(R15:R26,$X$15:$X$26)</f>
        <v>0.61977978680091217</v>
      </c>
      <c r="S28" s="54">
        <f>PEARSON(S15:S26,$X$15:$X$26)</f>
        <v>0.20701966780270631</v>
      </c>
      <c r="T28" s="54">
        <f>PEARSON(T15:T26,$X$15:$X$26)</f>
        <v>0.24743582965269678</v>
      </c>
      <c r="U28" s="54">
        <f>PEARSON(U15:U26,$X$15:$X$26)</f>
        <v>0.64333315709701144</v>
      </c>
      <c r="V28" s="54">
        <f>PEARSON(V15:V26,$X$15:$X$26)</f>
        <v>0.45074893585520887</v>
      </c>
      <c r="W28" s="54">
        <f>PEARSON(W15:W26,$X$15:$X$26)</f>
        <v>0.43915503282683993</v>
      </c>
    </row>
    <row r="29" spans="1:25" x14ac:dyDescent="0.2">
      <c r="A29" s="28" t="s">
        <v>335</v>
      </c>
      <c r="B29" s="28"/>
      <c r="C29" s="28"/>
      <c r="D29" s="3">
        <f>TINV(0.05,23)</f>
        <v>2.0686576104190491</v>
      </c>
      <c r="E29" s="3">
        <f t="shared" ref="E29:W29" si="3">TINV(0.05,23)</f>
        <v>2.0686576104190491</v>
      </c>
      <c r="F29" s="3">
        <f t="shared" si="3"/>
        <v>2.0686576104190491</v>
      </c>
      <c r="G29" s="3">
        <f t="shared" si="3"/>
        <v>2.0686576104190491</v>
      </c>
      <c r="H29" s="3">
        <f t="shared" si="3"/>
        <v>2.0686576104190491</v>
      </c>
      <c r="I29" s="3">
        <f t="shared" si="3"/>
        <v>2.0686576104190491</v>
      </c>
      <c r="J29" s="3">
        <f t="shared" si="3"/>
        <v>2.0686576104190491</v>
      </c>
      <c r="K29" s="3">
        <f t="shared" si="3"/>
        <v>2.0686576104190491</v>
      </c>
      <c r="L29" s="3">
        <f t="shared" si="3"/>
        <v>2.0686576104190491</v>
      </c>
      <c r="M29" s="3">
        <f t="shared" si="3"/>
        <v>2.0686576104190491</v>
      </c>
      <c r="N29" s="3">
        <f t="shared" si="3"/>
        <v>2.0686576104190491</v>
      </c>
      <c r="O29" s="3">
        <f t="shared" si="3"/>
        <v>2.0686576104190491</v>
      </c>
      <c r="P29" s="3">
        <f t="shared" si="3"/>
        <v>2.0686576104190491</v>
      </c>
      <c r="Q29" s="3">
        <f t="shared" si="3"/>
        <v>2.0686576104190491</v>
      </c>
      <c r="R29" s="3">
        <f t="shared" si="3"/>
        <v>2.0686576104190491</v>
      </c>
      <c r="S29" s="3">
        <f t="shared" si="3"/>
        <v>2.0686576104190491</v>
      </c>
      <c r="T29" s="3">
        <f t="shared" si="3"/>
        <v>2.0686576104190491</v>
      </c>
      <c r="U29" s="3">
        <f t="shared" si="3"/>
        <v>2.0686576104190491</v>
      </c>
      <c r="V29" s="3">
        <f t="shared" si="3"/>
        <v>2.0686576104190491</v>
      </c>
      <c r="W29" s="3">
        <f t="shared" si="3"/>
        <v>2.0686576104190491</v>
      </c>
    </row>
    <row r="30" spans="1:25" x14ac:dyDescent="0.2">
      <c r="A30" s="29" t="s">
        <v>336</v>
      </c>
      <c r="B30" s="29"/>
      <c r="C30" s="29"/>
      <c r="D30" s="3">
        <f>D29/SQRT(22+D29^2)</f>
        <v>0.40353513396856083</v>
      </c>
      <c r="E30" s="3">
        <f t="shared" ref="E30:W30" si="4">E29/SQRT(22+E29^2)</f>
        <v>0.40353513396856083</v>
      </c>
      <c r="F30" s="3">
        <f t="shared" si="4"/>
        <v>0.40353513396856083</v>
      </c>
      <c r="G30" s="3">
        <f t="shared" si="4"/>
        <v>0.40353513396856083</v>
      </c>
      <c r="H30" s="3">
        <f t="shared" si="4"/>
        <v>0.40353513396856083</v>
      </c>
      <c r="I30" s="3">
        <f t="shared" si="4"/>
        <v>0.40353513396856083</v>
      </c>
      <c r="J30" s="3">
        <f t="shared" si="4"/>
        <v>0.40353513396856083</v>
      </c>
      <c r="K30" s="3">
        <f t="shared" si="4"/>
        <v>0.40353513396856083</v>
      </c>
      <c r="L30" s="3">
        <f t="shared" si="4"/>
        <v>0.40353513396856083</v>
      </c>
      <c r="M30" s="3">
        <f t="shared" si="4"/>
        <v>0.40353513396856083</v>
      </c>
      <c r="N30" s="3">
        <f t="shared" si="4"/>
        <v>0.40353513396856083</v>
      </c>
      <c r="O30" s="3">
        <f t="shared" si="4"/>
        <v>0.40353513396856083</v>
      </c>
      <c r="P30" s="3">
        <f t="shared" si="4"/>
        <v>0.40353513396856083</v>
      </c>
      <c r="Q30" s="3">
        <f t="shared" si="4"/>
        <v>0.40353513396856083</v>
      </c>
      <c r="R30" s="3">
        <f t="shared" si="4"/>
        <v>0.40353513396856083</v>
      </c>
      <c r="S30" s="3">
        <f t="shared" si="4"/>
        <v>0.40353513396856083</v>
      </c>
      <c r="T30" s="3">
        <f t="shared" si="4"/>
        <v>0.40353513396856083</v>
      </c>
      <c r="U30" s="3">
        <f t="shared" si="4"/>
        <v>0.40353513396856083</v>
      </c>
      <c r="V30" s="3">
        <f t="shared" si="4"/>
        <v>0.40353513396856083</v>
      </c>
      <c r="W30" s="3">
        <f t="shared" si="4"/>
        <v>0.40353513396856083</v>
      </c>
    </row>
    <row r="31" spans="1:25" x14ac:dyDescent="0.2">
      <c r="A31" s="29" t="s">
        <v>338</v>
      </c>
      <c r="B31" s="29"/>
      <c r="C31" s="29"/>
      <c r="D31" s="3" t="str">
        <f>IF(D28&gt;D30,"Valid","Tidak")</f>
        <v>Tidak</v>
      </c>
      <c r="E31" s="3" t="str">
        <f t="shared" ref="E31:W31" si="5">IF(E28&gt;E30,"Valid","Tidak")</f>
        <v>Tidak</v>
      </c>
      <c r="F31" s="3" t="str">
        <f t="shared" si="5"/>
        <v>Valid</v>
      </c>
      <c r="G31" s="3" t="str">
        <f t="shared" si="5"/>
        <v>Tidak</v>
      </c>
      <c r="H31" s="3" t="str">
        <f t="shared" si="5"/>
        <v>Tidak</v>
      </c>
      <c r="I31" s="3" t="str">
        <f t="shared" si="5"/>
        <v>Tidak</v>
      </c>
      <c r="J31" s="3" t="str">
        <f t="shared" si="5"/>
        <v>Valid</v>
      </c>
      <c r="K31" s="3" t="str">
        <f t="shared" si="5"/>
        <v>Tidak</v>
      </c>
      <c r="L31" s="3" t="str">
        <f t="shared" si="5"/>
        <v>Tidak</v>
      </c>
      <c r="M31" s="3" t="str">
        <f t="shared" si="5"/>
        <v>Tidak</v>
      </c>
      <c r="N31" s="3" t="str">
        <f t="shared" si="5"/>
        <v>Tidak</v>
      </c>
      <c r="O31" s="3" t="str">
        <f t="shared" si="5"/>
        <v>Valid</v>
      </c>
      <c r="P31" s="3" t="str">
        <f t="shared" si="5"/>
        <v>Tidak</v>
      </c>
      <c r="Q31" s="3" t="str">
        <f t="shared" si="5"/>
        <v>Valid</v>
      </c>
      <c r="R31" s="3" t="str">
        <f t="shared" si="5"/>
        <v>Valid</v>
      </c>
      <c r="S31" s="3" t="str">
        <f t="shared" si="5"/>
        <v>Tidak</v>
      </c>
      <c r="T31" s="3" t="str">
        <f t="shared" si="5"/>
        <v>Tidak</v>
      </c>
      <c r="U31" s="3" t="str">
        <f t="shared" si="5"/>
        <v>Valid</v>
      </c>
      <c r="V31" s="3" t="str">
        <f t="shared" si="5"/>
        <v>Valid</v>
      </c>
      <c r="W31" s="3" t="str">
        <f t="shared" si="5"/>
        <v>Valid</v>
      </c>
    </row>
    <row r="35" spans="9:14" x14ac:dyDescent="0.2">
      <c r="I35">
        <v>1</v>
      </c>
      <c r="J35" s="3">
        <v>11</v>
      </c>
      <c r="M35" t="s">
        <v>339</v>
      </c>
      <c r="N35" t="s">
        <v>340</v>
      </c>
    </row>
    <row r="36" spans="9:14" x14ac:dyDescent="0.2">
      <c r="I36">
        <v>0</v>
      </c>
      <c r="J36" s="3">
        <v>8</v>
      </c>
      <c r="L36" t="s">
        <v>339</v>
      </c>
      <c r="M36">
        <v>1</v>
      </c>
    </row>
    <row r="37" spans="9:14" x14ac:dyDescent="0.2">
      <c r="I37">
        <v>0</v>
      </c>
      <c r="J37" s="3">
        <v>4</v>
      </c>
      <c r="L37" t="s">
        <v>340</v>
      </c>
      <c r="M37">
        <v>0.44208616384376265</v>
      </c>
      <c r="N37">
        <v>1</v>
      </c>
    </row>
    <row r="38" spans="9:14" x14ac:dyDescent="0.2">
      <c r="I38">
        <v>0</v>
      </c>
      <c r="J38" s="3">
        <v>7</v>
      </c>
    </row>
    <row r="39" spans="9:14" x14ac:dyDescent="0.2">
      <c r="I39">
        <v>0</v>
      </c>
      <c r="J39" s="3">
        <v>7</v>
      </c>
    </row>
    <row r="40" spans="9:14" x14ac:dyDescent="0.2">
      <c r="I40">
        <v>0</v>
      </c>
      <c r="J40" s="3">
        <v>4</v>
      </c>
    </row>
    <row r="41" spans="9:14" x14ac:dyDescent="0.2">
      <c r="I41">
        <v>0</v>
      </c>
      <c r="J41" s="3">
        <v>8</v>
      </c>
    </row>
    <row r="42" spans="9:14" x14ac:dyDescent="0.2">
      <c r="I42">
        <v>0</v>
      </c>
      <c r="J42" s="3">
        <v>7</v>
      </c>
    </row>
    <row r="43" spans="9:14" x14ac:dyDescent="0.2">
      <c r="I43">
        <v>0</v>
      </c>
      <c r="J43" s="3">
        <v>5</v>
      </c>
    </row>
    <row r="44" spans="9:14" x14ac:dyDescent="0.2">
      <c r="I44">
        <v>0</v>
      </c>
      <c r="J44" s="46">
        <v>9</v>
      </c>
    </row>
    <row r="45" spans="9:14" x14ac:dyDescent="0.2">
      <c r="I45">
        <v>1</v>
      </c>
      <c r="J45" s="46">
        <v>11</v>
      </c>
    </row>
    <row r="46" spans="9:14" x14ac:dyDescent="0.2">
      <c r="I46">
        <v>1</v>
      </c>
      <c r="J46" s="46">
        <v>11</v>
      </c>
    </row>
    <row r="47" spans="9:14" x14ac:dyDescent="0.2">
      <c r="I47">
        <v>0</v>
      </c>
      <c r="J47" s="46">
        <v>7</v>
      </c>
    </row>
    <row r="48" spans="9:14" x14ac:dyDescent="0.2">
      <c r="I48">
        <v>0</v>
      </c>
      <c r="J48" s="46">
        <v>4</v>
      </c>
    </row>
    <row r="49" spans="9:10" x14ac:dyDescent="0.2">
      <c r="I49">
        <v>1</v>
      </c>
      <c r="J49" s="46">
        <v>11</v>
      </c>
    </row>
    <row r="50" spans="9:10" x14ac:dyDescent="0.2">
      <c r="I50">
        <v>1</v>
      </c>
      <c r="J50" s="46">
        <v>7</v>
      </c>
    </row>
    <row r="51" spans="9:10" x14ac:dyDescent="0.2">
      <c r="I51">
        <v>1</v>
      </c>
      <c r="J51" s="46">
        <v>11</v>
      </c>
    </row>
    <row r="52" spans="9:10" x14ac:dyDescent="0.2">
      <c r="I52">
        <v>1</v>
      </c>
      <c r="J52" s="46">
        <v>8</v>
      </c>
    </row>
    <row r="53" spans="9:10" x14ac:dyDescent="0.2">
      <c r="I53">
        <v>1</v>
      </c>
      <c r="J53" s="46">
        <v>15</v>
      </c>
    </row>
    <row r="54" spans="9:10" x14ac:dyDescent="0.2">
      <c r="I54">
        <v>1</v>
      </c>
      <c r="J54" s="46">
        <v>11</v>
      </c>
    </row>
    <row r="55" spans="9:10" x14ac:dyDescent="0.2">
      <c r="I55">
        <v>1</v>
      </c>
      <c r="J55" s="46">
        <v>6</v>
      </c>
    </row>
    <row r="56" spans="9:10" x14ac:dyDescent="0.2">
      <c r="I56">
        <v>0</v>
      </c>
      <c r="J56" s="46">
        <v>13</v>
      </c>
    </row>
    <row r="57" spans="9:10" x14ac:dyDescent="0.2">
      <c r="I57">
        <v>0</v>
      </c>
      <c r="J57" s="46">
        <v>15</v>
      </c>
    </row>
    <row r="58" spans="9:10" x14ac:dyDescent="0.2">
      <c r="I58">
        <v>1</v>
      </c>
      <c r="J58" s="3">
        <v>12</v>
      </c>
    </row>
  </sheetData>
  <mergeCells count="10">
    <mergeCell ref="A28:C28"/>
    <mergeCell ref="A29:C29"/>
    <mergeCell ref="A30:C30"/>
    <mergeCell ref="A31:C31"/>
    <mergeCell ref="A1:A2"/>
    <mergeCell ref="B1:C2"/>
    <mergeCell ref="D1:W1"/>
    <mergeCell ref="X1:X2"/>
    <mergeCell ref="Y1:Y2"/>
    <mergeCell ref="A27:C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topLeftCell="A6" workbookViewId="0">
      <selection activeCell="D3" sqref="D3:D27"/>
    </sheetView>
  </sheetViews>
  <sheetFormatPr defaultRowHeight="14.25" x14ac:dyDescent="0.2"/>
  <cols>
    <col min="1" max="1" width="5.125" customWidth="1"/>
    <col min="2" max="3" width="10.625" customWidth="1"/>
    <col min="4" max="4" width="15.75" bestFit="1" customWidth="1"/>
    <col min="5" max="5" width="14.75" bestFit="1" customWidth="1"/>
    <col min="6" max="6" width="14.5" bestFit="1" customWidth="1"/>
    <col min="7" max="7" width="11" bestFit="1" customWidth="1"/>
    <col min="9" max="9" width="5.125" customWidth="1"/>
    <col min="10" max="11" width="10.625" customWidth="1"/>
    <col min="12" max="12" width="14.75" bestFit="1" customWidth="1"/>
    <col min="13" max="13" width="14.5" bestFit="1" customWidth="1"/>
    <col min="14" max="14" width="11" bestFit="1" customWidth="1"/>
  </cols>
  <sheetData>
    <row r="1" spans="1:14" x14ac:dyDescent="0.2">
      <c r="A1" s="9" t="s">
        <v>185</v>
      </c>
      <c r="B1" s="9" t="s">
        <v>0</v>
      </c>
      <c r="C1" s="9"/>
      <c r="D1" s="9" t="s">
        <v>186</v>
      </c>
      <c r="E1" s="10" t="s">
        <v>187</v>
      </c>
      <c r="F1" s="10"/>
      <c r="G1" s="10"/>
      <c r="I1" s="9" t="s">
        <v>185</v>
      </c>
      <c r="J1" s="9" t="s">
        <v>0</v>
      </c>
      <c r="K1" s="9"/>
      <c r="L1" s="10" t="s">
        <v>187</v>
      </c>
      <c r="M1" s="10"/>
      <c r="N1" s="10"/>
    </row>
    <row r="2" spans="1:14" x14ac:dyDescent="0.2">
      <c r="A2" s="9"/>
      <c r="B2" s="9"/>
      <c r="C2" s="9"/>
      <c r="D2" s="9"/>
      <c r="E2" s="4" t="s">
        <v>3</v>
      </c>
      <c r="F2" s="4" t="s">
        <v>4</v>
      </c>
      <c r="G2" s="4" t="s">
        <v>5</v>
      </c>
      <c r="I2" s="9"/>
      <c r="J2" s="9"/>
      <c r="K2" s="9"/>
      <c r="L2" s="4" t="s">
        <v>3</v>
      </c>
      <c r="M2" s="4" t="s">
        <v>4</v>
      </c>
      <c r="N2" s="4" t="s">
        <v>5</v>
      </c>
    </row>
    <row r="3" spans="1:14" x14ac:dyDescent="0.2">
      <c r="A3" s="3">
        <v>1</v>
      </c>
      <c r="B3" s="3" t="s">
        <v>22</v>
      </c>
      <c r="C3" s="3" t="s">
        <v>143</v>
      </c>
      <c r="D3" s="3">
        <v>40</v>
      </c>
      <c r="E3" s="3">
        <v>50</v>
      </c>
      <c r="F3" s="3">
        <v>25</v>
      </c>
      <c r="G3" s="3">
        <f t="shared" ref="G3:G27" si="0">AVERAGE(E3:F3)</f>
        <v>37.5</v>
      </c>
      <c r="I3" s="3">
        <v>1</v>
      </c>
      <c r="J3" s="3" t="s">
        <v>22</v>
      </c>
      <c r="K3" s="3" t="s">
        <v>143</v>
      </c>
      <c r="L3" s="3">
        <v>50</v>
      </c>
      <c r="M3" s="3">
        <v>25</v>
      </c>
      <c r="N3" s="3">
        <f t="shared" ref="N3:N27" si="1">AVERAGE(L3:M3)</f>
        <v>37.5</v>
      </c>
    </row>
    <row r="4" spans="1:14" x14ac:dyDescent="0.2">
      <c r="A4" s="3">
        <v>2</v>
      </c>
      <c r="B4" s="3" t="s">
        <v>144</v>
      </c>
      <c r="C4" s="3" t="s">
        <v>145</v>
      </c>
      <c r="D4" s="3">
        <v>22.5</v>
      </c>
      <c r="E4" s="3">
        <v>80</v>
      </c>
      <c r="F4" s="3">
        <v>45</v>
      </c>
      <c r="G4" s="3">
        <f t="shared" si="0"/>
        <v>62.5</v>
      </c>
      <c r="I4" s="3">
        <v>2</v>
      </c>
      <c r="J4" s="3" t="s">
        <v>144</v>
      </c>
      <c r="K4" s="3" t="s">
        <v>145</v>
      </c>
      <c r="L4" s="3">
        <v>80</v>
      </c>
      <c r="M4" s="3">
        <v>45</v>
      </c>
      <c r="N4" s="3">
        <f t="shared" si="1"/>
        <v>62.5</v>
      </c>
    </row>
    <row r="5" spans="1:14" x14ac:dyDescent="0.2">
      <c r="A5" s="3">
        <v>3</v>
      </c>
      <c r="B5" s="3" t="s">
        <v>146</v>
      </c>
      <c r="C5" s="3" t="s">
        <v>147</v>
      </c>
      <c r="D5" s="3">
        <v>40</v>
      </c>
      <c r="E5" s="3">
        <v>40</v>
      </c>
      <c r="F5" s="3">
        <v>65</v>
      </c>
      <c r="G5" s="3">
        <f t="shared" si="0"/>
        <v>52.5</v>
      </c>
      <c r="I5" s="3">
        <v>3</v>
      </c>
      <c r="J5" s="3" t="s">
        <v>146</v>
      </c>
      <c r="K5" s="3" t="s">
        <v>147</v>
      </c>
      <c r="L5" s="3">
        <v>40</v>
      </c>
      <c r="M5" s="3">
        <v>65</v>
      </c>
      <c r="N5" s="3">
        <f t="shared" si="1"/>
        <v>52.5</v>
      </c>
    </row>
    <row r="6" spans="1:14" x14ac:dyDescent="0.2">
      <c r="A6" s="3">
        <v>4</v>
      </c>
      <c r="B6" s="3" t="s">
        <v>148</v>
      </c>
      <c r="C6" s="3" t="s">
        <v>149</v>
      </c>
      <c r="D6" s="3">
        <v>25</v>
      </c>
      <c r="E6" s="3">
        <v>70</v>
      </c>
      <c r="F6" s="3">
        <v>55</v>
      </c>
      <c r="G6" s="3">
        <f t="shared" si="0"/>
        <v>62.5</v>
      </c>
      <c r="I6" s="3">
        <v>4</v>
      </c>
      <c r="J6" s="3" t="s">
        <v>148</v>
      </c>
      <c r="K6" s="3" t="s">
        <v>149</v>
      </c>
      <c r="L6" s="3">
        <v>70</v>
      </c>
      <c r="M6" s="3">
        <v>55</v>
      </c>
      <c r="N6" s="3">
        <f t="shared" si="1"/>
        <v>62.5</v>
      </c>
    </row>
    <row r="7" spans="1:14" x14ac:dyDescent="0.2">
      <c r="A7" s="3">
        <v>5</v>
      </c>
      <c r="B7" s="3" t="s">
        <v>19</v>
      </c>
      <c r="C7" s="3" t="s">
        <v>150</v>
      </c>
      <c r="D7" s="3">
        <v>30</v>
      </c>
      <c r="E7" s="3">
        <v>70</v>
      </c>
      <c r="F7" s="3">
        <v>65</v>
      </c>
      <c r="G7" s="3">
        <f t="shared" si="0"/>
        <v>67.5</v>
      </c>
      <c r="I7" s="3">
        <v>5</v>
      </c>
      <c r="J7" s="3" t="s">
        <v>19</v>
      </c>
      <c r="K7" s="3" t="s">
        <v>150</v>
      </c>
      <c r="L7" s="3">
        <v>70</v>
      </c>
      <c r="M7" s="3">
        <v>65</v>
      </c>
      <c r="N7" s="3">
        <f t="shared" si="1"/>
        <v>67.5</v>
      </c>
    </row>
    <row r="8" spans="1:14" x14ac:dyDescent="0.2">
      <c r="A8" s="3">
        <v>6</v>
      </c>
      <c r="B8" s="3" t="s">
        <v>118</v>
      </c>
      <c r="C8" s="3" t="s">
        <v>77</v>
      </c>
      <c r="D8" s="3">
        <v>25</v>
      </c>
      <c r="E8" s="3">
        <v>60</v>
      </c>
      <c r="F8" s="3">
        <v>40</v>
      </c>
      <c r="G8" s="3">
        <f t="shared" si="0"/>
        <v>50</v>
      </c>
      <c r="I8" s="3">
        <v>6</v>
      </c>
      <c r="J8" s="3" t="s">
        <v>118</v>
      </c>
      <c r="K8" s="3" t="s">
        <v>77</v>
      </c>
      <c r="L8" s="3">
        <v>60</v>
      </c>
      <c r="M8" s="3">
        <v>40</v>
      </c>
      <c r="N8" s="3">
        <f t="shared" si="1"/>
        <v>50</v>
      </c>
    </row>
    <row r="9" spans="1:14" x14ac:dyDescent="0.2">
      <c r="A9" s="3">
        <v>7</v>
      </c>
      <c r="B9" s="3" t="s">
        <v>151</v>
      </c>
      <c r="C9" s="3" t="s">
        <v>152</v>
      </c>
      <c r="D9" s="3">
        <v>22.5</v>
      </c>
      <c r="E9" s="3">
        <v>80</v>
      </c>
      <c r="F9" s="3">
        <v>40</v>
      </c>
      <c r="G9" s="3">
        <f t="shared" si="0"/>
        <v>60</v>
      </c>
      <c r="I9" s="3">
        <v>7</v>
      </c>
      <c r="J9" s="3" t="s">
        <v>151</v>
      </c>
      <c r="K9" s="3" t="s">
        <v>152</v>
      </c>
      <c r="L9" s="3">
        <v>80</v>
      </c>
      <c r="M9" s="3">
        <v>40</v>
      </c>
      <c r="N9" s="3">
        <f t="shared" si="1"/>
        <v>60</v>
      </c>
    </row>
    <row r="10" spans="1:14" x14ac:dyDescent="0.2">
      <c r="A10" s="3">
        <v>8</v>
      </c>
      <c r="B10" s="3" t="s">
        <v>153</v>
      </c>
      <c r="C10" s="3" t="s">
        <v>132</v>
      </c>
      <c r="D10" s="3">
        <v>27.5</v>
      </c>
      <c r="E10" s="3">
        <v>80</v>
      </c>
      <c r="F10" s="3">
        <v>45</v>
      </c>
      <c r="G10" s="3">
        <f t="shared" si="0"/>
        <v>62.5</v>
      </c>
      <c r="I10" s="3">
        <v>8</v>
      </c>
      <c r="J10" s="3" t="s">
        <v>153</v>
      </c>
      <c r="K10" s="3" t="s">
        <v>132</v>
      </c>
      <c r="L10" s="3">
        <v>80</v>
      </c>
      <c r="M10" s="3">
        <v>45</v>
      </c>
      <c r="N10" s="3">
        <f t="shared" si="1"/>
        <v>62.5</v>
      </c>
    </row>
    <row r="11" spans="1:14" x14ac:dyDescent="0.2">
      <c r="A11" s="3">
        <v>9</v>
      </c>
      <c r="B11" s="3" t="s">
        <v>154</v>
      </c>
      <c r="C11" s="3" t="s">
        <v>155</v>
      </c>
      <c r="D11" s="3">
        <v>35</v>
      </c>
      <c r="E11" s="3">
        <v>70</v>
      </c>
      <c r="F11" s="3">
        <v>40</v>
      </c>
      <c r="G11" s="3">
        <f t="shared" si="0"/>
        <v>55</v>
      </c>
      <c r="I11" s="3">
        <v>9</v>
      </c>
      <c r="J11" s="3" t="s">
        <v>154</v>
      </c>
      <c r="K11" s="3" t="s">
        <v>155</v>
      </c>
      <c r="L11" s="3">
        <v>70</v>
      </c>
      <c r="M11" s="3">
        <v>40</v>
      </c>
      <c r="N11" s="3">
        <f t="shared" si="1"/>
        <v>55</v>
      </c>
    </row>
    <row r="12" spans="1:14" x14ac:dyDescent="0.2">
      <c r="A12" s="3">
        <v>10</v>
      </c>
      <c r="B12" s="3" t="s">
        <v>156</v>
      </c>
      <c r="C12" s="3" t="s">
        <v>157</v>
      </c>
      <c r="D12" s="3">
        <v>35</v>
      </c>
      <c r="E12" s="3">
        <v>20</v>
      </c>
      <c r="F12" s="3">
        <v>15</v>
      </c>
      <c r="G12" s="3">
        <f t="shared" si="0"/>
        <v>17.5</v>
      </c>
      <c r="I12" s="3">
        <v>10</v>
      </c>
      <c r="J12" s="3" t="s">
        <v>156</v>
      </c>
      <c r="K12" s="3" t="s">
        <v>157</v>
      </c>
      <c r="L12" s="3">
        <v>20</v>
      </c>
      <c r="M12" s="3">
        <v>15</v>
      </c>
      <c r="N12" s="3">
        <f t="shared" si="1"/>
        <v>17.5</v>
      </c>
    </row>
    <row r="13" spans="1:14" x14ac:dyDescent="0.2">
      <c r="A13" s="3">
        <v>11</v>
      </c>
      <c r="B13" s="3" t="s">
        <v>158</v>
      </c>
      <c r="C13" s="3" t="s">
        <v>159</v>
      </c>
      <c r="D13" s="3">
        <v>42.5</v>
      </c>
      <c r="E13" s="3">
        <v>20</v>
      </c>
      <c r="F13" s="3">
        <v>20</v>
      </c>
      <c r="G13" s="3">
        <f t="shared" si="0"/>
        <v>20</v>
      </c>
      <c r="I13" s="3">
        <v>11</v>
      </c>
      <c r="J13" s="3" t="s">
        <v>158</v>
      </c>
      <c r="K13" s="3" t="s">
        <v>159</v>
      </c>
      <c r="L13" s="3">
        <v>20</v>
      </c>
      <c r="M13" s="3">
        <v>20</v>
      </c>
      <c r="N13" s="3">
        <f t="shared" si="1"/>
        <v>20</v>
      </c>
    </row>
    <row r="14" spans="1:14" x14ac:dyDescent="0.2">
      <c r="A14" s="3">
        <v>12</v>
      </c>
      <c r="B14" s="3" t="s">
        <v>70</v>
      </c>
      <c r="C14" s="3" t="s">
        <v>160</v>
      </c>
      <c r="D14" s="3">
        <v>52.5</v>
      </c>
      <c r="E14" s="3">
        <v>80</v>
      </c>
      <c r="F14" s="3">
        <v>55</v>
      </c>
      <c r="G14" s="3">
        <f t="shared" si="0"/>
        <v>67.5</v>
      </c>
      <c r="I14" s="3">
        <v>12</v>
      </c>
      <c r="J14" s="3" t="s">
        <v>70</v>
      </c>
      <c r="K14" s="3" t="s">
        <v>160</v>
      </c>
      <c r="L14" s="3">
        <v>80</v>
      </c>
      <c r="M14" s="3">
        <v>55</v>
      </c>
      <c r="N14" s="3">
        <f t="shared" si="1"/>
        <v>67.5</v>
      </c>
    </row>
    <row r="15" spans="1:14" x14ac:dyDescent="0.2">
      <c r="A15" s="3">
        <v>13</v>
      </c>
      <c r="B15" s="3" t="s">
        <v>76</v>
      </c>
      <c r="C15" s="3" t="s">
        <v>161</v>
      </c>
      <c r="D15" s="3">
        <v>22.5</v>
      </c>
      <c r="E15" s="3">
        <v>30</v>
      </c>
      <c r="F15" s="3">
        <v>15</v>
      </c>
      <c r="G15" s="3">
        <f t="shared" si="0"/>
        <v>22.5</v>
      </c>
      <c r="I15" s="3">
        <v>13</v>
      </c>
      <c r="J15" s="3" t="s">
        <v>76</v>
      </c>
      <c r="K15" s="3" t="s">
        <v>161</v>
      </c>
      <c r="L15" s="3">
        <v>30</v>
      </c>
      <c r="M15" s="3">
        <v>15</v>
      </c>
      <c r="N15" s="3">
        <f t="shared" si="1"/>
        <v>22.5</v>
      </c>
    </row>
    <row r="16" spans="1:14" x14ac:dyDescent="0.2">
      <c r="A16" s="3">
        <v>14</v>
      </c>
      <c r="B16" s="3" t="s">
        <v>162</v>
      </c>
      <c r="C16" s="3" t="s">
        <v>163</v>
      </c>
      <c r="D16" s="3">
        <v>27.5</v>
      </c>
      <c r="E16" s="3">
        <v>80</v>
      </c>
      <c r="F16" s="3">
        <v>40</v>
      </c>
      <c r="G16" s="3">
        <f t="shared" si="0"/>
        <v>60</v>
      </c>
      <c r="I16" s="3">
        <v>14</v>
      </c>
      <c r="J16" s="3" t="s">
        <v>162</v>
      </c>
      <c r="K16" s="3" t="s">
        <v>163</v>
      </c>
      <c r="L16" s="3">
        <v>80</v>
      </c>
      <c r="M16" s="3">
        <v>40</v>
      </c>
      <c r="N16" s="3">
        <f t="shared" si="1"/>
        <v>60</v>
      </c>
    </row>
    <row r="17" spans="1:14" x14ac:dyDescent="0.2">
      <c r="A17" s="3">
        <v>15</v>
      </c>
      <c r="B17" s="3" t="s">
        <v>164</v>
      </c>
      <c r="C17" s="3" t="s">
        <v>165</v>
      </c>
      <c r="D17" s="3">
        <v>37.5</v>
      </c>
      <c r="E17" s="3">
        <v>40</v>
      </c>
      <c r="F17" s="3">
        <v>95</v>
      </c>
      <c r="G17" s="3">
        <f t="shared" si="0"/>
        <v>67.5</v>
      </c>
      <c r="I17" s="3">
        <v>15</v>
      </c>
      <c r="J17" s="3" t="s">
        <v>164</v>
      </c>
      <c r="K17" s="3" t="s">
        <v>165</v>
      </c>
      <c r="L17" s="3">
        <v>40</v>
      </c>
      <c r="M17" s="3">
        <v>95</v>
      </c>
      <c r="N17" s="3">
        <f t="shared" si="1"/>
        <v>67.5</v>
      </c>
    </row>
    <row r="18" spans="1:14" x14ac:dyDescent="0.2">
      <c r="A18" s="3">
        <v>16</v>
      </c>
      <c r="B18" s="3" t="s">
        <v>101</v>
      </c>
      <c r="C18" s="3" t="s">
        <v>166</v>
      </c>
      <c r="D18" s="3">
        <v>35</v>
      </c>
      <c r="E18" s="3">
        <v>20</v>
      </c>
      <c r="F18" s="3">
        <v>5</v>
      </c>
      <c r="G18" s="3">
        <f t="shared" si="0"/>
        <v>12.5</v>
      </c>
      <c r="I18" s="3">
        <v>16</v>
      </c>
      <c r="J18" s="3" t="s">
        <v>101</v>
      </c>
      <c r="K18" s="3" t="s">
        <v>166</v>
      </c>
      <c r="L18" s="3">
        <v>20</v>
      </c>
      <c r="M18" s="3">
        <v>5</v>
      </c>
      <c r="N18" s="3">
        <f t="shared" si="1"/>
        <v>12.5</v>
      </c>
    </row>
    <row r="19" spans="1:14" x14ac:dyDescent="0.2">
      <c r="A19" s="3">
        <v>17</v>
      </c>
      <c r="B19" s="3" t="s">
        <v>167</v>
      </c>
      <c r="C19" s="3" t="s">
        <v>168</v>
      </c>
      <c r="D19" s="3">
        <v>22.5</v>
      </c>
      <c r="E19" s="3">
        <v>80</v>
      </c>
      <c r="F19" s="3">
        <v>55</v>
      </c>
      <c r="G19" s="3">
        <f t="shared" si="0"/>
        <v>67.5</v>
      </c>
      <c r="I19" s="3">
        <v>17</v>
      </c>
      <c r="J19" s="3" t="s">
        <v>167</v>
      </c>
      <c r="K19" s="3" t="s">
        <v>168</v>
      </c>
      <c r="L19" s="3">
        <v>80</v>
      </c>
      <c r="M19" s="3">
        <v>55</v>
      </c>
      <c r="N19" s="3">
        <f t="shared" si="1"/>
        <v>67.5</v>
      </c>
    </row>
    <row r="20" spans="1:14" x14ac:dyDescent="0.2">
      <c r="A20" s="3">
        <v>18</v>
      </c>
      <c r="B20" s="3" t="s">
        <v>169</v>
      </c>
      <c r="C20" s="3" t="s">
        <v>170</v>
      </c>
      <c r="D20" s="3">
        <v>25</v>
      </c>
      <c r="E20" s="3">
        <v>80</v>
      </c>
      <c r="F20" s="3">
        <v>40</v>
      </c>
      <c r="G20" s="3">
        <f t="shared" si="0"/>
        <v>60</v>
      </c>
      <c r="I20" s="3">
        <v>18</v>
      </c>
      <c r="J20" s="3" t="s">
        <v>169</v>
      </c>
      <c r="K20" s="3" t="s">
        <v>170</v>
      </c>
      <c r="L20" s="3">
        <v>80</v>
      </c>
      <c r="M20" s="3">
        <v>40</v>
      </c>
      <c r="N20" s="3">
        <f t="shared" si="1"/>
        <v>60</v>
      </c>
    </row>
    <row r="21" spans="1:14" x14ac:dyDescent="0.2">
      <c r="A21" s="3">
        <v>19</v>
      </c>
      <c r="B21" s="3" t="s">
        <v>171</v>
      </c>
      <c r="C21" s="3" t="s">
        <v>12</v>
      </c>
      <c r="D21" s="3">
        <v>22.5</v>
      </c>
      <c r="E21" s="3">
        <v>20</v>
      </c>
      <c r="F21" s="3">
        <v>45</v>
      </c>
      <c r="G21" s="3">
        <f t="shared" si="0"/>
        <v>32.5</v>
      </c>
      <c r="I21" s="3">
        <v>19</v>
      </c>
      <c r="J21" s="3" t="s">
        <v>171</v>
      </c>
      <c r="K21" s="3" t="s">
        <v>12</v>
      </c>
      <c r="L21" s="3">
        <v>20</v>
      </c>
      <c r="M21" s="3">
        <v>45</v>
      </c>
      <c r="N21" s="3">
        <f t="shared" si="1"/>
        <v>32.5</v>
      </c>
    </row>
    <row r="22" spans="1:14" x14ac:dyDescent="0.2">
      <c r="A22" s="3">
        <v>20</v>
      </c>
      <c r="B22" s="3" t="s">
        <v>172</v>
      </c>
      <c r="C22" s="3" t="s">
        <v>58</v>
      </c>
      <c r="D22" s="3">
        <v>22.5</v>
      </c>
      <c r="E22" s="3">
        <v>70</v>
      </c>
      <c r="F22" s="3">
        <v>40</v>
      </c>
      <c r="G22" s="3">
        <f t="shared" si="0"/>
        <v>55</v>
      </c>
      <c r="I22" s="3">
        <v>20</v>
      </c>
      <c r="J22" s="3" t="s">
        <v>172</v>
      </c>
      <c r="K22" s="3" t="s">
        <v>58</v>
      </c>
      <c r="L22" s="3">
        <v>70</v>
      </c>
      <c r="M22" s="3">
        <v>40</v>
      </c>
      <c r="N22" s="3">
        <f t="shared" si="1"/>
        <v>55</v>
      </c>
    </row>
    <row r="23" spans="1:14" x14ac:dyDescent="0.2">
      <c r="A23" s="3">
        <v>21</v>
      </c>
      <c r="B23" s="3" t="s">
        <v>173</v>
      </c>
      <c r="C23" s="3" t="s">
        <v>174</v>
      </c>
      <c r="D23" s="3">
        <v>55</v>
      </c>
      <c r="E23" s="3">
        <v>80</v>
      </c>
      <c r="F23" s="3">
        <v>35</v>
      </c>
      <c r="G23" s="3">
        <f t="shared" si="0"/>
        <v>57.5</v>
      </c>
      <c r="I23" s="3">
        <v>21</v>
      </c>
      <c r="J23" s="3" t="s">
        <v>173</v>
      </c>
      <c r="K23" s="3" t="s">
        <v>174</v>
      </c>
      <c r="L23" s="3">
        <v>80</v>
      </c>
      <c r="M23" s="3">
        <v>35</v>
      </c>
      <c r="N23" s="3">
        <f t="shared" si="1"/>
        <v>57.5</v>
      </c>
    </row>
    <row r="24" spans="1:14" x14ac:dyDescent="0.2">
      <c r="A24" s="3">
        <v>22</v>
      </c>
      <c r="B24" s="3" t="s">
        <v>175</v>
      </c>
      <c r="C24" s="3" t="s">
        <v>176</v>
      </c>
      <c r="D24" s="3">
        <v>7.5</v>
      </c>
      <c r="E24" s="3">
        <v>50</v>
      </c>
      <c r="F24" s="3">
        <v>15</v>
      </c>
      <c r="G24" s="3">
        <f t="shared" si="0"/>
        <v>32.5</v>
      </c>
      <c r="I24" s="3">
        <v>22</v>
      </c>
      <c r="J24" s="3" t="s">
        <v>175</v>
      </c>
      <c r="K24" s="3" t="s">
        <v>176</v>
      </c>
      <c r="L24" s="3">
        <v>50</v>
      </c>
      <c r="M24" s="3">
        <v>15</v>
      </c>
      <c r="N24" s="3">
        <f t="shared" si="1"/>
        <v>32.5</v>
      </c>
    </row>
    <row r="25" spans="1:14" x14ac:dyDescent="0.2">
      <c r="A25" s="3">
        <v>23</v>
      </c>
      <c r="B25" s="3" t="s">
        <v>177</v>
      </c>
      <c r="C25" s="3" t="s">
        <v>178</v>
      </c>
      <c r="D25" s="3">
        <v>22.5</v>
      </c>
      <c r="E25" s="3">
        <v>60</v>
      </c>
      <c r="F25" s="3">
        <v>5</v>
      </c>
      <c r="G25" s="3">
        <f t="shared" si="0"/>
        <v>32.5</v>
      </c>
      <c r="I25" s="3">
        <v>23</v>
      </c>
      <c r="J25" s="3" t="s">
        <v>177</v>
      </c>
      <c r="K25" s="3" t="s">
        <v>178</v>
      </c>
      <c r="L25" s="3">
        <v>60</v>
      </c>
      <c r="M25" s="3">
        <v>5</v>
      </c>
      <c r="N25" s="3">
        <f t="shared" si="1"/>
        <v>32.5</v>
      </c>
    </row>
    <row r="26" spans="1:14" x14ac:dyDescent="0.2">
      <c r="A26" s="3">
        <v>24</v>
      </c>
      <c r="B26" s="3" t="s">
        <v>179</v>
      </c>
      <c r="C26" s="3" t="s">
        <v>58</v>
      </c>
      <c r="D26" s="3">
        <v>22.5</v>
      </c>
      <c r="E26" s="3">
        <v>30</v>
      </c>
      <c r="F26" s="3">
        <v>35</v>
      </c>
      <c r="G26" s="3">
        <f t="shared" si="0"/>
        <v>32.5</v>
      </c>
      <c r="I26" s="3">
        <v>24</v>
      </c>
      <c r="J26" s="3" t="s">
        <v>179</v>
      </c>
      <c r="K26" s="3" t="s">
        <v>58</v>
      </c>
      <c r="L26" s="3">
        <v>30</v>
      </c>
      <c r="M26" s="3">
        <v>35</v>
      </c>
      <c r="N26" s="3">
        <f t="shared" si="1"/>
        <v>32.5</v>
      </c>
    </row>
    <row r="27" spans="1:14" x14ac:dyDescent="0.2">
      <c r="A27" s="3">
        <v>25</v>
      </c>
      <c r="B27" s="3" t="s">
        <v>180</v>
      </c>
      <c r="C27" s="3" t="s">
        <v>181</v>
      </c>
      <c r="D27" s="3">
        <v>40</v>
      </c>
      <c r="E27" s="3">
        <v>60</v>
      </c>
      <c r="F27" s="3">
        <v>25</v>
      </c>
      <c r="G27" s="3">
        <f t="shared" si="0"/>
        <v>42.5</v>
      </c>
      <c r="I27" s="3">
        <v>25</v>
      </c>
      <c r="J27" s="3" t="s">
        <v>180</v>
      </c>
      <c r="K27" s="3" t="s">
        <v>181</v>
      </c>
      <c r="L27" s="3">
        <v>60</v>
      </c>
      <c r="M27" s="3">
        <v>25</v>
      </c>
      <c r="N27" s="3">
        <f t="shared" si="1"/>
        <v>42.5</v>
      </c>
    </row>
    <row r="28" spans="1:14" x14ac:dyDescent="0.2">
      <c r="A28" s="14" t="s">
        <v>5</v>
      </c>
      <c r="B28" s="14"/>
      <c r="C28" s="14"/>
      <c r="D28" s="3">
        <f>AVERAGE(D2:D27)</f>
        <v>30.4</v>
      </c>
      <c r="E28" s="3">
        <f>AVERAGE(E2:E27)</f>
        <v>56.8</v>
      </c>
      <c r="F28" s="3">
        <f>AVERAGE(F2:F27)</f>
        <v>38.4</v>
      </c>
      <c r="G28" s="3">
        <f>AVERAGE(G3:G27)</f>
        <v>47.6</v>
      </c>
      <c r="I28" s="14" t="s">
        <v>5</v>
      </c>
      <c r="J28" s="14"/>
      <c r="K28" s="14"/>
      <c r="L28" s="3">
        <f>AVERAGE(L2:L27)</f>
        <v>56.8</v>
      </c>
      <c r="M28" s="3">
        <f>AVERAGE(M2:M27)</f>
        <v>38.4</v>
      </c>
      <c r="N28" s="3">
        <f>AVERAGE(N3:N27)</f>
        <v>47.6</v>
      </c>
    </row>
  </sheetData>
  <mergeCells count="9">
    <mergeCell ref="J1:K2"/>
    <mergeCell ref="L1:N1"/>
    <mergeCell ref="I28:K28"/>
    <mergeCell ref="A1:A2"/>
    <mergeCell ref="B1:C2"/>
    <mergeCell ref="D1:D2"/>
    <mergeCell ref="E1:G1"/>
    <mergeCell ref="A28:C28"/>
    <mergeCell ref="I1:I2"/>
  </mergeCells>
  <pageMargins left="0" right="0" top="0.39374999999999999" bottom="0.39374999999999999" header="0" footer="0"/>
  <headerFooter>
    <oddHeader>&amp;C&amp;A</oddHeader>
    <oddFooter>&amp;CPage &amp;P</oddFooter>
  </headerFooter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1"/>
  <sheetViews>
    <sheetView topLeftCell="A52" workbookViewId="0">
      <selection activeCell="J11" sqref="J11"/>
    </sheetView>
  </sheetViews>
  <sheetFormatPr defaultRowHeight="14.25" x14ac:dyDescent="0.2"/>
  <cols>
    <col min="1" max="1" width="4.625" customWidth="1"/>
    <col min="2" max="2" width="13.75" customWidth="1"/>
    <col min="3" max="3" width="12.75" customWidth="1"/>
    <col min="4" max="4" width="11.875" bestFit="1" customWidth="1"/>
    <col min="5" max="5" width="16" customWidth="1"/>
    <col min="6" max="6" width="13" customWidth="1"/>
    <col min="7" max="7" width="10.875" customWidth="1"/>
    <col min="8" max="8" width="12" customWidth="1"/>
  </cols>
  <sheetData>
    <row r="1" spans="1:8" x14ac:dyDescent="0.2">
      <c r="A1" s="5" t="s">
        <v>185</v>
      </c>
      <c r="B1" s="26" t="s">
        <v>189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245</v>
      </c>
    </row>
    <row r="2" spans="1:8" x14ac:dyDescent="0.2">
      <c r="A2" s="3">
        <v>1</v>
      </c>
      <c r="B2" s="27">
        <v>52.5</v>
      </c>
      <c r="C2" s="3">
        <f>IF(B2&lt;22.084,1,0)</f>
        <v>0</v>
      </c>
      <c r="D2" s="3">
        <f>IF(AND(B2&gt;22.083,B2&lt;31.668),1,0)</f>
        <v>0</v>
      </c>
      <c r="E2" s="3">
        <f>IF(AND(B2&gt;31.667,B2&lt;41.252),1,0)</f>
        <v>0</v>
      </c>
      <c r="F2" s="3">
        <f>IF(AND(B2&gt;41.252,B2&lt;50.836),1,0)</f>
        <v>0</v>
      </c>
      <c r="G2" s="3">
        <f>IF(AND(B2&gt;50.835,B2&lt;60.42),1,0)</f>
        <v>1</v>
      </c>
      <c r="H2" s="3">
        <f>IF(B2&gt;60.419,1,0)</f>
        <v>0</v>
      </c>
    </row>
    <row r="3" spans="1:8" x14ac:dyDescent="0.2">
      <c r="A3" s="3">
        <v>2</v>
      </c>
      <c r="B3" s="27">
        <v>32.5</v>
      </c>
      <c r="C3" s="3">
        <f t="shared" ref="C3:C25" si="0">IF(B3&lt;22.084,1,0)</f>
        <v>0</v>
      </c>
      <c r="D3" s="3">
        <f t="shared" ref="D3:D25" si="1">IF(AND(B3&gt;22.083,B3&lt;31.668),1,0)</f>
        <v>0</v>
      </c>
      <c r="E3" s="3">
        <f t="shared" ref="E3:E25" si="2">IF(AND(B3&gt;31.667,B3&lt;41.252),1,0)</f>
        <v>1</v>
      </c>
      <c r="F3" s="3">
        <f t="shared" ref="F3:F25" si="3">IF(AND(B3&gt;41.252,B3&lt;50.836),1,0)</f>
        <v>0</v>
      </c>
      <c r="G3" s="3">
        <f t="shared" ref="G3:G25" si="4">IF(AND(B3&gt;50.835,B3&lt;60.42),1,0)</f>
        <v>0</v>
      </c>
      <c r="H3" s="3">
        <f t="shared" ref="H3:H25" si="5">IF(B3&gt;60.419,1,0)</f>
        <v>0</v>
      </c>
    </row>
    <row r="4" spans="1:8" x14ac:dyDescent="0.2">
      <c r="A4" s="3">
        <v>3</v>
      </c>
      <c r="B4" s="27">
        <v>15</v>
      </c>
      <c r="C4" s="3">
        <f t="shared" si="0"/>
        <v>1</v>
      </c>
      <c r="D4" s="3">
        <f t="shared" si="1"/>
        <v>0</v>
      </c>
      <c r="E4" s="3">
        <f t="shared" si="2"/>
        <v>0</v>
      </c>
      <c r="F4" s="3">
        <f t="shared" si="3"/>
        <v>0</v>
      </c>
      <c r="G4" s="3">
        <f t="shared" si="4"/>
        <v>0</v>
      </c>
      <c r="H4" s="3">
        <f t="shared" si="5"/>
        <v>0</v>
      </c>
    </row>
    <row r="5" spans="1:8" x14ac:dyDescent="0.2">
      <c r="A5" s="3">
        <v>4</v>
      </c>
      <c r="B5" s="27">
        <v>30</v>
      </c>
      <c r="C5" s="3">
        <f t="shared" si="0"/>
        <v>0</v>
      </c>
      <c r="D5" s="3">
        <f t="shared" si="1"/>
        <v>1</v>
      </c>
      <c r="E5" s="3">
        <f t="shared" si="2"/>
        <v>0</v>
      </c>
      <c r="F5" s="3">
        <f t="shared" si="3"/>
        <v>0</v>
      </c>
      <c r="G5" s="3">
        <f t="shared" si="4"/>
        <v>0</v>
      </c>
      <c r="H5" s="3">
        <f t="shared" si="5"/>
        <v>0</v>
      </c>
    </row>
    <row r="6" spans="1:8" x14ac:dyDescent="0.2">
      <c r="A6" s="3">
        <v>5</v>
      </c>
      <c r="B6" s="27">
        <v>30</v>
      </c>
      <c r="C6" s="3">
        <f t="shared" si="0"/>
        <v>0</v>
      </c>
      <c r="D6" s="3">
        <f t="shared" si="1"/>
        <v>1</v>
      </c>
      <c r="E6" s="3">
        <f t="shared" si="2"/>
        <v>0</v>
      </c>
      <c r="F6" s="3">
        <f t="shared" si="3"/>
        <v>0</v>
      </c>
      <c r="G6" s="3">
        <f t="shared" si="4"/>
        <v>0</v>
      </c>
      <c r="H6" s="3">
        <f t="shared" si="5"/>
        <v>0</v>
      </c>
    </row>
    <row r="7" spans="1:8" x14ac:dyDescent="0.2">
      <c r="A7" s="3">
        <v>6</v>
      </c>
      <c r="B7" s="27">
        <v>12.5</v>
      </c>
      <c r="C7" s="3">
        <f t="shared" si="0"/>
        <v>1</v>
      </c>
      <c r="D7" s="3">
        <f t="shared" si="1"/>
        <v>0</v>
      </c>
      <c r="E7" s="3">
        <f t="shared" si="2"/>
        <v>0</v>
      </c>
      <c r="F7" s="3">
        <f t="shared" si="3"/>
        <v>0</v>
      </c>
      <c r="G7" s="3">
        <f t="shared" si="4"/>
        <v>0</v>
      </c>
      <c r="H7" s="3">
        <f t="shared" si="5"/>
        <v>0</v>
      </c>
    </row>
    <row r="8" spans="1:8" x14ac:dyDescent="0.2">
      <c r="A8" s="3">
        <v>7</v>
      </c>
      <c r="B8" s="27">
        <v>40</v>
      </c>
      <c r="C8" s="3">
        <f t="shared" si="0"/>
        <v>0</v>
      </c>
      <c r="D8" s="3">
        <f t="shared" si="1"/>
        <v>0</v>
      </c>
      <c r="E8" s="3">
        <f t="shared" si="2"/>
        <v>1</v>
      </c>
      <c r="F8" s="3">
        <f t="shared" si="3"/>
        <v>0</v>
      </c>
      <c r="G8" s="3">
        <f t="shared" si="4"/>
        <v>0</v>
      </c>
      <c r="H8" s="3">
        <f t="shared" si="5"/>
        <v>0</v>
      </c>
    </row>
    <row r="9" spans="1:8" x14ac:dyDescent="0.2">
      <c r="A9" s="3">
        <v>8</v>
      </c>
      <c r="B9" s="27">
        <v>30</v>
      </c>
      <c r="C9" s="3">
        <f t="shared" si="0"/>
        <v>0</v>
      </c>
      <c r="D9" s="3">
        <f t="shared" si="1"/>
        <v>1</v>
      </c>
      <c r="E9" s="3">
        <f t="shared" si="2"/>
        <v>0</v>
      </c>
      <c r="F9" s="3">
        <f t="shared" si="3"/>
        <v>0</v>
      </c>
      <c r="G9" s="3">
        <f t="shared" si="4"/>
        <v>0</v>
      </c>
      <c r="H9" s="3">
        <f t="shared" si="5"/>
        <v>0</v>
      </c>
    </row>
    <row r="10" spans="1:8" x14ac:dyDescent="0.2">
      <c r="A10" s="3">
        <v>9</v>
      </c>
      <c r="B10" s="27">
        <v>25</v>
      </c>
      <c r="C10" s="3">
        <f t="shared" si="0"/>
        <v>0</v>
      </c>
      <c r="D10" s="3">
        <f t="shared" si="1"/>
        <v>1</v>
      </c>
      <c r="E10" s="3">
        <f t="shared" si="2"/>
        <v>0</v>
      </c>
      <c r="F10" s="3">
        <f t="shared" si="3"/>
        <v>0</v>
      </c>
      <c r="G10" s="3">
        <f t="shared" si="4"/>
        <v>0</v>
      </c>
      <c r="H10" s="3">
        <f t="shared" si="5"/>
        <v>0</v>
      </c>
    </row>
    <row r="11" spans="1:8" x14ac:dyDescent="0.2">
      <c r="A11" s="3">
        <v>10</v>
      </c>
      <c r="B11" s="27">
        <v>37.5</v>
      </c>
      <c r="C11" s="3">
        <f t="shared" si="0"/>
        <v>0</v>
      </c>
      <c r="D11" s="3">
        <f t="shared" si="1"/>
        <v>0</v>
      </c>
      <c r="E11" s="3">
        <f t="shared" si="2"/>
        <v>1</v>
      </c>
      <c r="F11" s="3">
        <f t="shared" si="3"/>
        <v>0</v>
      </c>
      <c r="G11" s="3">
        <f t="shared" si="4"/>
        <v>0</v>
      </c>
      <c r="H11" s="3">
        <f t="shared" si="5"/>
        <v>0</v>
      </c>
    </row>
    <row r="12" spans="1:8" x14ac:dyDescent="0.2">
      <c r="A12" s="3">
        <v>11</v>
      </c>
      <c r="B12" s="27">
        <v>47.5</v>
      </c>
      <c r="C12" s="3">
        <f t="shared" si="0"/>
        <v>0</v>
      </c>
      <c r="D12" s="3">
        <f t="shared" si="1"/>
        <v>0</v>
      </c>
      <c r="E12" s="3">
        <f t="shared" si="2"/>
        <v>0</v>
      </c>
      <c r="F12" s="3">
        <f t="shared" si="3"/>
        <v>1</v>
      </c>
      <c r="G12" s="3">
        <f t="shared" si="4"/>
        <v>0</v>
      </c>
      <c r="H12" s="3">
        <f t="shared" si="5"/>
        <v>0</v>
      </c>
    </row>
    <row r="13" spans="1:8" x14ac:dyDescent="0.2">
      <c r="A13" s="3">
        <v>12</v>
      </c>
      <c r="B13" s="27">
        <v>47.5</v>
      </c>
      <c r="C13" s="3">
        <f t="shared" si="0"/>
        <v>0</v>
      </c>
      <c r="D13" s="3">
        <f t="shared" si="1"/>
        <v>0</v>
      </c>
      <c r="E13" s="3">
        <f t="shared" si="2"/>
        <v>0</v>
      </c>
      <c r="F13" s="3">
        <f t="shared" si="3"/>
        <v>1</v>
      </c>
      <c r="G13" s="3">
        <f t="shared" si="4"/>
        <v>0</v>
      </c>
      <c r="H13" s="3">
        <f t="shared" si="5"/>
        <v>0</v>
      </c>
    </row>
    <row r="14" spans="1:8" x14ac:dyDescent="0.2">
      <c r="A14" s="3">
        <v>13</v>
      </c>
      <c r="B14" s="27">
        <v>35</v>
      </c>
      <c r="C14" s="3">
        <f t="shared" si="0"/>
        <v>0</v>
      </c>
      <c r="D14" s="3">
        <f t="shared" si="1"/>
        <v>0</v>
      </c>
      <c r="E14" s="3">
        <f t="shared" si="2"/>
        <v>1</v>
      </c>
      <c r="F14" s="3">
        <f t="shared" si="3"/>
        <v>0</v>
      </c>
      <c r="G14" s="3">
        <f t="shared" si="4"/>
        <v>0</v>
      </c>
      <c r="H14" s="3">
        <f t="shared" si="5"/>
        <v>0</v>
      </c>
    </row>
    <row r="15" spans="1:8" x14ac:dyDescent="0.2">
      <c r="A15" s="3">
        <v>14</v>
      </c>
      <c r="B15" s="27">
        <v>15</v>
      </c>
      <c r="C15" s="3">
        <f t="shared" si="0"/>
        <v>1</v>
      </c>
      <c r="D15" s="3">
        <f t="shared" si="1"/>
        <v>0</v>
      </c>
      <c r="E15" s="3">
        <f t="shared" si="2"/>
        <v>0</v>
      </c>
      <c r="F15" s="3">
        <f t="shared" si="3"/>
        <v>0</v>
      </c>
      <c r="G15" s="3">
        <f t="shared" si="4"/>
        <v>0</v>
      </c>
      <c r="H15" s="3">
        <f t="shared" si="5"/>
        <v>0</v>
      </c>
    </row>
    <row r="16" spans="1:8" x14ac:dyDescent="0.2">
      <c r="A16" s="3">
        <v>15</v>
      </c>
      <c r="B16" s="27">
        <v>47.5</v>
      </c>
      <c r="C16" s="3">
        <f t="shared" si="0"/>
        <v>0</v>
      </c>
      <c r="D16" s="3">
        <f t="shared" si="1"/>
        <v>0</v>
      </c>
      <c r="E16" s="3">
        <f t="shared" si="2"/>
        <v>0</v>
      </c>
      <c r="F16" s="3">
        <f t="shared" si="3"/>
        <v>1</v>
      </c>
      <c r="G16" s="3">
        <f t="shared" si="4"/>
        <v>0</v>
      </c>
      <c r="H16" s="3">
        <f t="shared" si="5"/>
        <v>0</v>
      </c>
    </row>
    <row r="17" spans="1:8" x14ac:dyDescent="0.2">
      <c r="A17" s="3">
        <v>16</v>
      </c>
      <c r="B17" s="27">
        <v>30</v>
      </c>
      <c r="C17" s="3">
        <f t="shared" si="0"/>
        <v>0</v>
      </c>
      <c r="D17" s="3">
        <f t="shared" si="1"/>
        <v>1</v>
      </c>
      <c r="E17" s="3">
        <f t="shared" si="2"/>
        <v>0</v>
      </c>
      <c r="F17" s="3">
        <f t="shared" si="3"/>
        <v>0</v>
      </c>
      <c r="G17" s="3">
        <f t="shared" si="4"/>
        <v>0</v>
      </c>
      <c r="H17" s="3">
        <f t="shared" si="5"/>
        <v>0</v>
      </c>
    </row>
    <row r="18" spans="1:8" x14ac:dyDescent="0.2">
      <c r="A18" s="3">
        <v>17</v>
      </c>
      <c r="B18" s="27">
        <v>50</v>
      </c>
      <c r="C18" s="3">
        <f t="shared" si="0"/>
        <v>0</v>
      </c>
      <c r="D18" s="3">
        <f t="shared" si="1"/>
        <v>0</v>
      </c>
      <c r="E18" s="3">
        <f t="shared" si="2"/>
        <v>0</v>
      </c>
      <c r="F18" s="3">
        <f t="shared" si="3"/>
        <v>1</v>
      </c>
      <c r="G18" s="3">
        <f t="shared" si="4"/>
        <v>0</v>
      </c>
      <c r="H18" s="3">
        <f t="shared" si="5"/>
        <v>0</v>
      </c>
    </row>
    <row r="19" spans="1:8" x14ac:dyDescent="0.2">
      <c r="A19" s="3">
        <v>18</v>
      </c>
      <c r="B19" s="27">
        <v>37.5</v>
      </c>
      <c r="C19" s="3">
        <f t="shared" si="0"/>
        <v>0</v>
      </c>
      <c r="D19" s="3">
        <f t="shared" si="1"/>
        <v>0</v>
      </c>
      <c r="E19" s="3">
        <f t="shared" si="2"/>
        <v>1</v>
      </c>
      <c r="F19" s="3">
        <f t="shared" si="3"/>
        <v>0</v>
      </c>
      <c r="G19" s="3">
        <f t="shared" si="4"/>
        <v>0</v>
      </c>
      <c r="H19" s="3">
        <f t="shared" si="5"/>
        <v>0</v>
      </c>
    </row>
    <row r="20" spans="1:8" x14ac:dyDescent="0.2">
      <c r="A20" s="3">
        <v>19</v>
      </c>
      <c r="B20" s="27">
        <v>70</v>
      </c>
      <c r="C20" s="3">
        <f t="shared" si="0"/>
        <v>0</v>
      </c>
      <c r="D20" s="3">
        <f t="shared" si="1"/>
        <v>0</v>
      </c>
      <c r="E20" s="3">
        <f t="shared" si="2"/>
        <v>0</v>
      </c>
      <c r="F20" s="3">
        <f t="shared" si="3"/>
        <v>0</v>
      </c>
      <c r="G20" s="3">
        <f t="shared" si="4"/>
        <v>0</v>
      </c>
      <c r="H20" s="3">
        <f t="shared" si="5"/>
        <v>1</v>
      </c>
    </row>
    <row r="21" spans="1:8" x14ac:dyDescent="0.2">
      <c r="A21" s="3">
        <v>20</v>
      </c>
      <c r="B21" s="27">
        <v>45</v>
      </c>
      <c r="C21" s="3">
        <f t="shared" si="0"/>
        <v>0</v>
      </c>
      <c r="D21" s="3">
        <f t="shared" si="1"/>
        <v>0</v>
      </c>
      <c r="E21" s="3">
        <f t="shared" si="2"/>
        <v>0</v>
      </c>
      <c r="F21" s="3">
        <f t="shared" si="3"/>
        <v>1</v>
      </c>
      <c r="G21" s="3">
        <f t="shared" si="4"/>
        <v>0</v>
      </c>
      <c r="H21" s="3">
        <f t="shared" si="5"/>
        <v>0</v>
      </c>
    </row>
    <row r="22" spans="1:8" x14ac:dyDescent="0.2">
      <c r="A22" s="3">
        <v>21</v>
      </c>
      <c r="B22" s="27">
        <v>27.5</v>
      </c>
      <c r="C22" s="3">
        <f t="shared" si="0"/>
        <v>0</v>
      </c>
      <c r="D22" s="3">
        <f t="shared" si="1"/>
        <v>1</v>
      </c>
      <c r="E22" s="3">
        <f t="shared" si="2"/>
        <v>0</v>
      </c>
      <c r="F22" s="3">
        <f t="shared" si="3"/>
        <v>0</v>
      </c>
      <c r="G22" s="3">
        <f t="shared" si="4"/>
        <v>0</v>
      </c>
      <c r="H22" s="3">
        <f t="shared" si="5"/>
        <v>0</v>
      </c>
    </row>
    <row r="23" spans="1:8" x14ac:dyDescent="0.2">
      <c r="A23" s="3">
        <v>22</v>
      </c>
      <c r="B23" s="27">
        <v>60</v>
      </c>
      <c r="C23" s="3">
        <f t="shared" si="0"/>
        <v>0</v>
      </c>
      <c r="D23" s="3">
        <f t="shared" si="1"/>
        <v>0</v>
      </c>
      <c r="E23" s="3">
        <f t="shared" si="2"/>
        <v>0</v>
      </c>
      <c r="F23" s="3">
        <f t="shared" si="3"/>
        <v>0</v>
      </c>
      <c r="G23" s="3">
        <f t="shared" si="4"/>
        <v>1</v>
      </c>
      <c r="H23" s="3">
        <f t="shared" si="5"/>
        <v>0</v>
      </c>
    </row>
    <row r="24" spans="1:8" x14ac:dyDescent="0.2">
      <c r="A24" s="3">
        <v>23</v>
      </c>
      <c r="B24" s="27">
        <v>70</v>
      </c>
      <c r="C24" s="3">
        <f t="shared" si="0"/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  <c r="G24" s="3">
        <f t="shared" si="4"/>
        <v>0</v>
      </c>
      <c r="H24" s="3">
        <f t="shared" si="5"/>
        <v>1</v>
      </c>
    </row>
    <row r="25" spans="1:8" x14ac:dyDescent="0.2">
      <c r="A25" s="3">
        <v>24</v>
      </c>
      <c r="B25" s="27">
        <v>57.5</v>
      </c>
      <c r="C25" s="3">
        <f t="shared" si="0"/>
        <v>0</v>
      </c>
      <c r="D25" s="3">
        <f t="shared" si="1"/>
        <v>0</v>
      </c>
      <c r="E25" s="3">
        <f t="shared" si="2"/>
        <v>0</v>
      </c>
      <c r="F25" s="3">
        <f t="shared" si="3"/>
        <v>0</v>
      </c>
      <c r="G25" s="3">
        <f t="shared" si="4"/>
        <v>1</v>
      </c>
      <c r="H25" s="3">
        <f t="shared" si="5"/>
        <v>0</v>
      </c>
    </row>
    <row r="26" spans="1:8" x14ac:dyDescent="0.2">
      <c r="A26" s="3" t="s">
        <v>217</v>
      </c>
      <c r="B26" s="3">
        <f>MAX(B2:B25)</f>
        <v>70</v>
      </c>
      <c r="C26" s="3"/>
      <c r="D26" s="3"/>
      <c r="E26" s="3"/>
      <c r="F26" s="3"/>
      <c r="G26" s="3"/>
      <c r="H26" s="3"/>
    </row>
    <row r="27" spans="1:8" x14ac:dyDescent="0.2">
      <c r="A27" s="3" t="s">
        <v>218</v>
      </c>
      <c r="B27" s="3">
        <f>MIN(B2:B25)</f>
        <v>12.5</v>
      </c>
      <c r="C27" s="3"/>
      <c r="D27" s="3"/>
      <c r="E27" s="3"/>
      <c r="F27" s="3"/>
      <c r="G27" s="3"/>
      <c r="H27" s="3"/>
    </row>
    <row r="28" spans="1:8" x14ac:dyDescent="0.2">
      <c r="A28" t="s">
        <v>253</v>
      </c>
    </row>
    <row r="30" spans="1:8" x14ac:dyDescent="0.2">
      <c r="A30" t="s">
        <v>211</v>
      </c>
    </row>
    <row r="31" spans="1:8" x14ac:dyDescent="0.2">
      <c r="A31" t="s">
        <v>223</v>
      </c>
    </row>
    <row r="36" spans="1:3" x14ac:dyDescent="0.2">
      <c r="B36" t="s">
        <v>224</v>
      </c>
    </row>
    <row r="37" spans="1:3" x14ac:dyDescent="0.2">
      <c r="B37" t="s">
        <v>225</v>
      </c>
    </row>
    <row r="38" spans="1:3" x14ac:dyDescent="0.2">
      <c r="B38" t="s">
        <v>226</v>
      </c>
    </row>
    <row r="40" spans="1:3" x14ac:dyDescent="0.2">
      <c r="A40">
        <v>1</v>
      </c>
      <c r="B40" t="s">
        <v>212</v>
      </c>
    </row>
    <row r="41" spans="1:3" x14ac:dyDescent="0.2">
      <c r="A41">
        <v>2</v>
      </c>
      <c r="B41" t="s">
        <v>213</v>
      </c>
    </row>
    <row r="43" spans="1:3" x14ac:dyDescent="0.2">
      <c r="B43" s="15"/>
    </row>
    <row r="46" spans="1:3" x14ac:dyDescent="0.2">
      <c r="B46" t="s">
        <v>219</v>
      </c>
    </row>
    <row r="47" spans="1:3" x14ac:dyDescent="0.2">
      <c r="B47" t="s">
        <v>220</v>
      </c>
      <c r="C47" t="s">
        <v>232</v>
      </c>
    </row>
    <row r="48" spans="1:3" x14ac:dyDescent="0.2">
      <c r="A48">
        <v>3</v>
      </c>
      <c r="B48" t="s">
        <v>231</v>
      </c>
    </row>
    <row r="49" spans="1:12" x14ac:dyDescent="0.2">
      <c r="B49" s="5" t="s">
        <v>227</v>
      </c>
      <c r="C49" s="5" t="s">
        <v>239</v>
      </c>
      <c r="D49" s="5" t="s">
        <v>228</v>
      </c>
    </row>
    <row r="50" spans="1:12" x14ac:dyDescent="0.2">
      <c r="B50" s="3" t="s">
        <v>233</v>
      </c>
      <c r="C50" s="30">
        <f>SUM(C2:C25)</f>
        <v>3</v>
      </c>
      <c r="D50" s="35">
        <f>C50/24</f>
        <v>0.125</v>
      </c>
    </row>
    <row r="51" spans="1:12" x14ac:dyDescent="0.2">
      <c r="B51" s="3" t="s">
        <v>234</v>
      </c>
      <c r="C51" s="30">
        <f>SUM(D2:D25)</f>
        <v>6</v>
      </c>
      <c r="D51" s="35">
        <f t="shared" ref="D51:D55" si="6">C51/24</f>
        <v>0.25</v>
      </c>
    </row>
    <row r="52" spans="1:12" x14ac:dyDescent="0.2">
      <c r="B52" s="3" t="s">
        <v>235</v>
      </c>
      <c r="C52" s="30">
        <f>SUM(E2:E25)</f>
        <v>5</v>
      </c>
      <c r="D52" s="35">
        <f t="shared" si="6"/>
        <v>0.20833333333333334</v>
      </c>
    </row>
    <row r="53" spans="1:12" x14ac:dyDescent="0.2">
      <c r="B53" s="3" t="s">
        <v>236</v>
      </c>
      <c r="C53" s="30">
        <f>SUM(F2:F25)</f>
        <v>5</v>
      </c>
      <c r="D53" s="35">
        <f t="shared" si="6"/>
        <v>0.20833333333333334</v>
      </c>
    </row>
    <row r="54" spans="1:12" x14ac:dyDescent="0.2">
      <c r="B54" s="3" t="s">
        <v>237</v>
      </c>
      <c r="C54" s="30">
        <f>SUM(G2:G25)</f>
        <v>3</v>
      </c>
      <c r="D54" s="35">
        <f t="shared" si="6"/>
        <v>0.125</v>
      </c>
    </row>
    <row r="55" spans="1:12" x14ac:dyDescent="0.2">
      <c r="B55" s="3" t="s">
        <v>238</v>
      </c>
      <c r="C55" s="30">
        <f>SUM(H2:H25)</f>
        <v>2</v>
      </c>
      <c r="D55" s="35">
        <f t="shared" si="6"/>
        <v>8.3333333333333329E-2</v>
      </c>
    </row>
    <row r="56" spans="1:12" x14ac:dyDescent="0.2">
      <c r="A56">
        <v>3</v>
      </c>
      <c r="B56" t="s">
        <v>254</v>
      </c>
    </row>
    <row r="57" spans="1:12" x14ac:dyDescent="0.2">
      <c r="B57" s="10" t="s">
        <v>247</v>
      </c>
      <c r="C57" s="10"/>
      <c r="D57" s="9" t="s">
        <v>229</v>
      </c>
      <c r="E57" s="9"/>
      <c r="F57" s="9"/>
    </row>
    <row r="58" spans="1:12" x14ac:dyDescent="0.2">
      <c r="B58" s="5" t="s">
        <v>227</v>
      </c>
      <c r="C58" s="5" t="s">
        <v>239</v>
      </c>
      <c r="D58" s="5" t="s">
        <v>227</v>
      </c>
      <c r="E58" s="5" t="s">
        <v>228</v>
      </c>
      <c r="F58" s="5" t="s">
        <v>230</v>
      </c>
      <c r="I58" s="48" t="s">
        <v>312</v>
      </c>
    </row>
    <row r="59" spans="1:12" x14ac:dyDescent="0.2">
      <c r="B59" s="3">
        <v>1</v>
      </c>
      <c r="C59" s="30">
        <v>3</v>
      </c>
      <c r="D59" s="3">
        <v>1</v>
      </c>
      <c r="E59" s="31" t="s">
        <v>248</v>
      </c>
      <c r="F59" s="3">
        <v>1</v>
      </c>
      <c r="H59">
        <v>2.75</v>
      </c>
      <c r="I59">
        <f>H59</f>
        <v>2.75</v>
      </c>
      <c r="L59" s="16">
        <f>SUM(H59:H64)</f>
        <v>100.82000000000001</v>
      </c>
    </row>
    <row r="60" spans="1:12" x14ac:dyDescent="0.2">
      <c r="B60" s="3">
        <v>2</v>
      </c>
      <c r="C60" s="30">
        <v>6</v>
      </c>
      <c r="D60" s="3">
        <v>2</v>
      </c>
      <c r="E60" s="32" t="s">
        <v>249</v>
      </c>
      <c r="F60" s="3">
        <v>3</v>
      </c>
      <c r="H60">
        <v>13.53</v>
      </c>
      <c r="I60">
        <f>I59+H60</f>
        <v>16.28</v>
      </c>
      <c r="K60" s="16">
        <f>SUM(H60:H63)</f>
        <v>95.320000000000007</v>
      </c>
      <c r="L60" s="16"/>
    </row>
    <row r="61" spans="1:12" x14ac:dyDescent="0.2">
      <c r="B61" s="3">
        <v>3</v>
      </c>
      <c r="C61" s="30">
        <v>5</v>
      </c>
      <c r="D61" s="3">
        <v>3</v>
      </c>
      <c r="E61" s="32" t="s">
        <v>250</v>
      </c>
      <c r="F61" s="3">
        <v>8</v>
      </c>
      <c r="H61">
        <v>34.130000000000003</v>
      </c>
      <c r="I61">
        <f t="shared" ref="I61:I64" si="7">I60+H61</f>
        <v>50.410000000000004</v>
      </c>
      <c r="J61" s="16">
        <f>H61+H62</f>
        <v>68.260000000000005</v>
      </c>
      <c r="K61" s="16"/>
      <c r="L61" s="16"/>
    </row>
    <row r="62" spans="1:12" x14ac:dyDescent="0.2">
      <c r="B62" s="3">
        <v>4</v>
      </c>
      <c r="C62" s="30">
        <v>5</v>
      </c>
      <c r="D62" s="3">
        <v>4</v>
      </c>
      <c r="E62" s="32" t="s">
        <v>251</v>
      </c>
      <c r="F62" s="3">
        <v>8</v>
      </c>
      <c r="H62">
        <v>34.130000000000003</v>
      </c>
      <c r="I62">
        <f t="shared" si="7"/>
        <v>84.54</v>
      </c>
      <c r="J62" s="16"/>
      <c r="K62" s="16"/>
      <c r="L62" s="16"/>
    </row>
    <row r="63" spans="1:12" x14ac:dyDescent="0.2">
      <c r="B63" s="3">
        <v>5</v>
      </c>
      <c r="C63" s="30">
        <v>3</v>
      </c>
      <c r="D63" s="3">
        <v>5</v>
      </c>
      <c r="E63" s="32" t="s">
        <v>249</v>
      </c>
      <c r="F63" s="3">
        <v>3</v>
      </c>
      <c r="H63">
        <v>13.53</v>
      </c>
      <c r="I63">
        <f t="shared" si="7"/>
        <v>98.070000000000007</v>
      </c>
      <c r="K63" s="16"/>
      <c r="L63" s="16"/>
    </row>
    <row r="64" spans="1:12" x14ac:dyDescent="0.2">
      <c r="B64" s="3">
        <v>6</v>
      </c>
      <c r="C64" s="30">
        <v>2</v>
      </c>
      <c r="D64" s="3">
        <v>6</v>
      </c>
      <c r="E64" s="32" t="s">
        <v>252</v>
      </c>
      <c r="F64" s="3">
        <v>1</v>
      </c>
      <c r="H64">
        <v>2.75</v>
      </c>
      <c r="I64">
        <f t="shared" si="7"/>
        <v>100.82000000000001</v>
      </c>
      <c r="L64" s="16"/>
    </row>
    <row r="65" spans="1:7" x14ac:dyDescent="0.2">
      <c r="B65" s="33" t="s">
        <v>253</v>
      </c>
      <c r="C65" s="34">
        <f>SUM(C59:C64)</f>
        <v>24</v>
      </c>
      <c r="D65" s="29" t="s">
        <v>253</v>
      </c>
      <c r="E65" s="29"/>
      <c r="F65" s="3">
        <f>SUM(F59:F64)</f>
        <v>24</v>
      </c>
    </row>
    <row r="67" spans="1:7" x14ac:dyDescent="0.2">
      <c r="A67">
        <v>4</v>
      </c>
      <c r="B67" t="s">
        <v>255</v>
      </c>
    </row>
    <row r="68" spans="1:7" x14ac:dyDescent="0.2">
      <c r="B68" s="5" t="s">
        <v>267</v>
      </c>
      <c r="C68" s="5" t="s">
        <v>247</v>
      </c>
      <c r="D68" s="5" t="s">
        <v>222</v>
      </c>
      <c r="E68" s="5" t="s">
        <v>256</v>
      </c>
      <c r="F68" s="5" t="s">
        <v>257</v>
      </c>
      <c r="G68" s="5" t="s">
        <v>258</v>
      </c>
    </row>
    <row r="69" spans="1:7" x14ac:dyDescent="0.2">
      <c r="B69" s="3" t="s">
        <v>233</v>
      </c>
      <c r="C69" s="30">
        <v>3</v>
      </c>
      <c r="D69" s="3">
        <v>1</v>
      </c>
      <c r="E69" s="30">
        <f>C69-D69</f>
        <v>2</v>
      </c>
      <c r="F69" s="30">
        <f>E69^2</f>
        <v>4</v>
      </c>
      <c r="G69" s="3">
        <f>F69/D69</f>
        <v>4</v>
      </c>
    </row>
    <row r="70" spans="1:7" x14ac:dyDescent="0.2">
      <c r="B70" s="3" t="s">
        <v>234</v>
      </c>
      <c r="C70" s="30">
        <v>6</v>
      </c>
      <c r="D70" s="3">
        <v>3</v>
      </c>
      <c r="E70" s="30">
        <f t="shared" ref="E70:E74" si="8">C70-D70</f>
        <v>3</v>
      </c>
      <c r="F70" s="30">
        <f t="shared" ref="F70:F74" si="9">E70^2</f>
        <v>9</v>
      </c>
      <c r="G70" s="3">
        <f t="shared" ref="G70:G74" si="10">F70/D70</f>
        <v>3</v>
      </c>
    </row>
    <row r="71" spans="1:7" x14ac:dyDescent="0.2">
      <c r="B71" s="3" t="s">
        <v>235</v>
      </c>
      <c r="C71" s="30">
        <v>5</v>
      </c>
      <c r="D71" s="3">
        <v>8</v>
      </c>
      <c r="E71" s="30">
        <f t="shared" si="8"/>
        <v>-3</v>
      </c>
      <c r="F71" s="30">
        <f t="shared" si="9"/>
        <v>9</v>
      </c>
      <c r="G71" s="3">
        <f t="shared" si="10"/>
        <v>1.125</v>
      </c>
    </row>
    <row r="72" spans="1:7" x14ac:dyDescent="0.2">
      <c r="B72" s="3" t="s">
        <v>236</v>
      </c>
      <c r="C72" s="30">
        <v>5</v>
      </c>
      <c r="D72" s="3">
        <v>8</v>
      </c>
      <c r="E72" s="30">
        <f t="shared" si="8"/>
        <v>-3</v>
      </c>
      <c r="F72" s="30">
        <f t="shared" si="9"/>
        <v>9</v>
      </c>
      <c r="G72" s="3">
        <f t="shared" si="10"/>
        <v>1.125</v>
      </c>
    </row>
    <row r="73" spans="1:7" x14ac:dyDescent="0.2">
      <c r="B73" s="3" t="s">
        <v>237</v>
      </c>
      <c r="C73" s="30">
        <v>3</v>
      </c>
      <c r="D73" s="3">
        <v>3</v>
      </c>
      <c r="E73" s="30">
        <f t="shared" si="8"/>
        <v>0</v>
      </c>
      <c r="F73" s="30">
        <f t="shared" si="9"/>
        <v>0</v>
      </c>
      <c r="G73" s="3">
        <f t="shared" si="10"/>
        <v>0</v>
      </c>
    </row>
    <row r="74" spans="1:7" x14ac:dyDescent="0.2">
      <c r="B74" s="3" t="s">
        <v>238</v>
      </c>
      <c r="C74" s="30">
        <v>2</v>
      </c>
      <c r="D74" s="3">
        <v>1</v>
      </c>
      <c r="E74" s="30">
        <f t="shared" si="8"/>
        <v>1</v>
      </c>
      <c r="F74" s="30">
        <f t="shared" si="9"/>
        <v>1</v>
      </c>
      <c r="G74" s="3">
        <f t="shared" si="10"/>
        <v>1</v>
      </c>
    </row>
    <row r="75" spans="1:7" x14ac:dyDescent="0.2">
      <c r="B75" s="3" t="s">
        <v>253</v>
      </c>
      <c r="C75" s="30">
        <f>SUM(C69:C74)</f>
        <v>24</v>
      </c>
      <c r="D75" s="30">
        <f t="shared" ref="D75:G75" si="11">SUM(D69:D74)</f>
        <v>24</v>
      </c>
      <c r="E75" s="30">
        <f t="shared" si="11"/>
        <v>0</v>
      </c>
      <c r="F75" s="30">
        <f t="shared" si="11"/>
        <v>32</v>
      </c>
      <c r="G75" s="30">
        <f t="shared" si="11"/>
        <v>10.25</v>
      </c>
    </row>
    <row r="77" spans="1:7" x14ac:dyDescent="0.2">
      <c r="B77" t="s">
        <v>259</v>
      </c>
    </row>
    <row r="78" spans="1:7" x14ac:dyDescent="0.2">
      <c r="A78">
        <v>5</v>
      </c>
      <c r="B78" t="s">
        <v>264</v>
      </c>
    </row>
    <row r="79" spans="1:7" x14ac:dyDescent="0.2">
      <c r="B79" t="s">
        <v>262</v>
      </c>
    </row>
    <row r="80" spans="1:7" x14ac:dyDescent="0.2">
      <c r="B80" t="s">
        <v>263</v>
      </c>
    </row>
    <row r="90" spans="1:2" x14ac:dyDescent="0.2">
      <c r="A90">
        <v>6</v>
      </c>
      <c r="B90" t="s">
        <v>265</v>
      </c>
    </row>
    <row r="91" spans="1:2" x14ac:dyDescent="0.2">
      <c r="B91" t="s">
        <v>266</v>
      </c>
    </row>
  </sheetData>
  <mergeCells count="6">
    <mergeCell ref="J61:J62"/>
    <mergeCell ref="K60:K63"/>
    <mergeCell ref="L59:L64"/>
    <mergeCell ref="B57:C57"/>
    <mergeCell ref="D57:F57"/>
    <mergeCell ref="D65:E6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73DF-C455-4433-94B8-6A781A883A01}">
  <dimension ref="A1:N92"/>
  <sheetViews>
    <sheetView topLeftCell="A73" workbookViewId="0">
      <selection activeCell="C82" sqref="C82"/>
    </sheetView>
  </sheetViews>
  <sheetFormatPr defaultRowHeight="14.25" x14ac:dyDescent="0.2"/>
  <cols>
    <col min="1" max="1" width="4.625" customWidth="1"/>
    <col min="2" max="2" width="13.75" customWidth="1"/>
    <col min="3" max="3" width="12.75" customWidth="1"/>
    <col min="4" max="4" width="11.875" bestFit="1" customWidth="1"/>
    <col min="5" max="5" width="10" customWidth="1"/>
    <col min="6" max="6" width="16.375" customWidth="1"/>
    <col min="7" max="7" width="20" customWidth="1"/>
    <col min="8" max="8" width="12" customWidth="1"/>
  </cols>
  <sheetData>
    <row r="1" spans="1:13" x14ac:dyDescent="0.2">
      <c r="A1" s="5" t="s">
        <v>185</v>
      </c>
      <c r="B1" s="26" t="s">
        <v>189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245</v>
      </c>
    </row>
    <row r="2" spans="1:13" x14ac:dyDescent="0.2">
      <c r="A2" s="3">
        <v>1</v>
      </c>
      <c r="B2" s="3">
        <v>40</v>
      </c>
      <c r="C2" s="3">
        <f>IF(B2&lt;$B$52,1,0)</f>
        <v>0</v>
      </c>
      <c r="D2" s="3">
        <f>IF(AND(B2&gt;$C$51,B2&lt;$B$53),1,0)</f>
        <v>0</v>
      </c>
      <c r="E2" s="3">
        <f>IF(AND(B2&gt;$C$52,B2&lt;$B$54),1,0)</f>
        <v>0</v>
      </c>
      <c r="F2" s="3">
        <f>IF(AND(B2&gt;$C$53,B2&lt;$B$55),1,0)</f>
        <v>0</v>
      </c>
      <c r="G2" s="3">
        <f>IF(AND(B2&gt;$C$54,B2&lt;$B$56),1,0)</f>
        <v>1</v>
      </c>
      <c r="H2" s="3">
        <f>IF(B2&gt;$C$55,1,0)</f>
        <v>0</v>
      </c>
    </row>
    <row r="3" spans="1:13" x14ac:dyDescent="0.2">
      <c r="A3" s="3">
        <v>2</v>
      </c>
      <c r="B3" s="3">
        <v>22.5</v>
      </c>
      <c r="C3" s="3">
        <f t="shared" ref="C3:C26" si="0">IF(B3&lt;$B$52,1,0)</f>
        <v>0</v>
      </c>
      <c r="D3" s="3">
        <f t="shared" ref="D3:D26" si="1">IF(AND(B3&gt;$C$51,B3&lt;$B$53),1,0)</f>
        <v>1</v>
      </c>
      <c r="E3" s="3">
        <f t="shared" ref="E3:E26" si="2">IF(AND(B3&gt;$C$52,B3&lt;$B$54),1,0)</f>
        <v>0</v>
      </c>
      <c r="F3" s="3">
        <f>IF(AND(B3&gt;$C$53,B3&lt;$B$55),1,0)</f>
        <v>0</v>
      </c>
      <c r="G3" s="3">
        <f>IF(AND(B3&gt;$C$54,B3&lt;$B$56),1,0)</f>
        <v>0</v>
      </c>
      <c r="H3" s="3">
        <f>IF(B3&gt;$C$55,1,0)</f>
        <v>0</v>
      </c>
    </row>
    <row r="4" spans="1:13" x14ac:dyDescent="0.2">
      <c r="A4" s="3">
        <v>3</v>
      </c>
      <c r="B4" s="3">
        <v>40</v>
      </c>
      <c r="C4" s="3">
        <f t="shared" si="0"/>
        <v>0</v>
      </c>
      <c r="D4" s="3">
        <f t="shared" si="1"/>
        <v>0</v>
      </c>
      <c r="E4" s="3">
        <f t="shared" si="2"/>
        <v>0</v>
      </c>
      <c r="F4" s="3">
        <f>IF(AND(B4&gt;$C$53,B4&lt;$B$55),1,0)</f>
        <v>0</v>
      </c>
      <c r="G4" s="3">
        <f>IF(AND(B4&gt;$C$54,B4&lt;$B$56),1,0)</f>
        <v>1</v>
      </c>
      <c r="H4" s="3">
        <f>IF(B4&gt;$C$55,1,0)</f>
        <v>0</v>
      </c>
    </row>
    <row r="5" spans="1:13" x14ac:dyDescent="0.2">
      <c r="A5" s="3">
        <v>4</v>
      </c>
      <c r="B5" s="3">
        <v>25</v>
      </c>
      <c r="C5" s="3">
        <f t="shared" si="0"/>
        <v>0</v>
      </c>
      <c r="D5" s="3">
        <f t="shared" si="1"/>
        <v>0</v>
      </c>
      <c r="E5" s="3">
        <f t="shared" si="2"/>
        <v>1</v>
      </c>
      <c r="F5" s="3">
        <f>IF(AND(B5&gt;$C$53,B5&lt;$B$55),1,0)</f>
        <v>0</v>
      </c>
      <c r="G5" s="3">
        <f>IF(AND(B5&gt;$C$54,B5&lt;$B$56),1,0)</f>
        <v>0</v>
      </c>
      <c r="H5" s="3">
        <f>IF(B5&gt;$C$55,1,0)</f>
        <v>0</v>
      </c>
    </row>
    <row r="6" spans="1:13" x14ac:dyDescent="0.2">
      <c r="A6" s="3">
        <v>5</v>
      </c>
      <c r="B6" s="3">
        <v>30</v>
      </c>
      <c r="C6" s="3">
        <f t="shared" si="0"/>
        <v>0</v>
      </c>
      <c r="D6" s="3">
        <f t="shared" si="1"/>
        <v>0</v>
      </c>
      <c r="E6" s="3">
        <f t="shared" si="2"/>
        <v>1</v>
      </c>
      <c r="F6" s="3">
        <f>IF(AND(B6&gt;$C$53,B6&lt;$B$55),1,0)</f>
        <v>0</v>
      </c>
      <c r="G6" s="3">
        <f>IF(AND(B6&gt;$C$54,B6&lt;$B$56),1,0)</f>
        <v>0</v>
      </c>
      <c r="H6" s="3">
        <f>IF(B6&gt;$C$55,1,0)</f>
        <v>0</v>
      </c>
    </row>
    <row r="7" spans="1:13" x14ac:dyDescent="0.2">
      <c r="A7" s="3">
        <v>6</v>
      </c>
      <c r="B7" s="3">
        <v>25</v>
      </c>
      <c r="C7" s="3">
        <f t="shared" si="0"/>
        <v>0</v>
      </c>
      <c r="D7" s="3">
        <f t="shared" si="1"/>
        <v>0</v>
      </c>
      <c r="E7" s="3">
        <f t="shared" si="2"/>
        <v>1</v>
      </c>
      <c r="F7" s="3">
        <f>IF(AND(B7&gt;$C$53,B7&lt;$B$55),1,0)</f>
        <v>0</v>
      </c>
      <c r="G7" s="3">
        <f>IF(AND(B7&gt;$C$54,B7&lt;$B$56),1,0)</f>
        <v>0</v>
      </c>
      <c r="H7" s="3">
        <f>IF(B7&gt;$C$55,1,0)</f>
        <v>0</v>
      </c>
    </row>
    <row r="8" spans="1:13" x14ac:dyDescent="0.2">
      <c r="A8" s="3">
        <v>7</v>
      </c>
      <c r="B8" s="3">
        <v>22.5</v>
      </c>
      <c r="C8" s="3">
        <f t="shared" si="0"/>
        <v>0</v>
      </c>
      <c r="D8" s="3">
        <f t="shared" si="1"/>
        <v>1</v>
      </c>
      <c r="E8" s="3">
        <f t="shared" si="2"/>
        <v>0</v>
      </c>
      <c r="F8" s="3">
        <f>IF(AND(B8&gt;$C$53,B8&lt;$B$55),1,0)</f>
        <v>0</v>
      </c>
      <c r="G8" s="3">
        <f>IF(AND(B8&gt;$C$54,B8&lt;$B$56),1,0)</f>
        <v>0</v>
      </c>
      <c r="H8" s="3">
        <f>IF(B8&gt;$C$55,1,0)</f>
        <v>0</v>
      </c>
    </row>
    <row r="9" spans="1:13" x14ac:dyDescent="0.2">
      <c r="A9" s="3">
        <v>8</v>
      </c>
      <c r="B9" s="3">
        <v>27.5</v>
      </c>
      <c r="C9" s="3">
        <f t="shared" si="0"/>
        <v>0</v>
      </c>
      <c r="D9" s="3">
        <f t="shared" si="1"/>
        <v>0</v>
      </c>
      <c r="E9" s="3">
        <f t="shared" si="2"/>
        <v>1</v>
      </c>
      <c r="F9" s="3">
        <f>IF(AND(B9&gt;$C$53,B9&lt;$B$55),1,0)</f>
        <v>0</v>
      </c>
      <c r="G9" s="3">
        <f>IF(AND(B9&gt;$C$54,B9&lt;$B$56),1,0)</f>
        <v>0</v>
      </c>
      <c r="H9" s="3">
        <f>IF(B9&gt;$C$55,1,0)</f>
        <v>0</v>
      </c>
      <c r="M9" s="3">
        <v>40</v>
      </c>
    </row>
    <row r="10" spans="1:13" x14ac:dyDescent="0.2">
      <c r="A10" s="3">
        <v>9</v>
      </c>
      <c r="B10" s="3">
        <v>35</v>
      </c>
      <c r="C10" s="3">
        <f t="shared" si="0"/>
        <v>0</v>
      </c>
      <c r="D10" s="3">
        <f t="shared" si="1"/>
        <v>0</v>
      </c>
      <c r="E10" s="3">
        <f t="shared" si="2"/>
        <v>0</v>
      </c>
      <c r="F10" s="3">
        <f>IF(AND(B10&gt;$C$53,B10&lt;$B$55),1,0)</f>
        <v>1</v>
      </c>
      <c r="G10" s="3">
        <f>IF(AND(B10&gt;$C$54,B10&lt;$B$56),1,0)</f>
        <v>0</v>
      </c>
      <c r="H10" s="3">
        <f>IF(B10&gt;$C$55,1,0)</f>
        <v>0</v>
      </c>
      <c r="M10" s="3">
        <v>22.5</v>
      </c>
    </row>
    <row r="11" spans="1:13" x14ac:dyDescent="0.2">
      <c r="A11" s="3">
        <v>10</v>
      </c>
      <c r="B11" s="3">
        <v>35</v>
      </c>
      <c r="C11" s="3">
        <f t="shared" si="0"/>
        <v>0</v>
      </c>
      <c r="D11" s="3">
        <f t="shared" si="1"/>
        <v>0</v>
      </c>
      <c r="E11" s="3">
        <f t="shared" si="2"/>
        <v>0</v>
      </c>
      <c r="F11" s="3">
        <f>IF(AND(B11&gt;$C$53,B11&lt;$B$55),1,0)</f>
        <v>1</v>
      </c>
      <c r="G11" s="3">
        <f>IF(AND(B11&gt;$C$54,B11&lt;$B$56),1,0)</f>
        <v>0</v>
      </c>
      <c r="H11" s="3">
        <f>IF(B11&gt;$C$55,1,0)</f>
        <v>0</v>
      </c>
      <c r="M11" s="3">
        <v>40</v>
      </c>
    </row>
    <row r="12" spans="1:13" x14ac:dyDescent="0.2">
      <c r="A12" s="3">
        <v>11</v>
      </c>
      <c r="B12" s="3">
        <v>42.5</v>
      </c>
      <c r="C12" s="3">
        <f t="shared" si="0"/>
        <v>0</v>
      </c>
      <c r="D12" s="3">
        <f t="shared" si="1"/>
        <v>0</v>
      </c>
      <c r="E12" s="3">
        <f t="shared" si="2"/>
        <v>0</v>
      </c>
      <c r="F12" s="3">
        <f>IF(AND(B12&gt;$C$53,B12&lt;$B$55),1,0)</f>
        <v>0</v>
      </c>
      <c r="G12" s="3">
        <f>IF(AND(B12&gt;$C$54,B12&lt;$B$56),1,0)</f>
        <v>1</v>
      </c>
      <c r="H12" s="3">
        <f>IF(B12&gt;$C$55,1,0)</f>
        <v>0</v>
      </c>
      <c r="M12" s="3">
        <v>25</v>
      </c>
    </row>
    <row r="13" spans="1:13" x14ac:dyDescent="0.2">
      <c r="A13" s="3">
        <v>12</v>
      </c>
      <c r="B13" s="3">
        <v>52.5</v>
      </c>
      <c r="C13" s="3">
        <f t="shared" si="0"/>
        <v>0</v>
      </c>
      <c r="D13" s="3">
        <f t="shared" si="1"/>
        <v>0</v>
      </c>
      <c r="E13" s="3">
        <f t="shared" si="2"/>
        <v>0</v>
      </c>
      <c r="F13" s="3">
        <f>IF(AND(B13&gt;$C$53,B13&lt;$B$55),1,0)</f>
        <v>0</v>
      </c>
      <c r="G13" s="3">
        <f>IF(AND(B13&gt;$C$54,B13&lt;$B$56),1,0)</f>
        <v>0</v>
      </c>
      <c r="H13" s="3">
        <f>IF(B13&gt;$C$55,1,0)</f>
        <v>1</v>
      </c>
      <c r="M13" s="3">
        <v>30</v>
      </c>
    </row>
    <row r="14" spans="1:13" x14ac:dyDescent="0.2">
      <c r="A14" s="3">
        <v>13</v>
      </c>
      <c r="B14" s="3">
        <v>22.5</v>
      </c>
      <c r="C14" s="3">
        <f t="shared" si="0"/>
        <v>0</v>
      </c>
      <c r="D14" s="3">
        <f t="shared" si="1"/>
        <v>1</v>
      </c>
      <c r="E14" s="3">
        <f t="shared" si="2"/>
        <v>0</v>
      </c>
      <c r="F14" s="3">
        <f>IF(AND(B14&gt;$C$53,B14&lt;$B$55),1,0)</f>
        <v>0</v>
      </c>
      <c r="G14" s="3">
        <f>IF(AND(B14&gt;$C$54,B14&lt;$B$56),1,0)</f>
        <v>0</v>
      </c>
      <c r="H14" s="3">
        <f>IF(B14&gt;$C$55,1,0)</f>
        <v>0</v>
      </c>
      <c r="M14" s="3">
        <v>25</v>
      </c>
    </row>
    <row r="15" spans="1:13" x14ac:dyDescent="0.2">
      <c r="A15" s="3">
        <v>14</v>
      </c>
      <c r="B15" s="3">
        <v>27.5</v>
      </c>
      <c r="C15" s="3">
        <f t="shared" si="0"/>
        <v>0</v>
      </c>
      <c r="D15" s="3">
        <f t="shared" si="1"/>
        <v>0</v>
      </c>
      <c r="E15" s="3">
        <f t="shared" si="2"/>
        <v>1</v>
      </c>
      <c r="F15" s="3">
        <f>IF(AND(B15&gt;$C$53,B15&lt;$B$55),1,0)</f>
        <v>0</v>
      </c>
      <c r="G15" s="3">
        <f>IF(AND(B15&gt;$C$54,B15&lt;$B$56),1,0)</f>
        <v>0</v>
      </c>
      <c r="H15" s="3">
        <f>IF(B15&gt;$C$55,1,0)</f>
        <v>0</v>
      </c>
      <c r="M15" s="3">
        <v>22.5</v>
      </c>
    </row>
    <row r="16" spans="1:13" x14ac:dyDescent="0.2">
      <c r="A16" s="3">
        <v>15</v>
      </c>
      <c r="B16" s="3">
        <v>37.5</v>
      </c>
      <c r="C16" s="3">
        <f t="shared" si="0"/>
        <v>0</v>
      </c>
      <c r="D16" s="3">
        <f t="shared" si="1"/>
        <v>0</v>
      </c>
      <c r="E16" s="3">
        <f t="shared" si="2"/>
        <v>0</v>
      </c>
      <c r="F16" s="3">
        <f>IF(AND(B16&gt;$C$53,B16&lt;$B$55),1,0)</f>
        <v>1</v>
      </c>
      <c r="G16" s="3">
        <f>IF(AND(B16&gt;$C$54,B16&lt;$B$56),1,0)</f>
        <v>0</v>
      </c>
      <c r="H16" s="3">
        <f>IF(B16&gt;$C$55,1,0)</f>
        <v>0</v>
      </c>
      <c r="M16" s="3">
        <v>27.5</v>
      </c>
    </row>
    <row r="17" spans="1:13" x14ac:dyDescent="0.2">
      <c r="A17" s="3">
        <v>16</v>
      </c>
      <c r="B17" s="3">
        <v>35</v>
      </c>
      <c r="C17" s="3">
        <f t="shared" si="0"/>
        <v>0</v>
      </c>
      <c r="D17" s="3">
        <f t="shared" si="1"/>
        <v>0</v>
      </c>
      <c r="E17" s="3">
        <f t="shared" si="2"/>
        <v>0</v>
      </c>
      <c r="F17" s="3">
        <f>IF(AND(B17&gt;$C$53,B17&lt;$B$55),1,0)</f>
        <v>1</v>
      </c>
      <c r="G17" s="3">
        <f>IF(AND(B17&gt;$C$54,B17&lt;$B$56),1,0)</f>
        <v>0</v>
      </c>
      <c r="H17" s="3">
        <f>IF(B17&gt;$C$55,1,0)</f>
        <v>0</v>
      </c>
      <c r="M17" s="3">
        <v>35</v>
      </c>
    </row>
    <row r="18" spans="1:13" x14ac:dyDescent="0.2">
      <c r="A18" s="3">
        <v>17</v>
      </c>
      <c r="B18" s="3">
        <v>22.5</v>
      </c>
      <c r="C18" s="3">
        <f t="shared" si="0"/>
        <v>0</v>
      </c>
      <c r="D18" s="3">
        <f t="shared" si="1"/>
        <v>1</v>
      </c>
      <c r="E18" s="3">
        <f t="shared" si="2"/>
        <v>0</v>
      </c>
      <c r="F18" s="3">
        <f>IF(AND(B18&gt;$C$53,B18&lt;$B$55),1,0)</f>
        <v>0</v>
      </c>
      <c r="G18" s="3">
        <f>IF(AND(B18&gt;$C$54,B18&lt;$B$56),1,0)</f>
        <v>0</v>
      </c>
      <c r="H18" s="3">
        <f>IF(B18&gt;$C$55,1,0)</f>
        <v>0</v>
      </c>
      <c r="M18" s="3">
        <v>35</v>
      </c>
    </row>
    <row r="19" spans="1:13" x14ac:dyDescent="0.2">
      <c r="A19" s="3">
        <v>18</v>
      </c>
      <c r="B19" s="3">
        <v>25</v>
      </c>
      <c r="C19" s="3">
        <f t="shared" si="0"/>
        <v>0</v>
      </c>
      <c r="D19" s="3">
        <f t="shared" si="1"/>
        <v>0</v>
      </c>
      <c r="E19" s="3">
        <f t="shared" si="2"/>
        <v>1</v>
      </c>
      <c r="F19" s="3">
        <f>IF(AND(B19&gt;$C$53,B19&lt;$B$55),1,0)</f>
        <v>0</v>
      </c>
      <c r="G19" s="3">
        <f>IF(AND(B19&gt;$C$54,B19&lt;$B$56),1,0)</f>
        <v>0</v>
      </c>
      <c r="H19" s="3">
        <f>IF(B19&gt;$C$55,1,0)</f>
        <v>0</v>
      </c>
      <c r="M19" s="3">
        <v>42.5</v>
      </c>
    </row>
    <row r="20" spans="1:13" x14ac:dyDescent="0.2">
      <c r="A20" s="3">
        <v>19</v>
      </c>
      <c r="B20" s="3">
        <v>22.5</v>
      </c>
      <c r="C20" s="3">
        <f t="shared" si="0"/>
        <v>0</v>
      </c>
      <c r="D20" s="3">
        <f t="shared" si="1"/>
        <v>1</v>
      </c>
      <c r="E20" s="3">
        <f t="shared" si="2"/>
        <v>0</v>
      </c>
      <c r="F20" s="3">
        <f>IF(AND(B20&gt;$C$53,B20&lt;$B$55),1,0)</f>
        <v>0</v>
      </c>
      <c r="G20" s="3">
        <f>IF(AND(B20&gt;$C$54,B20&lt;$B$56),1,0)</f>
        <v>0</v>
      </c>
      <c r="H20" s="3">
        <f>IF(B20&gt;$C$55,1,0)</f>
        <v>0</v>
      </c>
      <c r="M20" s="3">
        <v>52.5</v>
      </c>
    </row>
    <row r="21" spans="1:13" x14ac:dyDescent="0.2">
      <c r="A21" s="3">
        <v>20</v>
      </c>
      <c r="B21" s="3">
        <v>22.5</v>
      </c>
      <c r="C21" s="3">
        <f t="shared" si="0"/>
        <v>0</v>
      </c>
      <c r="D21" s="3">
        <f t="shared" si="1"/>
        <v>1</v>
      </c>
      <c r="E21" s="3">
        <f t="shared" si="2"/>
        <v>0</v>
      </c>
      <c r="F21" s="3">
        <f>IF(AND(B21&gt;$C$53,B21&lt;$B$55),1,0)</f>
        <v>0</v>
      </c>
      <c r="G21" s="3">
        <f>IF(AND(B21&gt;$C$54,B21&lt;$B$56),1,0)</f>
        <v>0</v>
      </c>
      <c r="H21" s="3">
        <f>IF(B21&gt;$C$55,1,0)</f>
        <v>0</v>
      </c>
      <c r="M21" s="3">
        <v>22.5</v>
      </c>
    </row>
    <row r="22" spans="1:13" x14ac:dyDescent="0.2">
      <c r="A22" s="3">
        <v>21</v>
      </c>
      <c r="B22" s="3">
        <v>55</v>
      </c>
      <c r="C22" s="3">
        <f t="shared" si="0"/>
        <v>0</v>
      </c>
      <c r="D22" s="3">
        <f t="shared" si="1"/>
        <v>0</v>
      </c>
      <c r="E22" s="3">
        <f t="shared" si="2"/>
        <v>0</v>
      </c>
      <c r="F22" s="3">
        <f>IF(AND(B22&gt;$C$53,B22&lt;$B$55),1,0)</f>
        <v>0</v>
      </c>
      <c r="G22" s="3">
        <f>IF(AND(B22&gt;$C$54,B22&lt;$B$56),1,0)</f>
        <v>0</v>
      </c>
      <c r="H22" s="3">
        <f>IF(B22&gt;$C$55,1,0)</f>
        <v>1</v>
      </c>
      <c r="M22" s="3">
        <v>27.5</v>
      </c>
    </row>
    <row r="23" spans="1:13" x14ac:dyDescent="0.2">
      <c r="A23" s="3">
        <v>22</v>
      </c>
      <c r="B23" s="3">
        <v>7.5</v>
      </c>
      <c r="C23" s="3">
        <f t="shared" si="0"/>
        <v>1</v>
      </c>
      <c r="D23" s="3">
        <f t="shared" si="1"/>
        <v>0</v>
      </c>
      <c r="E23" s="3">
        <f t="shared" si="2"/>
        <v>0</v>
      </c>
      <c r="F23" s="3">
        <f>IF(AND(B23&gt;$C$53,B23&lt;$B$55),1,0)</f>
        <v>0</v>
      </c>
      <c r="G23" s="3">
        <f>IF(AND(B23&gt;$C$54,B23&lt;$B$56),1,0)</f>
        <v>0</v>
      </c>
      <c r="H23" s="3">
        <f>IF(B23&gt;$C$55,1,0)</f>
        <v>0</v>
      </c>
      <c r="M23" s="3">
        <v>37.5</v>
      </c>
    </row>
    <row r="24" spans="1:13" x14ac:dyDescent="0.2">
      <c r="A24" s="3">
        <v>23</v>
      </c>
      <c r="B24" s="3">
        <v>22.5</v>
      </c>
      <c r="C24" s="3">
        <f t="shared" si="0"/>
        <v>0</v>
      </c>
      <c r="D24" s="3">
        <f t="shared" si="1"/>
        <v>1</v>
      </c>
      <c r="E24" s="3">
        <f t="shared" si="2"/>
        <v>0</v>
      </c>
      <c r="F24" s="3">
        <f>IF(AND(B24&gt;$C$53,B24&lt;$B$55),1,0)</f>
        <v>0</v>
      </c>
      <c r="G24" s="3">
        <f>IF(AND(B24&gt;$C$54,B24&lt;$B$56),1,0)</f>
        <v>0</v>
      </c>
      <c r="H24" s="3">
        <f>IF(B24&gt;$C$55,1,0)</f>
        <v>0</v>
      </c>
      <c r="M24" s="3">
        <v>35</v>
      </c>
    </row>
    <row r="25" spans="1:13" x14ac:dyDescent="0.2">
      <c r="A25" s="3">
        <v>24</v>
      </c>
      <c r="B25" s="3">
        <v>22.5</v>
      </c>
      <c r="C25" s="3">
        <f t="shared" si="0"/>
        <v>0</v>
      </c>
      <c r="D25" s="3">
        <f t="shared" si="1"/>
        <v>1</v>
      </c>
      <c r="E25" s="3">
        <f t="shared" si="2"/>
        <v>0</v>
      </c>
      <c r="F25" s="3">
        <f>IF(AND(B25&gt;$C$53,B25&lt;$B$55),1,0)</f>
        <v>0</v>
      </c>
      <c r="G25" s="3">
        <f>IF(AND(B25&gt;$C$54,B25&lt;$B$56),1,0)</f>
        <v>0</v>
      </c>
      <c r="H25" s="3">
        <f>IF(B25&gt;$C$55,1,0)</f>
        <v>0</v>
      </c>
      <c r="M25" s="3">
        <v>22.5</v>
      </c>
    </row>
    <row r="26" spans="1:13" x14ac:dyDescent="0.2">
      <c r="A26" s="3">
        <v>25</v>
      </c>
      <c r="B26" s="3">
        <v>40</v>
      </c>
      <c r="C26" s="3">
        <f t="shared" si="0"/>
        <v>0</v>
      </c>
      <c r="D26" s="3">
        <f t="shared" si="1"/>
        <v>0</v>
      </c>
      <c r="E26" s="3">
        <f t="shared" si="2"/>
        <v>0</v>
      </c>
      <c r="F26" s="3">
        <f>IF(AND(B26&gt;$C$53,B26&lt;$B$55),1,0)</f>
        <v>0</v>
      </c>
      <c r="G26" s="3">
        <f>IF(AND(B26&gt;$C$54,B26&lt;$B$56),1,0)</f>
        <v>1</v>
      </c>
      <c r="H26" s="3">
        <f>IF(B26&gt;$C$55,1,0)</f>
        <v>0</v>
      </c>
      <c r="M26" s="3"/>
    </row>
    <row r="27" spans="1:13" x14ac:dyDescent="0.2">
      <c r="A27" s="3" t="s">
        <v>217</v>
      </c>
      <c r="B27" s="3">
        <f>MAX(B2:B26)</f>
        <v>55</v>
      </c>
      <c r="C27" s="3"/>
      <c r="D27" s="3"/>
      <c r="E27" s="3"/>
      <c r="F27" s="3"/>
      <c r="G27" s="3"/>
      <c r="H27" s="3"/>
      <c r="M27" s="3">
        <v>25</v>
      </c>
    </row>
    <row r="28" spans="1:13" x14ac:dyDescent="0.2">
      <c r="A28" s="3" t="s">
        <v>218</v>
      </c>
      <c r="B28" s="3">
        <f>MIN(B2:B26)</f>
        <v>7.5</v>
      </c>
      <c r="C28" s="3"/>
      <c r="D28" s="3"/>
      <c r="E28" s="3"/>
      <c r="F28" s="3"/>
      <c r="G28" s="3"/>
      <c r="H28" s="3"/>
      <c r="M28" s="3">
        <v>22.5</v>
      </c>
    </row>
    <row r="29" spans="1:13" x14ac:dyDescent="0.2">
      <c r="A29" t="s">
        <v>253</v>
      </c>
      <c r="M29" s="3">
        <v>22.5</v>
      </c>
    </row>
    <row r="30" spans="1:13" x14ac:dyDescent="0.2">
      <c r="M30" s="3">
        <v>55</v>
      </c>
    </row>
    <row r="31" spans="1:13" x14ac:dyDescent="0.2">
      <c r="A31" t="s">
        <v>211</v>
      </c>
      <c r="M31" s="3">
        <v>7.5</v>
      </c>
    </row>
    <row r="32" spans="1:13" x14ac:dyDescent="0.2">
      <c r="A32" t="s">
        <v>223</v>
      </c>
      <c r="M32" s="3">
        <v>22.5</v>
      </c>
    </row>
    <row r="33" spans="1:13" x14ac:dyDescent="0.2">
      <c r="M33" s="3">
        <v>22.5</v>
      </c>
    </row>
    <row r="34" spans="1:13" x14ac:dyDescent="0.2">
      <c r="M34" s="3">
        <v>40</v>
      </c>
    </row>
    <row r="37" spans="1:13" x14ac:dyDescent="0.2">
      <c r="B37" t="s">
        <v>224</v>
      </c>
    </row>
    <row r="38" spans="1:13" x14ac:dyDescent="0.2">
      <c r="B38" t="s">
        <v>225</v>
      </c>
    </row>
    <row r="39" spans="1:13" x14ac:dyDescent="0.2">
      <c r="B39" t="s">
        <v>226</v>
      </c>
    </row>
    <row r="41" spans="1:13" x14ac:dyDescent="0.2">
      <c r="A41">
        <v>1</v>
      </c>
      <c r="B41" t="s">
        <v>212</v>
      </c>
    </row>
    <row r="42" spans="1:13" x14ac:dyDescent="0.2">
      <c r="A42">
        <v>2</v>
      </c>
      <c r="B42" t="s">
        <v>213</v>
      </c>
    </row>
    <row r="44" spans="1:13" x14ac:dyDescent="0.2">
      <c r="B44" s="15"/>
    </row>
    <row r="47" spans="1:13" x14ac:dyDescent="0.2">
      <c r="B47" t="s">
        <v>326</v>
      </c>
    </row>
    <row r="48" spans="1:13" x14ac:dyDescent="0.2">
      <c r="B48" t="s">
        <v>327</v>
      </c>
      <c r="C48" t="s">
        <v>232</v>
      </c>
      <c r="E48">
        <f>(55-7.5)/6</f>
        <v>7.916666666666667</v>
      </c>
    </row>
    <row r="49" spans="1:14" x14ac:dyDescent="0.2">
      <c r="A49">
        <v>3</v>
      </c>
      <c r="B49" t="s">
        <v>231</v>
      </c>
    </row>
    <row r="50" spans="1:14" x14ac:dyDescent="0.2">
      <c r="B50" s="9" t="s">
        <v>227</v>
      </c>
      <c r="C50" s="9"/>
      <c r="D50" s="5" t="s">
        <v>239</v>
      </c>
      <c r="E50" s="5" t="s">
        <v>228</v>
      </c>
    </row>
    <row r="51" spans="1:14" x14ac:dyDescent="0.2">
      <c r="B51" s="3">
        <v>7.5</v>
      </c>
      <c r="C51" s="3">
        <f>ROUND(B51+$E$48,3)</f>
        <v>15.417</v>
      </c>
      <c r="D51" s="30">
        <f>SUM(C2:C26)</f>
        <v>1</v>
      </c>
      <c r="E51" s="35">
        <f>D51/24</f>
        <v>4.1666666666666664E-2</v>
      </c>
    </row>
    <row r="52" spans="1:14" x14ac:dyDescent="0.2">
      <c r="B52" s="3">
        <f>C51+0.001</f>
        <v>15.417999999999999</v>
      </c>
      <c r="C52" s="3">
        <f>ROUND(B52+$E$48,3)</f>
        <v>23.335000000000001</v>
      </c>
      <c r="D52" s="30">
        <f>SUM(D2:D26)</f>
        <v>8</v>
      </c>
      <c r="E52" s="35">
        <f t="shared" ref="E52:E56" si="3">D52/24</f>
        <v>0.33333333333333331</v>
      </c>
    </row>
    <row r="53" spans="1:14" x14ac:dyDescent="0.2">
      <c r="B53" s="3">
        <f>C52+0.001</f>
        <v>23.336000000000002</v>
      </c>
      <c r="C53" s="3">
        <f>ROUND(B53+$E$48,3)</f>
        <v>31.253</v>
      </c>
      <c r="D53" s="30">
        <f>SUM(E2:E26)</f>
        <v>6</v>
      </c>
      <c r="E53" s="35">
        <f t="shared" si="3"/>
        <v>0.25</v>
      </c>
    </row>
    <row r="54" spans="1:14" x14ac:dyDescent="0.2">
      <c r="B54" s="3">
        <f t="shared" ref="B54:B56" si="4">C53+0.001</f>
        <v>31.254000000000001</v>
      </c>
      <c r="C54" s="3">
        <f t="shared" ref="C54:C55" si="5">ROUND(B54+$E$48,3)</f>
        <v>39.170999999999999</v>
      </c>
      <c r="D54" s="30">
        <f>SUM(F2:F26)</f>
        <v>4</v>
      </c>
      <c r="E54" s="35">
        <f t="shared" si="3"/>
        <v>0.16666666666666666</v>
      </c>
    </row>
    <row r="55" spans="1:14" x14ac:dyDescent="0.2">
      <c r="B55" s="3">
        <f t="shared" si="4"/>
        <v>39.171999999999997</v>
      </c>
      <c r="C55" s="3">
        <f t="shared" si="5"/>
        <v>47.088999999999999</v>
      </c>
      <c r="D55" s="30">
        <f>SUM(G2:G26)</f>
        <v>4</v>
      </c>
      <c r="E55" s="35">
        <f t="shared" si="3"/>
        <v>0.16666666666666666</v>
      </c>
    </row>
    <row r="56" spans="1:14" x14ac:dyDescent="0.2">
      <c r="B56" s="3">
        <f t="shared" si="4"/>
        <v>47.089999999999996</v>
      </c>
      <c r="C56" s="3">
        <v>55</v>
      </c>
      <c r="D56" s="30">
        <f>SUM(H2:H26)</f>
        <v>2</v>
      </c>
      <c r="E56" s="35">
        <f t="shared" si="3"/>
        <v>8.3333333333333329E-2</v>
      </c>
    </row>
    <row r="57" spans="1:14" x14ac:dyDescent="0.2">
      <c r="A57">
        <v>3</v>
      </c>
      <c r="B57" t="s">
        <v>254</v>
      </c>
    </row>
    <row r="58" spans="1:14" x14ac:dyDescent="0.2">
      <c r="B58" s="10" t="s">
        <v>247</v>
      </c>
      <c r="C58" s="10"/>
      <c r="D58" s="9" t="s">
        <v>229</v>
      </c>
      <c r="E58" s="9"/>
      <c r="F58" s="9"/>
      <c r="G58" s="9"/>
      <c r="H58" s="9"/>
    </row>
    <row r="59" spans="1:14" x14ac:dyDescent="0.2">
      <c r="B59" s="5" t="s">
        <v>227</v>
      </c>
      <c r="C59" s="5" t="s">
        <v>239</v>
      </c>
      <c r="D59" s="5" t="s">
        <v>227</v>
      </c>
      <c r="E59" s="5" t="s">
        <v>228</v>
      </c>
      <c r="F59" s="5" t="s">
        <v>316</v>
      </c>
      <c r="G59" s="5" t="s">
        <v>328</v>
      </c>
      <c r="H59" s="5" t="s">
        <v>230</v>
      </c>
      <c r="K59" s="48" t="s">
        <v>312</v>
      </c>
    </row>
    <row r="60" spans="1:14" x14ac:dyDescent="0.2">
      <c r="B60" s="3">
        <v>1</v>
      </c>
      <c r="C60" s="30">
        <f>D51</f>
        <v>1</v>
      </c>
      <c r="D60" s="3">
        <v>1</v>
      </c>
      <c r="E60" s="53">
        <v>2.2750131948179302E-2</v>
      </c>
      <c r="F60" s="30">
        <v>25</v>
      </c>
      <c r="G60" s="54">
        <f>(E60*F60)</f>
        <v>0.56875329870448255</v>
      </c>
      <c r="H60" s="3">
        <v>1</v>
      </c>
      <c r="J60">
        <v>2.75</v>
      </c>
      <c r="K60">
        <f>J60</f>
        <v>2.75</v>
      </c>
      <c r="N60" s="16">
        <f>SUM(J60:J65)</f>
        <v>100.82000000000001</v>
      </c>
    </row>
    <row r="61" spans="1:14" x14ac:dyDescent="0.2">
      <c r="B61" s="3">
        <v>2</v>
      </c>
      <c r="C61" s="30">
        <f t="shared" ref="C61:C65" si="6">D52</f>
        <v>8</v>
      </c>
      <c r="D61" s="3">
        <v>2</v>
      </c>
      <c r="E61" s="53">
        <v>0.13590512198327831</v>
      </c>
      <c r="F61" s="52">
        <f>F60</f>
        <v>25</v>
      </c>
      <c r="G61" s="54">
        <f t="shared" ref="G61:G65" si="7">(E61*F61)</f>
        <v>3.3976280495819577</v>
      </c>
      <c r="H61" s="3">
        <v>3</v>
      </c>
      <c r="J61">
        <v>13.53</v>
      </c>
      <c r="K61">
        <f>K60+J61</f>
        <v>16.28</v>
      </c>
      <c r="M61" s="16">
        <f>SUM(J61:J64)</f>
        <v>95.320000000000007</v>
      </c>
      <c r="N61" s="16"/>
    </row>
    <row r="62" spans="1:14" x14ac:dyDescent="0.2">
      <c r="B62" s="3">
        <v>3</v>
      </c>
      <c r="C62" s="30">
        <f t="shared" si="6"/>
        <v>6</v>
      </c>
      <c r="D62" s="3">
        <v>3</v>
      </c>
      <c r="E62" s="53">
        <v>0.34134474606854326</v>
      </c>
      <c r="F62" s="52">
        <f>F61</f>
        <v>25</v>
      </c>
      <c r="G62" s="54">
        <f t="shared" si="7"/>
        <v>8.5336186517135815</v>
      </c>
      <c r="H62" s="3">
        <v>9</v>
      </c>
      <c r="J62">
        <v>34.130000000000003</v>
      </c>
      <c r="K62">
        <f t="shared" ref="K62:K65" si="8">K61+J62</f>
        <v>50.410000000000004</v>
      </c>
      <c r="L62" s="16">
        <f>J62+J63</f>
        <v>68.260000000000005</v>
      </c>
      <c r="M62" s="16"/>
      <c r="N62" s="16"/>
    </row>
    <row r="63" spans="1:14" x14ac:dyDescent="0.2">
      <c r="B63" s="3">
        <v>4</v>
      </c>
      <c r="C63" s="30">
        <f t="shared" si="6"/>
        <v>4</v>
      </c>
      <c r="D63" s="3">
        <v>4</v>
      </c>
      <c r="E63" s="53">
        <v>0.3413447460685427</v>
      </c>
      <c r="F63" s="52">
        <f t="shared" ref="F63:F65" si="9">F62</f>
        <v>25</v>
      </c>
      <c r="G63" s="54">
        <f t="shared" si="7"/>
        <v>8.5336186517135673</v>
      </c>
      <c r="H63" s="3">
        <v>9</v>
      </c>
      <c r="J63">
        <v>34.130000000000003</v>
      </c>
      <c r="K63">
        <f t="shared" si="8"/>
        <v>84.54</v>
      </c>
      <c r="L63" s="16"/>
      <c r="M63" s="16"/>
      <c r="N63" s="16"/>
    </row>
    <row r="64" spans="1:14" x14ac:dyDescent="0.2">
      <c r="B64" s="3">
        <v>5</v>
      </c>
      <c r="C64" s="30">
        <f t="shared" si="6"/>
        <v>4</v>
      </c>
      <c r="D64" s="3">
        <v>5</v>
      </c>
      <c r="E64" s="53">
        <v>0.13590512198327742</v>
      </c>
      <c r="F64" s="52">
        <f t="shared" si="9"/>
        <v>25</v>
      </c>
      <c r="G64" s="54">
        <f t="shared" si="7"/>
        <v>3.3976280495819355</v>
      </c>
      <c r="H64" s="3">
        <v>3</v>
      </c>
      <c r="J64">
        <v>13.53</v>
      </c>
      <c r="K64">
        <f t="shared" si="8"/>
        <v>98.070000000000007</v>
      </c>
      <c r="M64" s="16"/>
      <c r="N64" s="16"/>
    </row>
    <row r="65" spans="1:14" x14ac:dyDescent="0.2">
      <c r="B65" s="3">
        <v>6</v>
      </c>
      <c r="C65" s="30">
        <f t="shared" si="6"/>
        <v>2</v>
      </c>
      <c r="D65" s="3">
        <v>6</v>
      </c>
      <c r="E65" s="53">
        <v>2.2750131948179302E-2</v>
      </c>
      <c r="F65" s="52">
        <f t="shared" si="9"/>
        <v>25</v>
      </c>
      <c r="G65" s="54">
        <f t="shared" si="7"/>
        <v>0.56875329870448255</v>
      </c>
      <c r="H65" s="3">
        <f t="shared" ref="H61:H65" si="10">ROUND(G65,0)</f>
        <v>1</v>
      </c>
      <c r="J65">
        <v>2.75</v>
      </c>
      <c r="K65">
        <f t="shared" si="8"/>
        <v>100.82000000000001</v>
      </c>
      <c r="N65" s="16"/>
    </row>
    <row r="66" spans="1:14" x14ac:dyDescent="0.2">
      <c r="B66" s="33" t="s">
        <v>253</v>
      </c>
      <c r="C66" s="34">
        <f>SUM(C60:C65)</f>
        <v>25</v>
      </c>
      <c r="D66" s="29" t="s">
        <v>253</v>
      </c>
      <c r="E66" s="29"/>
      <c r="F66" s="29"/>
      <c r="G66" s="29"/>
      <c r="H66" s="3">
        <f>SUM(H60:H65)</f>
        <v>26</v>
      </c>
    </row>
    <row r="68" spans="1:14" x14ac:dyDescent="0.2">
      <c r="A68">
        <v>4</v>
      </c>
      <c r="B68" t="s">
        <v>255</v>
      </c>
      <c r="L68" s="24"/>
    </row>
    <row r="69" spans="1:14" x14ac:dyDescent="0.2">
      <c r="B69" s="9" t="s">
        <v>227</v>
      </c>
      <c r="C69" s="9"/>
      <c r="D69" s="5" t="s">
        <v>247</v>
      </c>
      <c r="E69" s="5" t="s">
        <v>222</v>
      </c>
      <c r="F69" s="5" t="s">
        <v>256</v>
      </c>
      <c r="G69" s="5" t="s">
        <v>257</v>
      </c>
      <c r="H69" s="5" t="s">
        <v>258</v>
      </c>
    </row>
    <row r="70" spans="1:14" x14ac:dyDescent="0.2">
      <c r="B70" s="3">
        <v>7.5</v>
      </c>
      <c r="C70" s="3">
        <f>ROUND(B70+$E$48,3)</f>
        <v>15.417</v>
      </c>
      <c r="D70" s="30">
        <f>D51</f>
        <v>1</v>
      </c>
      <c r="E70" s="3">
        <f>H60</f>
        <v>1</v>
      </c>
      <c r="F70" s="30">
        <f>D70-E70</f>
        <v>0</v>
      </c>
      <c r="G70" s="30">
        <f>F70^2</f>
        <v>0</v>
      </c>
      <c r="H70" s="3">
        <f>G70/E70</f>
        <v>0</v>
      </c>
    </row>
    <row r="71" spans="1:14" x14ac:dyDescent="0.2">
      <c r="B71" s="3">
        <f>C70+0.001</f>
        <v>15.417999999999999</v>
      </c>
      <c r="C71" s="3">
        <f>ROUND(B71+$E$48,3)</f>
        <v>23.335000000000001</v>
      </c>
      <c r="D71" s="30">
        <f t="shared" ref="D71:D75" si="11">D52</f>
        <v>8</v>
      </c>
      <c r="E71" s="3">
        <f t="shared" ref="E71:E75" si="12">H61</f>
        <v>3</v>
      </c>
      <c r="F71" s="30">
        <f t="shared" ref="F71:F75" si="13">D71-E71</f>
        <v>5</v>
      </c>
      <c r="G71" s="30">
        <f>F71^2</f>
        <v>25</v>
      </c>
      <c r="H71" s="3">
        <f>G71/E71</f>
        <v>8.3333333333333339</v>
      </c>
    </row>
    <row r="72" spans="1:14" x14ac:dyDescent="0.2">
      <c r="B72" s="3">
        <f>C71+0.001</f>
        <v>23.336000000000002</v>
      </c>
      <c r="C72" s="3">
        <f>ROUND(B72+$E$48,3)</f>
        <v>31.253</v>
      </c>
      <c r="D72" s="30">
        <f t="shared" si="11"/>
        <v>6</v>
      </c>
      <c r="E72" s="3">
        <f t="shared" si="12"/>
        <v>9</v>
      </c>
      <c r="F72" s="30">
        <f t="shared" si="13"/>
        <v>-3</v>
      </c>
      <c r="G72" s="30">
        <f>F72^2</f>
        <v>9</v>
      </c>
      <c r="H72" s="3">
        <f>G72/E72</f>
        <v>1</v>
      </c>
    </row>
    <row r="73" spans="1:14" x14ac:dyDescent="0.2">
      <c r="B73" s="3">
        <f t="shared" ref="B73:B75" si="14">C72+0.001</f>
        <v>31.254000000000001</v>
      </c>
      <c r="C73" s="3">
        <f t="shared" ref="C73:C74" si="15">ROUND(B73+$E$48,3)</f>
        <v>39.170999999999999</v>
      </c>
      <c r="D73" s="30">
        <f t="shared" si="11"/>
        <v>4</v>
      </c>
      <c r="E73" s="3">
        <f t="shared" si="12"/>
        <v>9</v>
      </c>
      <c r="F73" s="30">
        <f t="shared" si="13"/>
        <v>-5</v>
      </c>
      <c r="G73" s="30">
        <f>F73^2</f>
        <v>25</v>
      </c>
      <c r="H73" s="3">
        <f>G73/E73</f>
        <v>2.7777777777777777</v>
      </c>
    </row>
    <row r="74" spans="1:14" x14ac:dyDescent="0.2">
      <c r="B74" s="3">
        <f t="shared" si="14"/>
        <v>39.171999999999997</v>
      </c>
      <c r="C74" s="3">
        <f t="shared" si="15"/>
        <v>47.088999999999999</v>
      </c>
      <c r="D74" s="30">
        <f t="shared" si="11"/>
        <v>4</v>
      </c>
      <c r="E74" s="3">
        <f t="shared" si="12"/>
        <v>3</v>
      </c>
      <c r="F74" s="30">
        <f t="shared" si="13"/>
        <v>1</v>
      </c>
      <c r="G74" s="30">
        <f>F74^2</f>
        <v>1</v>
      </c>
      <c r="H74" s="3">
        <f>G74/E74</f>
        <v>0.33333333333333331</v>
      </c>
    </row>
    <row r="75" spans="1:14" x14ac:dyDescent="0.2">
      <c r="B75" s="3">
        <f t="shared" si="14"/>
        <v>47.089999999999996</v>
      </c>
      <c r="C75" s="3">
        <v>55</v>
      </c>
      <c r="D75" s="30">
        <f t="shared" si="11"/>
        <v>2</v>
      </c>
      <c r="E75" s="3">
        <f t="shared" si="12"/>
        <v>1</v>
      </c>
      <c r="F75" s="30">
        <f t="shared" si="13"/>
        <v>1</v>
      </c>
      <c r="G75" s="30">
        <f>F75^2</f>
        <v>1</v>
      </c>
      <c r="H75" s="3">
        <f>G75/E75</f>
        <v>1</v>
      </c>
    </row>
    <row r="76" spans="1:14" x14ac:dyDescent="0.2">
      <c r="B76" s="3" t="s">
        <v>253</v>
      </c>
      <c r="C76" s="3"/>
      <c r="D76" s="30">
        <f>SUM(D70:D75)</f>
        <v>25</v>
      </c>
      <c r="E76" s="30">
        <f t="shared" ref="E76:H76" si="16">SUM(E70:E75)</f>
        <v>26</v>
      </c>
      <c r="F76" s="30">
        <f t="shared" si="16"/>
        <v>-1</v>
      </c>
      <c r="G76" s="30">
        <f t="shared" si="16"/>
        <v>61</v>
      </c>
      <c r="H76" s="30">
        <f t="shared" si="16"/>
        <v>13.444444444444445</v>
      </c>
    </row>
    <row r="78" spans="1:14" x14ac:dyDescent="0.2">
      <c r="B78" t="s">
        <v>329</v>
      </c>
      <c r="D78" s="25">
        <f>H76</f>
        <v>13.444444444444445</v>
      </c>
    </row>
    <row r="79" spans="1:14" x14ac:dyDescent="0.2">
      <c r="A79">
        <v>5</v>
      </c>
      <c r="B79" t="s">
        <v>330</v>
      </c>
    </row>
    <row r="80" spans="1:14" x14ac:dyDescent="0.2">
      <c r="B80" t="s">
        <v>261</v>
      </c>
      <c r="C80" s="25">
        <f>H76</f>
        <v>13.444444444444445</v>
      </c>
    </row>
    <row r="81" spans="1:3" x14ac:dyDescent="0.2">
      <c r="B81" t="s">
        <v>260</v>
      </c>
      <c r="C81">
        <f>11.071</f>
        <v>11.071</v>
      </c>
    </row>
    <row r="91" spans="1:3" x14ac:dyDescent="0.2">
      <c r="A91">
        <v>6</v>
      </c>
      <c r="B91" t="s">
        <v>265</v>
      </c>
    </row>
    <row r="92" spans="1:3" x14ac:dyDescent="0.2">
      <c r="B92" t="s">
        <v>266</v>
      </c>
    </row>
  </sheetData>
  <mergeCells count="8">
    <mergeCell ref="B50:C50"/>
    <mergeCell ref="D58:H58"/>
    <mergeCell ref="D66:G66"/>
    <mergeCell ref="B69:C69"/>
    <mergeCell ref="B58:C58"/>
    <mergeCell ref="N60:N65"/>
    <mergeCell ref="M61:M64"/>
    <mergeCell ref="L62:L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XIIB1</vt:lpstr>
      <vt:lpstr>Sheet2</vt:lpstr>
      <vt:lpstr>XIIL1</vt:lpstr>
      <vt:lpstr>XIIB2 (EKSPERIMEN)</vt:lpstr>
      <vt:lpstr>Validitas</vt:lpstr>
      <vt:lpstr>Sheet9</vt:lpstr>
      <vt:lpstr>XIIB3 (KONTROL)</vt:lpstr>
      <vt:lpstr>uji normal kelas eks</vt:lpstr>
      <vt:lpstr>uji normal kelas kontrol</vt:lpstr>
      <vt:lpstr>liliefors</vt:lpstr>
      <vt:lpstr>uji f</vt:lpstr>
      <vt:lpstr>uji z</vt:lpstr>
      <vt:lpstr>Sheet3</vt:lpstr>
      <vt:lpstr>uji t eksperimen</vt:lpstr>
      <vt:lpstr>uji t kontrol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Widio Pranoto</dc:creator>
  <cp:lastModifiedBy>Widio Pranoto</cp:lastModifiedBy>
  <cp:revision>5</cp:revision>
  <dcterms:created xsi:type="dcterms:W3CDTF">2019-09-30T21:43:51Z</dcterms:created>
  <dcterms:modified xsi:type="dcterms:W3CDTF">2019-11-15T06:56:51Z</dcterms:modified>
</cp:coreProperties>
</file>