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ntitas" sheetId="1" r:id="rId4"/>
    <sheet state="visible" name="Jawaban" sheetId="2" r:id="rId5"/>
  </sheets>
  <definedNames/>
  <calcPr/>
</workbook>
</file>

<file path=xl/sharedStrings.xml><?xml version="1.0" encoding="utf-8"?>
<sst xmlns="http://schemas.openxmlformats.org/spreadsheetml/2006/main" count="42" uniqueCount="42">
  <si>
    <t>Nama</t>
  </si>
  <si>
    <t>Erdianti Wiga Putri Andini</t>
  </si>
  <si>
    <t>NIM</t>
  </si>
  <si>
    <t>Kelas</t>
  </si>
  <si>
    <t>K1</t>
  </si>
  <si>
    <t>Diketahui arsitektur CNN dengan dengan 1 layer konvolusi, 1 layer pooling, dan 1 layer dense seperti pada gambar berikut.</t>
  </si>
  <si>
    <t>Implementasikan tahapan forward dan backpropagation untuk model tersebut, sampai dengan nilai error di setiap layer.</t>
  </si>
  <si>
    <t>Input X berukutan 4x4, dan output 5 kelas dan label untuk X adalah 0 (index dimulai dari 0). Fungsi aktivasi di setiap layer: ReLU, ReLU, dan Softmax.</t>
  </si>
  <si>
    <t xml:space="preserve"> </t>
  </si>
  <si>
    <t>Lakukan proses pembelajaran:</t>
  </si>
  <si>
    <t>-Forward pass: hitung nilai error total</t>
  </si>
  <si>
    <t>-Backward pass: hitung nilai error (delta) untuk setiap layer</t>
  </si>
  <si>
    <t>X</t>
  </si>
  <si>
    <t>W1</t>
  </si>
  <si>
    <t>B1</t>
  </si>
  <si>
    <t>X1</t>
  </si>
  <si>
    <t>RELU1</t>
  </si>
  <si>
    <t>X2</t>
  </si>
  <si>
    <t>X2-flatten</t>
  </si>
  <si>
    <t>W2</t>
  </si>
  <si>
    <t>B2</t>
  </si>
  <si>
    <t>X3</t>
  </si>
  <si>
    <t>RELU2</t>
  </si>
  <si>
    <t>B3.T</t>
  </si>
  <si>
    <t>W3.T</t>
  </si>
  <si>
    <t>X4.T</t>
  </si>
  <si>
    <t>Output.T</t>
  </si>
  <si>
    <t>Calculate Loss</t>
  </si>
  <si>
    <t>Label Y</t>
  </si>
  <si>
    <t>Error</t>
  </si>
  <si>
    <t>dOutput.T</t>
  </si>
  <si>
    <t>dW3.T</t>
  </si>
  <si>
    <t>dB3.T</t>
  </si>
  <si>
    <t>dRELU2.T</t>
  </si>
  <si>
    <t>Backpropagating Error</t>
  </si>
  <si>
    <t>dX3.T</t>
  </si>
  <si>
    <t>dW2.T</t>
  </si>
  <si>
    <t>dB2.T</t>
  </si>
  <si>
    <t>dX2_flatten.T</t>
  </si>
  <si>
    <t>dRelu1 = dX1</t>
  </si>
  <si>
    <t>dB1</t>
  </si>
  <si>
    <t>dW1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</si>
</sst>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8">
    <font>
      <sz val="10.0"/>
      <color rgb="FF000000"/>
      <name val="Arial"/>
      <scheme val="minor"/>
    </font>
    <font>
      <color theme="1"/>
      <name val="Overpass"/>
    </font>
    <font>
      <sz val="10.0"/>
      <color theme="1"/>
      <name val="Overpass"/>
    </font>
    <font>
      <b/>
      <sz val="10.0"/>
      <color theme="1"/>
      <name val="Overpass"/>
    </font>
    <font>
      <b/>
      <color theme="1"/>
      <name val="Overpass"/>
    </font>
    <font>
      <i/>
      <sz val="10.0"/>
      <color theme="1"/>
      <name val="Overpass"/>
    </font>
    <font>
      <sz val="10.0"/>
      <color rgb="FFFF0000"/>
      <name val="Overpass"/>
    </font>
    <font>
      <sz val="10.0"/>
      <color rgb="FF000000"/>
      <name val="Overpass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Font="1"/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1" fillId="2" fontId="2" numFmtId="0" xfId="0" applyAlignment="1" applyBorder="1" applyFill="1" applyFont="1">
      <alignment readingOrder="0" vertical="center"/>
    </xf>
    <xf borderId="0" fillId="0" fontId="1" numFmtId="0" xfId="0" applyAlignment="1" applyFont="1">
      <alignment readingOrder="0" vertical="center"/>
    </xf>
    <xf borderId="1" fillId="3" fontId="2" numFmtId="0" xfId="0" applyAlignment="1" applyBorder="1" applyFill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1" numFmtId="0" xfId="0" applyAlignment="1" applyBorder="1" applyFont="1">
      <alignment horizontal="right" vertical="center"/>
    </xf>
    <xf borderId="1" fillId="5" fontId="2" numFmtId="0" xfId="0" applyAlignment="1" applyBorder="1" applyFill="1" applyFont="1">
      <alignment vertical="center"/>
    </xf>
    <xf borderId="1" fillId="3" fontId="2" numFmtId="164" xfId="0" applyAlignment="1" applyBorder="1" applyFont="1" applyNumberFormat="1">
      <alignment readingOrder="0" vertical="center"/>
    </xf>
    <xf borderId="0" fillId="0" fontId="5" numFmtId="0" xfId="0" applyAlignment="1" applyFont="1">
      <alignment vertical="center"/>
    </xf>
    <xf borderId="1" fillId="2" fontId="2" numFmtId="164" xfId="0" applyAlignment="1" applyBorder="1" applyFont="1" applyNumberFormat="1">
      <alignment vertical="center"/>
    </xf>
    <xf borderId="0" fillId="0" fontId="2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1" fillId="6" fontId="1" numFmtId="164" xfId="0" applyAlignment="1" applyBorder="1" applyFill="1" applyFont="1" applyNumberFormat="1">
      <alignment horizontal="right" vertical="center"/>
    </xf>
    <xf borderId="1" fillId="7" fontId="1" numFmtId="164" xfId="0" applyAlignment="1" applyBorder="1" applyFill="1" applyFont="1" applyNumberFormat="1">
      <alignment horizontal="right" vertical="center"/>
    </xf>
    <xf borderId="1" fillId="7" fontId="1" numFmtId="4" xfId="0" applyAlignment="1" applyBorder="1" applyFont="1" applyNumberFormat="1">
      <alignment horizontal="right" vertical="center"/>
    </xf>
    <xf borderId="1" fillId="7" fontId="2" numFmtId="164" xfId="0" applyAlignment="1" applyBorder="1" applyFont="1" applyNumberFormat="1">
      <alignment vertical="center"/>
    </xf>
    <xf borderId="0" fillId="0" fontId="3" numFmtId="0" xfId="0" applyAlignment="1" applyFont="1">
      <alignment readingOrder="0" vertical="center"/>
    </xf>
    <xf borderId="1" fillId="8" fontId="2" numFmtId="0" xfId="0" applyAlignment="1" applyBorder="1" applyFill="1" applyFont="1">
      <alignment vertical="center"/>
    </xf>
    <xf borderId="1" fillId="7" fontId="2" numFmtId="0" xfId="0" applyAlignment="1" applyBorder="1" applyFont="1">
      <alignment vertical="center"/>
    </xf>
    <xf borderId="1" fillId="8" fontId="7" numFmtId="0" xfId="0" applyAlignment="1" applyBorder="1" applyFont="1">
      <alignment vertical="center"/>
    </xf>
    <xf borderId="1" fillId="8" fontId="2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7</xdr:row>
      <xdr:rowOff>19050</xdr:rowOff>
    </xdr:from>
    <xdr:ext cx="6019800" cy="2581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0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</v>
      </c>
      <c r="B2" s="1">
        <v>1.3522053E7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3</v>
      </c>
      <c r="B3" s="1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5.75"/>
    <col customWidth="1" min="3" max="3" width="17.25"/>
    <col customWidth="1" min="4" max="4" width="7.13"/>
    <col customWidth="1" min="5" max="5" width="12.88"/>
    <col customWidth="1" min="6" max="6" width="9.38"/>
    <col customWidth="1" min="7" max="7" width="12.88"/>
    <col customWidth="1" min="8" max="20" width="5.25"/>
  </cols>
  <sheetData>
    <row r="1" ht="15.75" customHeight="1">
      <c r="A1" s="4" t="s">
        <v>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4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4" t="s">
        <v>7</v>
      </c>
      <c r="B3" s="5"/>
      <c r="C3" s="5"/>
      <c r="D3" s="5"/>
      <c r="E3" s="5"/>
      <c r="F3" s="4" t="s">
        <v>8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4" t="s">
        <v>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 t="s">
        <v>11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6" t="s">
        <v>12</v>
      </c>
      <c r="B23" s="5"/>
      <c r="C23" s="5"/>
      <c r="D23" s="5"/>
      <c r="E23" s="5"/>
      <c r="F23" s="7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4"/>
      <c r="V23" s="5"/>
      <c r="W23" s="5"/>
      <c r="X23" s="5"/>
      <c r="Y23" s="5"/>
      <c r="Z23" s="5"/>
    </row>
    <row r="24" ht="15.75" customHeight="1">
      <c r="A24" s="8">
        <v>2.0</v>
      </c>
      <c r="B24" s="8">
        <v>1.0</v>
      </c>
      <c r="C24" s="8">
        <v>3.0</v>
      </c>
      <c r="D24" s="8">
        <v>5.0</v>
      </c>
      <c r="E24" s="5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4"/>
      <c r="V24" s="5"/>
      <c r="W24" s="5"/>
      <c r="X24" s="5"/>
      <c r="Y24" s="5"/>
      <c r="Z24" s="5"/>
    </row>
    <row r="25" ht="15.75" customHeight="1">
      <c r="A25" s="8">
        <v>4.0</v>
      </c>
      <c r="B25" s="8">
        <v>5.0</v>
      </c>
      <c r="C25" s="8">
        <v>7.0</v>
      </c>
      <c r="D25" s="8">
        <v>2.0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8">
        <v>3.0</v>
      </c>
      <c r="B26" s="8">
        <v>2.0</v>
      </c>
      <c r="C26" s="8">
        <v>8.0</v>
      </c>
      <c r="D26" s="8">
        <v>2.0</v>
      </c>
      <c r="E26" s="5"/>
      <c r="F26" s="5"/>
      <c r="G26" s="5"/>
      <c r="H26" s="5"/>
      <c r="I26" s="9"/>
      <c r="J26" s="9"/>
      <c r="K26" s="5"/>
      <c r="L26" s="9"/>
      <c r="M26" s="9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8">
        <v>1.0</v>
      </c>
      <c r="B27" s="8">
        <v>6.0</v>
      </c>
      <c r="C27" s="8">
        <v>3.0</v>
      </c>
      <c r="D27" s="8">
        <v>7.0</v>
      </c>
      <c r="E27" s="5"/>
      <c r="F27" s="5"/>
      <c r="G27" s="5"/>
      <c r="H27" s="5"/>
      <c r="I27" s="9"/>
      <c r="J27" s="9"/>
      <c r="K27" s="5"/>
      <c r="L27" s="9"/>
      <c r="M27" s="9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6" t="s">
        <v>13</v>
      </c>
      <c r="B29" s="5"/>
      <c r="C29" s="5"/>
      <c r="D29" s="5"/>
      <c r="E29" s="4"/>
      <c r="F29" s="5"/>
      <c r="G29" s="5"/>
      <c r="H29" s="5"/>
      <c r="I29" s="6" t="s">
        <v>14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0">
        <v>-8.0</v>
      </c>
      <c r="B30" s="10">
        <v>1.0</v>
      </c>
      <c r="C30" s="4"/>
      <c r="D30" s="5"/>
      <c r="E30" s="10">
        <v>2.0</v>
      </c>
      <c r="F30" s="10">
        <v>-4.0</v>
      </c>
      <c r="G30" s="4"/>
      <c r="H30" s="5"/>
      <c r="I30" s="10">
        <v>0.0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0">
        <v>4.0</v>
      </c>
      <c r="B31" s="10">
        <v>7.0</v>
      </c>
      <c r="C31" s="4"/>
      <c r="D31" s="5"/>
      <c r="E31" s="10">
        <v>-3.0</v>
      </c>
      <c r="F31" s="10">
        <v>5.0</v>
      </c>
      <c r="G31" s="4"/>
      <c r="H31" s="5"/>
      <c r="I31" s="10">
        <v>0.0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 t="s">
        <v>15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1">
        <f>A24*A30+B24*B30+A25*A31+B25*B31+I30</f>
        <v>36</v>
      </c>
      <c r="B34" s="11">
        <f>B24*A30+C24*B30+B25*A31+C25*B31+I30</f>
        <v>64</v>
      </c>
      <c r="C34" s="11">
        <f>C24*A30+D24*B30+C25*A31+D25*B31+I30</f>
        <v>23</v>
      </c>
      <c r="D34" s="5"/>
      <c r="E34" s="12">
        <f>A24*E30+B24*F30+A25*E31+B25*F31+I31</f>
        <v>13</v>
      </c>
      <c r="F34" s="12">
        <f>B24*E30+C24*F30+B25*E31+C25*F31+I31</f>
        <v>10</v>
      </c>
      <c r="G34" s="12">
        <f>C24*E30+D24*F30+C25*E31+D25*F31+I31</f>
        <v>-25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2">
        <f>A25*A30+B25*B30+A26*A31+B26*B31+I30</f>
        <v>-1</v>
      </c>
      <c r="B35" s="12">
        <f>B25*A30+C25*B30+B26*A31+C26*B31+I30</f>
        <v>31</v>
      </c>
      <c r="C35" s="12">
        <f>C25*A30+D25*B30+C26*A31+D26*B31+I30</f>
        <v>-8</v>
      </c>
      <c r="D35" s="5"/>
      <c r="E35" s="12">
        <f>A25*E30+B25*F30+A26*E31+B26*F31+I31</f>
        <v>-11</v>
      </c>
      <c r="F35" s="12">
        <f>B25*E30+C25*F30+B26*E31+C26*F31+I31</f>
        <v>16</v>
      </c>
      <c r="G35" s="12">
        <f>C25*E30+D25*F30+C26*E31+D26*F31+I31</f>
        <v>-8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2">
        <f>A26*A30+B26*B30+A27*A31+B27*B31+I30</f>
        <v>24</v>
      </c>
      <c r="B36" s="12">
        <f>B26*A30+C26*B30+B27*A31+C27*B31+I30</f>
        <v>37</v>
      </c>
      <c r="C36" s="12">
        <f>C26*A30+D26*B30+C27*A31+D27*B31+I30</f>
        <v>-1</v>
      </c>
      <c r="D36" s="5"/>
      <c r="E36" s="12">
        <f>A26*E30+B26*F30+A27*E31+B27*F31+I31</f>
        <v>25</v>
      </c>
      <c r="F36" s="12">
        <f>B26*E30+C26*F30+B27*E31+C27*F31+I31</f>
        <v>-31</v>
      </c>
      <c r="G36" s="12">
        <f>C26*E30+D26*F30+C27*E31+D27*F31+I31</f>
        <v>34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6" t="s">
        <v>16</v>
      </c>
      <c r="B38" s="5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3">
        <f t="shared" ref="A39:C39" si="1">MAX(0,A34)</f>
        <v>36</v>
      </c>
      <c r="B39" s="13">
        <f t="shared" si="1"/>
        <v>64</v>
      </c>
      <c r="C39" s="13">
        <f t="shared" si="1"/>
        <v>23</v>
      </c>
      <c r="D39" s="5"/>
      <c r="E39" s="13">
        <f t="shared" ref="E39:G39" si="2">MAX(0,E34)</f>
        <v>13</v>
      </c>
      <c r="F39" s="13">
        <f t="shared" si="2"/>
        <v>10</v>
      </c>
      <c r="G39" s="13">
        <f t="shared" si="2"/>
        <v>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3">
        <f t="shared" ref="A40:C40" si="3">MAX(0,A35)</f>
        <v>0</v>
      </c>
      <c r="B40" s="13">
        <f t="shared" si="3"/>
        <v>31</v>
      </c>
      <c r="C40" s="13">
        <f t="shared" si="3"/>
        <v>0</v>
      </c>
      <c r="D40" s="5"/>
      <c r="E40" s="13">
        <f t="shared" ref="E40:G40" si="4">MAX(0,E35)</f>
        <v>0</v>
      </c>
      <c r="F40" s="13">
        <f t="shared" si="4"/>
        <v>16</v>
      </c>
      <c r="G40" s="13">
        <f t="shared" si="4"/>
        <v>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3">
        <f t="shared" ref="A41:C41" si="5">MAX(0,A36)</f>
        <v>24</v>
      </c>
      <c r="B41" s="13">
        <f t="shared" si="5"/>
        <v>37</v>
      </c>
      <c r="C41" s="13">
        <f t="shared" si="5"/>
        <v>0</v>
      </c>
      <c r="D41" s="5"/>
      <c r="E41" s="13">
        <f t="shared" ref="E41:G41" si="6">MAX(0,E36)</f>
        <v>25</v>
      </c>
      <c r="F41" s="13">
        <f t="shared" si="6"/>
        <v>0</v>
      </c>
      <c r="G41" s="13">
        <f t="shared" si="6"/>
        <v>34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6" t="s">
        <v>17</v>
      </c>
      <c r="B43" s="5"/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1">
        <f>MAX(A39:C41)</f>
        <v>64</v>
      </c>
      <c r="B44" s="5"/>
      <c r="C44" s="11">
        <f>MAX(E39:G41)</f>
        <v>34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6" t="s">
        <v>18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1">
        <f>A44</f>
        <v>64</v>
      </c>
      <c r="B47" s="11">
        <f>C44</f>
        <v>34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6" t="s">
        <v>19</v>
      </c>
      <c r="B49" s="5"/>
      <c r="C49" s="5"/>
      <c r="D49" s="6" t="s">
        <v>20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0">
        <v>-1.0</v>
      </c>
      <c r="B50" s="10">
        <v>3.0</v>
      </c>
      <c r="C50" s="5"/>
      <c r="D50" s="10">
        <v>0.0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0">
        <v>7.0</v>
      </c>
      <c r="B51" s="10">
        <v>-8.0</v>
      </c>
      <c r="C51" s="5"/>
      <c r="D51" s="10">
        <v>0.0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6" t="s">
        <v>21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1">
        <f>A47*A50+B47*A51+D50</f>
        <v>174</v>
      </c>
      <c r="B54" s="11">
        <f>A47*B50+B47*B51+D51</f>
        <v>-80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6" t="s">
        <v>22</v>
      </c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3">
        <f t="shared" ref="A57:B57" si="7">MAX(0,A54)</f>
        <v>174</v>
      </c>
      <c r="B57" s="13">
        <f t="shared" si="7"/>
        <v>0</v>
      </c>
      <c r="C57" s="1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6" t="s">
        <v>23</v>
      </c>
      <c r="B59" s="6" t="s">
        <v>24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0">
        <v>0.0</v>
      </c>
      <c r="B60" s="10">
        <v>0.01</v>
      </c>
      <c r="C60" s="10">
        <v>0.05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0">
        <v>0.0</v>
      </c>
      <c r="B61" s="10">
        <v>0.02</v>
      </c>
      <c r="C61" s="10">
        <v>0.04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0">
        <v>0.0</v>
      </c>
      <c r="B62" s="10">
        <v>0.03</v>
      </c>
      <c r="C62" s="14">
        <v>0.03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0">
        <v>0.0</v>
      </c>
      <c r="B63" s="10">
        <v>0.04</v>
      </c>
      <c r="C63" s="10">
        <v>0.02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0">
        <v>0.0</v>
      </c>
      <c r="B64" s="10">
        <v>0.05</v>
      </c>
      <c r="C64" s="10">
        <v>0.01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6" t="s">
        <v>25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12">
        <f>A57*B60+B57*C60</f>
        <v>1.74</v>
      </c>
      <c r="B67" s="5"/>
      <c r="C67" s="5">
        <f t="shared" ref="C67:C71" si="8">EXP(A67)</f>
        <v>5.697343423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2">
        <f>A57*B61+B57*C61</f>
        <v>3.48</v>
      </c>
      <c r="B68" s="5"/>
      <c r="C68" s="5">
        <f t="shared" si="8"/>
        <v>32.45972208</v>
      </c>
      <c r="D68" s="5"/>
      <c r="E68" s="5">
        <f>SUM(C67:C71)</f>
        <v>7279.637024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2">
        <f>A57*B62+B57*C62</f>
        <v>5.22</v>
      </c>
      <c r="B69" s="5"/>
      <c r="C69" s="5">
        <f t="shared" si="8"/>
        <v>184.9341841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2">
        <f>A57*B63+B57*C63</f>
        <v>6.96</v>
      </c>
      <c r="B70" s="5"/>
      <c r="C70" s="5">
        <f t="shared" si="8"/>
        <v>1053.633557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12">
        <f>A57*B64+B57*C64</f>
        <v>8.7</v>
      </c>
      <c r="B71" s="5"/>
      <c r="C71" s="5">
        <f t="shared" si="8"/>
        <v>6002.912217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5"/>
      <c r="B73" s="5"/>
      <c r="C73" s="6" t="s">
        <v>26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5"/>
      <c r="B74" s="5"/>
      <c r="C74" s="16">
        <f>C67/E68</f>
        <v>0.0007826411405</v>
      </c>
      <c r="D74" s="17">
        <v>1.0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15"/>
      <c r="B75" s="5"/>
      <c r="C75" s="16">
        <f>C68/E68</f>
        <v>0.004458975354</v>
      </c>
      <c r="D75" s="9">
        <v>0.0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5"/>
      <c r="B76" s="5"/>
      <c r="C76" s="16">
        <f>C69/E68</f>
        <v>0.0254043139</v>
      </c>
      <c r="D76" s="9">
        <v>0.0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5"/>
      <c r="B77" s="5"/>
      <c r="C77" s="16">
        <f>C70/E68</f>
        <v>0.1447371007</v>
      </c>
      <c r="D77" s="9">
        <v>0.0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15"/>
      <c r="B78" s="5"/>
      <c r="C78" s="16">
        <f>C71/E68</f>
        <v>0.8246169689</v>
      </c>
      <c r="D78" s="9">
        <v>0.0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6" t="s">
        <v>27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" t="s">
        <v>28</v>
      </c>
      <c r="B81" s="5"/>
      <c r="C81" s="4">
        <v>0.0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" t="s">
        <v>29</v>
      </c>
      <c r="B82" s="5"/>
      <c r="C82" s="18">
        <f>-LN(C74)</f>
        <v>7.152836281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6" t="s">
        <v>30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19">
        <f>C74-1</f>
        <v>-0.9992173589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19">
        <f t="shared" ref="C86:C89" si="9">C75-0</f>
        <v>0.004458975354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19">
        <f t="shared" si="9"/>
        <v>0.0254043139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19">
        <f t="shared" si="9"/>
        <v>0.1447371007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19">
        <f t="shared" si="9"/>
        <v>0.8246169689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6" t="s">
        <v>31</v>
      </c>
      <c r="D91" s="4"/>
      <c r="E91" s="5"/>
      <c r="F91" s="5"/>
      <c r="G91" s="6" t="s">
        <v>32</v>
      </c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20">
        <f>A57*C85</f>
        <v>-173.8638204</v>
      </c>
      <c r="D92" s="21">
        <f>B57*C85</f>
        <v>0</v>
      </c>
      <c r="E92" s="5"/>
      <c r="F92" s="5"/>
      <c r="G92" s="22">
        <f t="shared" ref="G92:G96" si="10">C85</f>
        <v>-0.9992173589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20">
        <f>A57*C86</f>
        <v>0.7758617116</v>
      </c>
      <c r="D93" s="21">
        <f>B57*C86</f>
        <v>0</v>
      </c>
      <c r="E93" s="5"/>
      <c r="F93" s="5"/>
      <c r="G93" s="22">
        <f t="shared" si="10"/>
        <v>0.004458975354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20">
        <f>A57*C87</f>
        <v>4.420350619</v>
      </c>
      <c r="D94" s="21">
        <f>B57*C87</f>
        <v>0</v>
      </c>
      <c r="E94" s="5"/>
      <c r="F94" s="5"/>
      <c r="G94" s="22">
        <f t="shared" si="10"/>
        <v>0.0254043139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20">
        <f>A57*C88</f>
        <v>25.18425553</v>
      </c>
      <c r="D95" s="21">
        <f>B57*C88</f>
        <v>0</v>
      </c>
      <c r="E95" s="5"/>
      <c r="F95" s="5"/>
      <c r="G95" s="22">
        <f t="shared" si="10"/>
        <v>0.1447371007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20">
        <f>A57*C89</f>
        <v>143.4833526</v>
      </c>
      <c r="D96" s="21">
        <f>B57*C89</f>
        <v>0</v>
      </c>
      <c r="E96" s="5"/>
      <c r="F96" s="5"/>
      <c r="G96" s="22">
        <f t="shared" si="10"/>
        <v>0.8246169689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23" t="s">
        <v>33</v>
      </c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24">
        <f>C85*B60+C86*B61+C87*B62+C88*B63+C89*B64</f>
        <v>0.03787946781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24">
        <f>C85*C60+C86*C61+C87*C62+C88*C63+C89*C64</f>
        <v>-0.03787946781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6" t="s">
        <v>34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6"/>
      <c r="B104" s="5"/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6" t="s">
        <v>35</v>
      </c>
      <c r="B105" s="5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24">
        <f>C100*1</f>
        <v>0.03787946781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24">
        <f>C101*0</f>
        <v>0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6" t="s">
        <v>36</v>
      </c>
      <c r="B109" s="4"/>
      <c r="C109" s="5"/>
      <c r="D109" s="5"/>
      <c r="E109" s="6" t="s">
        <v>37</v>
      </c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25">
        <f>A106*A47</f>
        <v>2.42428594</v>
      </c>
      <c r="B110" s="25">
        <f>A106*B47</f>
        <v>1.287901905</v>
      </c>
      <c r="C110" s="5"/>
      <c r="D110" s="5"/>
      <c r="E110" s="25">
        <f t="shared" ref="E110:E111" si="11">A106</f>
        <v>0.03787946781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25">
        <f>A107*A47</f>
        <v>0</v>
      </c>
      <c r="B111" s="25">
        <f>A107*B47</f>
        <v>0</v>
      </c>
      <c r="C111" s="5"/>
      <c r="D111" s="5"/>
      <c r="E111" s="25">
        <f t="shared" si="11"/>
        <v>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6" t="s">
        <v>38</v>
      </c>
      <c r="B113" s="5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26">
        <f>A106*A50+A107*B50</f>
        <v>-0.03787946781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26">
        <f>A106*A51+A107*B51</f>
        <v>0.2651562747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6" t="s">
        <v>39</v>
      </c>
      <c r="B117" s="5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27">
        <v>0.0</v>
      </c>
      <c r="B118" s="28">
        <f>A114</f>
        <v>-0.03787946781</v>
      </c>
      <c r="C118" s="27">
        <v>0.0</v>
      </c>
      <c r="D118" s="5"/>
      <c r="E118" s="27">
        <v>0.0</v>
      </c>
      <c r="F118" s="27">
        <v>0.0</v>
      </c>
      <c r="G118" s="27">
        <v>0.0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27">
        <v>0.0</v>
      </c>
      <c r="B119" s="27">
        <v>0.0</v>
      </c>
      <c r="C119" s="27">
        <v>0.0</v>
      </c>
      <c r="D119" s="5"/>
      <c r="E119" s="27">
        <v>0.0</v>
      </c>
      <c r="F119" s="27">
        <v>0.0</v>
      </c>
      <c r="G119" s="27">
        <v>0.0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27">
        <v>0.0</v>
      </c>
      <c r="B120" s="27">
        <v>0.0</v>
      </c>
      <c r="C120" s="27">
        <v>0.0</v>
      </c>
      <c r="D120" s="5"/>
      <c r="E120" s="27">
        <v>0.0</v>
      </c>
      <c r="F120" s="27">
        <v>0.0</v>
      </c>
      <c r="G120" s="28">
        <f>A115</f>
        <v>0.2651562747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6" t="s">
        <v>40</v>
      </c>
      <c r="B122" s="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25">
        <f>SUM(A118:C120)</f>
        <v>-0.03787946781</v>
      </c>
      <c r="B123" s="25">
        <f>SUM(E118:G120)</f>
        <v>0.2651562747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6" t="s">
        <v>41</v>
      </c>
      <c r="B125" s="4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25">
        <f>B118*B24</f>
        <v>-0.03787946781</v>
      </c>
      <c r="B126" s="25">
        <f>B118*C24</f>
        <v>-0.1136384034</v>
      </c>
      <c r="C126" s="5"/>
      <c r="D126" s="5"/>
      <c r="E126" s="25">
        <f>G120*C26</f>
        <v>2.121250197</v>
      </c>
      <c r="F126" s="25">
        <f>G120*D26</f>
        <v>0.5303125493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25">
        <f>B118*B25</f>
        <v>-0.189397339</v>
      </c>
      <c r="B127" s="25">
        <f>B118*C25</f>
        <v>-0.2651562747</v>
      </c>
      <c r="C127" s="5"/>
      <c r="D127" s="5"/>
      <c r="E127" s="25">
        <f>G120*C27</f>
        <v>0.795468824</v>
      </c>
      <c r="F127" s="25">
        <f>G120*D27</f>
        <v>1.856093923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