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OneDrive\Pulpit\"/>
    </mc:Choice>
  </mc:AlternateContent>
  <xr:revisionPtr revIDLastSave="0" documentId="13_ncr:1_{75FC256B-9CD8-4427-BA1A-6B09F8B95E10}" xr6:coauthVersionLast="47" xr6:coauthVersionMax="47" xr10:uidLastSave="{00000000-0000-0000-0000-000000000000}"/>
  <bookViews>
    <workbookView xWindow="-108" yWindow="-108" windowWidth="23256" windowHeight="12576" xr2:uid="{535E5530-BFCE-4FFD-A111-B00331E334F4}"/>
  </bookViews>
  <sheets>
    <sheet name="Kalkulator pracownika" sheetId="2" r:id="rId1"/>
  </sheets>
  <definedNames>
    <definedName name="BRUTTO" comment="WPISZ KWOTĘ BRUTTO">'Kalkulator pracownika'!$H$3</definedName>
    <definedName name="_xlnm.Print_Area" localSheetId="0">'Kalkulator pracownika'!$B$1:$K$16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J13" i="2"/>
  <c r="G6" i="2"/>
  <c r="G5" i="2"/>
  <c r="L9" i="2"/>
  <c r="K7" i="2"/>
  <c r="K6" i="2"/>
  <c r="K5" i="2"/>
  <c r="C14" i="2"/>
  <c r="C13" i="2"/>
  <c r="H4" i="2"/>
  <c r="C7" i="2"/>
  <c r="B13" i="2" s="1"/>
  <c r="D13" i="2" s="1"/>
  <c r="D5" i="2"/>
  <c r="N6" i="2" l="1"/>
  <c r="I10" i="2" s="1"/>
  <c r="B14" i="2"/>
  <c r="D14" i="2" s="1"/>
  <c r="I11" i="2" l="1"/>
  <c r="I12" i="2" s="1"/>
  <c r="K12" i="2"/>
  <c r="K8" i="2" s="1"/>
  <c r="I13" i="2" l="1"/>
  <c r="I14" i="2" s="1"/>
  <c r="J14" i="2" s="1"/>
  <c r="J16" i="2" s="1" a="1"/>
  <c r="J16" i="2" s="1"/>
  <c r="J18" i="2" s="1"/>
  <c r="K9" i="2" s="1"/>
  <c r="H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<sst xmlns="http://schemas.openxmlformats.org/spreadsheetml/2006/main" count="19" uniqueCount="17">
  <si>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KALKULATOR WYNAGRODZEŃ 2022 DLA UMOWY O PRACĘ</t>
  </si>
  <si>
    <t>praca w miejscu zamieszkania</t>
  </si>
  <si>
    <t>ukończony 26 rok życia</t>
  </si>
  <si>
    <t>miesięczna ulga dla klasy średniej</t>
  </si>
  <si>
    <t>składka FGŚP</t>
  </si>
  <si>
    <t>uczestnictwo PPK</t>
  </si>
  <si>
    <t>stopa procentowa składki na ubezpieczenie wypadkowe</t>
  </si>
  <si>
    <t>TAK</t>
  </si>
  <si>
    <t>NIE</t>
  </si>
  <si>
    <t>ubezpieczenie emerytalne</t>
  </si>
  <si>
    <t>ubezpieczenie rentowe</t>
  </si>
  <si>
    <t>ubezpieczenie chorobowe</t>
  </si>
  <si>
    <t>ubezpieczenie zdrowotne</t>
  </si>
  <si>
    <t>zaliczka na PIT</t>
  </si>
  <si>
    <t>ubez. Społ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</si>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</sst>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theme="7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7" tint="0.59999389629810485"/>
        <bgColor theme="7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double">
        <color theme="7" tint="-0.24994659260841701"/>
      </left>
      <right style="thin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ck">
        <color theme="7" tint="-0.499984740745262"/>
      </left>
      <right style="dashed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dashed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theme="7" tint="-0.499984740745262"/>
      </left>
      <right/>
      <top style="thin">
        <color rgb="FF002060"/>
      </top>
      <bottom/>
      <diagonal/>
    </border>
    <border>
      <left style="thin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 applyAlignment="1">
      <alignment wrapText="1"/>
    </xf>
    <xf numFmtId="10" fontId="0" fillId="2" borderId="12" xfId="0" applyNumberFormat="1" applyFill="1" applyBorder="1" applyAlignment="1">
      <alignment horizontal="center" vertical="center"/>
    </xf>
    <xf numFmtId="44" fontId="0" fillId="2" borderId="8" xfId="1" applyFont="1" applyFill="1" applyBorder="1"/>
    <xf numFmtId="44" fontId="0" fillId="2" borderId="10" xfId="1" applyFont="1" applyFill="1" applyBorder="1"/>
    <xf numFmtId="0" fontId="0" fillId="2" borderId="11" xfId="0" applyFill="1" applyBorder="1"/>
    <xf numFmtId="44" fontId="0" fillId="2" borderId="12" xfId="1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0" fillId="4" borderId="13" xfId="0" applyFill="1" applyBorder="1" applyProtection="1">
      <protection hidden="1"/>
    </xf>
    <xf numFmtId="0" fontId="0" fillId="4" borderId="13" xfId="0" applyFill="1" applyBorder="1"/>
    <xf numFmtId="44" fontId="0" fillId="4" borderId="14" xfId="1" applyFont="1" applyFill="1" applyBorder="1"/>
    <xf numFmtId="0" fontId="4" fillId="3" borderId="0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2" fillId="3" borderId="0" xfId="0" applyFont="1" applyFill="1" applyBorder="1" applyProtection="1">
      <protection hidden="1"/>
    </xf>
    <xf numFmtId="164" fontId="2" fillId="3" borderId="0" xfId="0" applyNumberFormat="1" applyFont="1" applyFill="1" applyBorder="1" applyProtection="1">
      <protection hidden="1"/>
    </xf>
    <xf numFmtId="0" fontId="2" fillId="3" borderId="3" xfId="0" applyFont="1" applyFill="1" applyBorder="1" applyProtection="1">
      <protection hidden="1"/>
    </xf>
    <xf numFmtId="0" fontId="2" fillId="3" borderId="5" xfId="0" applyFont="1" applyFill="1" applyBorder="1" applyProtection="1">
      <protection hidden="1"/>
    </xf>
    <xf numFmtId="0" fontId="5" fillId="3" borderId="17" xfId="0" applyFont="1" applyFill="1" applyBorder="1" applyAlignment="1">
      <alignment horizontal="center" vertical="center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Protection="1">
      <protection locked="0"/>
    </xf>
    <xf numFmtId="0" fontId="3" fillId="3" borderId="1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BDDB-0853-4058-B13D-0989A5524693}">
  <dimension ref="B1:N18"/>
  <sheetViews>
    <sheetView showGridLines="0" tabSelected="1" zoomScale="131" zoomScaleNormal="131" workbookViewId="0">
      <selection activeCell="J4" sqref="J4"/>
    </sheetView>
  </sheetViews>
  <sheetFormatPr defaultRowHeight="14.4" x14ac:dyDescent="0.3"/>
  <cols>
    <col min="1" max="1" width="1.109375" customWidth="1"/>
    <col min="2" max="2" width="29" customWidth="1"/>
    <col min="4" max="4" width="0.77734375" customWidth="1"/>
    <col min="5" max="5" width="1.21875" customWidth="1"/>
    <col min="6" max="6" width="1" customWidth="1"/>
    <col min="8" max="8" width="11.88671875" customWidth="1"/>
    <col min="9" max="9" width="1.6640625" customWidth="1"/>
    <col min="10" max="10" width="23.33203125" bestFit="1" customWidth="1"/>
    <col min="11" max="11" width="10.88671875" customWidth="1"/>
    <col min="12" max="12" width="0.5546875" customWidth="1"/>
    <col min="13" max="13" width="0.21875" customWidth="1"/>
  </cols>
  <sheetData>
    <row r="1" spans="2:14" ht="21.6" customHeight="1" x14ac:dyDescent="0.4">
      <c r="B1" s="35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10"/>
      <c r="M1" s="11"/>
    </row>
    <row r="2" spans="2:14" ht="15" thickBot="1" x14ac:dyDescent="0.3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14" ht="15.6" thickTop="1" thickBot="1" x14ac:dyDescent="0.35">
      <c r="B3" s="15"/>
      <c r="C3" s="13"/>
      <c r="D3" s="13"/>
      <c r="E3" s="13"/>
      <c r="F3" s="13"/>
      <c r="G3" s="20" t="s">
        <v>16</v>
      </c>
      <c r="H3" s="34">
        <v>2000</v>
      </c>
      <c r="I3" s="13"/>
      <c r="J3" s="13"/>
      <c r="K3" s="13"/>
      <c r="L3" s="13"/>
      <c r="M3" s="14"/>
    </row>
    <row r="4" spans="2:14" ht="15.6" thickTop="1" thickBot="1" x14ac:dyDescent="0.35">
      <c r="B4" s="15"/>
      <c r="C4" s="13"/>
      <c r="D4" s="27"/>
      <c r="E4" s="27"/>
      <c r="F4" s="27"/>
      <c r="G4" s="27"/>
      <c r="H4" s="27">
        <f>12*H3</f>
        <v>24000</v>
      </c>
      <c r="I4" s="27"/>
      <c r="J4" s="13"/>
      <c r="K4" s="13"/>
      <c r="L4" s="13"/>
      <c r="M4" s="14"/>
    </row>
    <row r="5" spans="2:14" ht="15" thickTop="1" x14ac:dyDescent="0.3">
      <c r="B5" s="2" t="s">
        <v>1</v>
      </c>
      <c r="C5" s="32" t="s">
        <v>8</v>
      </c>
      <c r="D5" s="27">
        <f>IF(C5="TAK",250,300)</f>
        <v>300</v>
      </c>
      <c r="E5" s="27"/>
      <c r="F5" s="27"/>
      <c r="G5" s="27">
        <f>IF(BRUTTO&gt;10000,0.32,0)</f>
        <v>0</v>
      </c>
      <c r="H5" s="27">
        <v>0.17</v>
      </c>
      <c r="I5" s="27"/>
      <c r="J5" s="2" t="s">
        <v>9</v>
      </c>
      <c r="K5" s="6">
        <f>ROUND(H$3*L5,2)</f>
        <v>195.2</v>
      </c>
      <c r="L5" s="23">
        <v>9.7600000000000006E-2</v>
      </c>
      <c r="M5" s="19"/>
    </row>
    <row r="6" spans="2:14" x14ac:dyDescent="0.3">
      <c r="B6" s="3" t="s">
        <v>2</v>
      </c>
      <c r="C6" s="33" t="s">
        <v>7</v>
      </c>
      <c r="D6" s="27"/>
      <c r="E6" s="27"/>
      <c r="F6" s="27"/>
      <c r="G6" s="27">
        <f>BRUTTO-10000</f>
        <v>-8000</v>
      </c>
      <c r="H6" s="27"/>
      <c r="I6" s="27"/>
      <c r="J6" s="3" t="s">
        <v>10</v>
      </c>
      <c r="K6" s="7">
        <f>ROUND(H$3*L6,2)</f>
        <v>30</v>
      </c>
      <c r="L6" s="23">
        <v>1.4999999999999999E-2</v>
      </c>
      <c r="M6" s="19" t="s">
        <v>14</v>
      </c>
      <c r="N6" s="1">
        <f>ROUND(K5+K6+K7,2)</f>
        <v>274.2</v>
      </c>
    </row>
    <row r="7" spans="2:14" x14ac:dyDescent="0.3">
      <c r="B7" s="3" t="s">
        <v>3</v>
      </c>
      <c r="C7" s="33" t="str">
        <f>IF(AND(H$3&gt;=5701,H$3&lt;=11141),IF(C6="NIE","NIE","TAK"),"NIE")</f>
        <v>NIE</v>
      </c>
      <c r="D7" s="27"/>
      <c r="E7" s="27"/>
      <c r="F7" s="27"/>
      <c r="G7" s="27"/>
      <c r="H7" s="27"/>
      <c r="I7" s="27"/>
      <c r="J7" s="3" t="s">
        <v>11</v>
      </c>
      <c r="K7" s="7">
        <f>ROUND(H$3*L7,2)</f>
        <v>49</v>
      </c>
      <c r="L7" s="23">
        <v>2.4500000000000001E-2</v>
      </c>
      <c r="M7" s="19"/>
    </row>
    <row r="8" spans="2:14" x14ac:dyDescent="0.3">
      <c r="B8" s="3" t="s">
        <v>4</v>
      </c>
      <c r="C8" s="33" t="s">
        <v>7</v>
      </c>
      <c r="D8" s="27"/>
      <c r="E8" s="27"/>
      <c r="F8" s="27"/>
      <c r="G8" s="27"/>
      <c r="H8" s="27"/>
      <c r="I8" s="27"/>
      <c r="J8" s="3" t="s">
        <v>12</v>
      </c>
      <c r="K8" s="7">
        <f>ROUND(K12,2)</f>
        <v>155.32</v>
      </c>
      <c r="L8" s="23">
        <v>0.09</v>
      </c>
      <c r="M8" s="19"/>
    </row>
    <row r="9" spans="2:14" ht="15" thickBot="1" x14ac:dyDescent="0.35">
      <c r="B9" s="3" t="s">
        <v>5</v>
      </c>
      <c r="C9" s="33" t="s">
        <v>8</v>
      </c>
      <c r="D9" s="27"/>
      <c r="E9" s="27"/>
      <c r="F9" s="27"/>
      <c r="G9" s="27"/>
      <c r="H9" s="27"/>
      <c r="I9" s="27"/>
      <c r="J9" s="8" t="s">
        <v>13</v>
      </c>
      <c r="K9" s="9">
        <f>J18</f>
        <v>0</v>
      </c>
      <c r="L9" s="23">
        <f>SUM(L5:L7)</f>
        <v>0.1371</v>
      </c>
      <c r="M9" s="19"/>
    </row>
    <row r="10" spans="2:14" ht="30" thickTop="1" thickBot="1" x14ac:dyDescent="0.35">
      <c r="B10" s="4" t="s">
        <v>6</v>
      </c>
      <c r="C10" s="5">
        <v>1.67E-2</v>
      </c>
      <c r="D10" s="27"/>
      <c r="E10" s="27"/>
      <c r="F10" s="27"/>
      <c r="G10" s="27"/>
      <c r="H10" s="27"/>
      <c r="I10" s="28">
        <f>H$3-N$6-D$5</f>
        <v>1425.8</v>
      </c>
      <c r="J10" s="27"/>
      <c r="K10" s="27"/>
      <c r="L10" s="23"/>
      <c r="M10" s="24"/>
    </row>
    <row r="11" spans="2:14" ht="15" thickTop="1" x14ac:dyDescent="0.3">
      <c r="B11" s="29"/>
      <c r="C11" s="27"/>
      <c r="D11" s="27"/>
      <c r="E11" s="27"/>
      <c r="F11" s="27"/>
      <c r="G11" s="27"/>
      <c r="H11" s="27"/>
      <c r="I11" s="28">
        <f>I$10-D$13-D$14</f>
        <v>1425.8</v>
      </c>
      <c r="J11" s="27"/>
      <c r="K11" s="27"/>
      <c r="L11" s="23"/>
      <c r="M11" s="24"/>
    </row>
    <row r="12" spans="2:14" x14ac:dyDescent="0.3">
      <c r="B12" s="29"/>
      <c r="C12" s="27"/>
      <c r="D12" s="27"/>
      <c r="E12" s="27"/>
      <c r="F12" s="27"/>
      <c r="G12" s="27"/>
      <c r="H12" s="27"/>
      <c r="I12" s="27">
        <f>ROUND(I11,0)</f>
        <v>1426</v>
      </c>
      <c r="J12" s="27"/>
      <c r="K12" s="27">
        <f>(H$3-N6)*L8</f>
        <v>155.322</v>
      </c>
      <c r="L12" s="23"/>
      <c r="M12" s="24"/>
    </row>
    <row r="13" spans="2:14" x14ac:dyDescent="0.3">
      <c r="B13" s="29">
        <f>IF(AND(H$3&gt;=5701,H$3&lt;=8549),AND(C7="TAK")*C13,0)</f>
        <v>0</v>
      </c>
      <c r="C13" s="27">
        <f>(H3*0.0668-380.5)/0.17</f>
        <v>-1452.3529411764705</v>
      </c>
      <c r="D13" s="27">
        <f>ROUND(B13,2)</f>
        <v>0</v>
      </c>
      <c r="E13" s="27"/>
      <c r="F13" s="27"/>
      <c r="G13" s="27"/>
      <c r="H13" s="27"/>
      <c r="I13" s="27">
        <f>I12*H5</f>
        <v>242.42000000000002</v>
      </c>
      <c r="J13" s="27">
        <f>1275+0.32*500</f>
        <v>1435</v>
      </c>
      <c r="K13" s="27"/>
      <c r="L13" s="23"/>
      <c r="M13" s="24"/>
    </row>
    <row r="14" spans="2:14" ht="15" thickBot="1" x14ac:dyDescent="0.35">
      <c r="B14" s="29">
        <f>IF(AND(H$3&gt;8550,H$3&lt;=11141),AND(C7="TAK")*C14,0)</f>
        <v>0</v>
      </c>
      <c r="C14" s="27">
        <f>(H3*(-0.0735)+819.08)/0.17</f>
        <v>3953.4117647058824</v>
      </c>
      <c r="D14" s="27">
        <f>ROUND(B14,2)</f>
        <v>0</v>
      </c>
      <c r="E14" s="27"/>
      <c r="F14" s="27"/>
      <c r="G14" s="27"/>
      <c r="H14" s="27"/>
      <c r="I14" s="27">
        <f>I$13-425</f>
        <v>-182.57999999999998</v>
      </c>
      <c r="J14" s="27">
        <f>ROUND(I14,0)</f>
        <v>-183</v>
      </c>
      <c r="K14" s="27"/>
      <c r="L14" s="23"/>
      <c r="M14" s="24"/>
    </row>
    <row r="15" spans="2:14" ht="15.6" thickTop="1" thickBot="1" x14ac:dyDescent="0.35">
      <c r="B15" s="16"/>
      <c r="C15" s="17"/>
      <c r="D15" s="17"/>
      <c r="E15" s="17"/>
      <c r="F15" s="17"/>
      <c r="G15" s="21" t="s">
        <v>15</v>
      </c>
      <c r="H15" s="22">
        <f>ROUND(H3-N6-K8-K9,2)</f>
        <v>1570.48</v>
      </c>
      <c r="I15" s="17"/>
      <c r="J15" s="27"/>
      <c r="K15" s="27"/>
      <c r="L15" s="23"/>
      <c r="M15" s="24"/>
    </row>
    <row r="16" spans="2:14" ht="15" thickTop="1" x14ac:dyDescent="0.3">
      <c r="B16" s="31" t="str">
        <f ca="1">"Copyright "&amp;(YEAR(TODAY())) &amp;" © Wiktoria Walczak"</f>
        <v>Copyright 2022 © Wiktoria Walczak</v>
      </c>
      <c r="C16" s="25"/>
      <c r="D16" s="25"/>
      <c r="E16" s="18"/>
      <c r="F16" s="18"/>
      <c r="G16" s="18"/>
      <c r="H16" s="18"/>
      <c r="I16" s="18"/>
      <c r="J16" s="30" cm="1">
        <f t="array" ref="J16">IF(J14&gt;0,J14:J14,0)</f>
        <v>0</v>
      </c>
      <c r="K16" s="30"/>
      <c r="L16" s="25"/>
      <c r="M16" s="26"/>
    </row>
    <row r="18" spans="10:10" x14ac:dyDescent="0.3">
      <c r="J18" s="1">
        <f>IF(C6="NIE",0,J16)</f>
        <v>0</v>
      </c>
    </row>
  </sheetData>
  <sheetProtection selectLockedCells="1"/>
  <mergeCells count="1">
    <mergeCell ref="B1:K1"/>
  </mergeCells>
  <dataValidations count="3">
    <dataValidation type="list" showInputMessage="1" showErrorMessage="1" sqref="C8:C9 C5:C6" xr:uid="{3C46FC0B-0941-48F6-9CFB-4EDA5DC47CC9}">
      <formula1>"TAK,NIE"</formula1>
    </dataValidation>
    <dataValidation showInputMessage="1" showErrorMessage="1" sqref="C7" xr:uid="{384865A9-57D6-49B2-B9B5-2B8EA374E25F}"/>
    <dataValidation type="decimal" showInputMessage="1" showErrorMessage="1" sqref="C10" xr:uid="{287ADA61-7AD6-4313-81E5-1A3B69EFFF7D}">
      <formula1>C10</formula1>
      <formula2>C10</formula2>
    </dataValidation>
  </dataValidations>
  <pageMargins left="7.4999999999999997E-2" right="2.2666666666666666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Kalkulator pracownika</vt:lpstr>
      <vt:lpstr>BRUTTO</vt:lpstr>
      <vt:lpstr>'Kalkulator pracownika'!Obszar_wydruku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Walczak</dc:creator>
  <cp:lastModifiedBy>Wiktoria Walczak</cp:lastModifiedBy>
  <cp:lastPrinted>2022-01-23T20:32:22Z</cp:lastPrinted>
  <dcterms:created xsi:type="dcterms:W3CDTF">2022-01-21T19:41:15Z</dcterms:created>
  <dcterms:modified xsi:type="dcterms:W3CDTF">2022-01-23T20:51:56Z</dcterms:modified>
</cp:coreProperties>
</file>