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udos\FIA\Estatística Aplicada\Aula 01 a 03\"/>
    </mc:Choice>
  </mc:AlternateContent>
  <xr:revisionPtr revIDLastSave="0" documentId="13_ncr:1_{E3172332-D784-44C7-A00E-E0D58997BBB0}" xr6:coauthVersionLast="47" xr6:coauthVersionMax="47" xr10:uidLastSave="{00000000-0000-0000-0000-000000000000}"/>
  <bookViews>
    <workbookView xWindow="-120" yWindow="-120" windowWidth="29040" windowHeight="15840" xr2:uid="{A913C6E5-6CA9-418C-ABCB-A93A1D31EEC4}"/>
  </bookViews>
  <sheets>
    <sheet name="Companhia_MB" sheetId="2" r:id="rId1"/>
    <sheet name="Sheet1" sheetId="1" r:id="rId2"/>
  </sheets>
  <definedNames>
    <definedName name="ExternalData_1" localSheetId="0" hidden="1">'Companhia_MB'!$A$1:$G$37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I36" i="2" s="1"/>
  <c r="H35" i="2"/>
  <c r="H34" i="2"/>
  <c r="H33" i="2"/>
  <c r="I33" i="2" s="1"/>
  <c r="H32" i="2"/>
  <c r="H31" i="2"/>
  <c r="H30" i="2"/>
  <c r="H29" i="2"/>
  <c r="I29" i="2" s="1"/>
  <c r="H28" i="2"/>
  <c r="H27" i="2"/>
  <c r="H26" i="2"/>
  <c r="H25" i="2"/>
  <c r="I25" i="2" s="1"/>
  <c r="H24" i="2"/>
  <c r="I24" i="2" s="1"/>
  <c r="H23" i="2"/>
  <c r="H22" i="2"/>
  <c r="H21" i="2"/>
  <c r="I21" i="2" s="1"/>
  <c r="H20" i="2"/>
  <c r="I20" i="2" s="1"/>
  <c r="H19" i="2"/>
  <c r="H18" i="2"/>
  <c r="H17" i="2"/>
  <c r="H16" i="2"/>
  <c r="I16" i="2" s="1"/>
  <c r="H15" i="2"/>
  <c r="H14" i="2"/>
  <c r="H13" i="2"/>
  <c r="H12" i="2"/>
  <c r="I12" i="2" s="1"/>
  <c r="H11" i="2"/>
  <c r="H10" i="2"/>
  <c r="I10" i="2" s="1"/>
  <c r="H9" i="2"/>
  <c r="H8" i="2"/>
  <c r="I8" i="2" s="1"/>
  <c r="H7" i="2"/>
  <c r="H6" i="2"/>
  <c r="I6" i="2" s="1"/>
  <c r="H5" i="2"/>
  <c r="H4" i="2"/>
  <c r="I4" i="2" s="1"/>
  <c r="H3" i="2"/>
  <c r="H2" i="2"/>
  <c r="C46" i="2"/>
  <c r="C45" i="2"/>
  <c r="C44" i="2"/>
  <c r="C43" i="2"/>
  <c r="B47" i="2"/>
  <c r="J40" i="2"/>
  <c r="J39" i="2"/>
  <c r="F40" i="2"/>
  <c r="F39" i="2"/>
  <c r="I11" i="2"/>
  <c r="I27" i="2"/>
  <c r="I2" i="2"/>
  <c r="I3" i="2"/>
  <c r="I5" i="2"/>
  <c r="I7" i="2"/>
  <c r="I9" i="2"/>
  <c r="I13" i="2"/>
  <c r="I14" i="2"/>
  <c r="I15" i="2"/>
  <c r="I17" i="2"/>
  <c r="I18" i="2"/>
  <c r="I19" i="2"/>
  <c r="I22" i="2"/>
  <c r="I23" i="2"/>
  <c r="I26" i="2"/>
  <c r="I28" i="2"/>
  <c r="I30" i="2"/>
  <c r="I31" i="2"/>
  <c r="I32" i="2"/>
  <c r="I34" i="2"/>
  <c r="I35" i="2"/>
  <c r="I37" i="2"/>
  <c r="M30" i="2"/>
  <c r="L11" i="2"/>
  <c r="M29" i="2"/>
  <c r="M31" i="2" l="1"/>
  <c r="M32" i="2" s="1"/>
  <c r="F43" i="2"/>
  <c r="F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5F1E21-DB0B-44CA-8FD2-BB6569E83896}" keepAlive="1" name="Query - Companhia_MB" description="Connection to the 'Companhia_MB' query in the workbook." type="5" refreshedVersion="7" background="1" saveData="1">
    <dbPr connection="Provider=Microsoft.Mashup.OleDb.1;Data Source=$Workbook$;Location=Companhia_MB;Extended Properties=&quot;&quot;" command="SELECT * FROM [Companhia_MB]"/>
  </connection>
</connections>
</file>

<file path=xl/sharedStrings.xml><?xml version="1.0" encoding="utf-8"?>
<sst xmlns="http://schemas.openxmlformats.org/spreadsheetml/2006/main" count="126" uniqueCount="23">
  <si>
    <t>N</t>
  </si>
  <si>
    <t>estado_civil</t>
  </si>
  <si>
    <t>grau_instrucao</t>
  </si>
  <si>
    <t>n_filhos</t>
  </si>
  <si>
    <t>salario</t>
  </si>
  <si>
    <t>idade_anos</t>
  </si>
  <si>
    <t>reg_procedencia</t>
  </si>
  <si>
    <t>solteiro</t>
  </si>
  <si>
    <t>1-ensino fundamental</t>
  </si>
  <si>
    <t>interior</t>
  </si>
  <si>
    <t>casado</t>
  </si>
  <si>
    <t>capital</t>
  </si>
  <si>
    <t>2-ensino medio</t>
  </si>
  <si>
    <t>outra</t>
  </si>
  <si>
    <t>3-superior</t>
  </si>
  <si>
    <t/>
  </si>
  <si>
    <t>Mediana</t>
  </si>
  <si>
    <t>Média</t>
  </si>
  <si>
    <t>Desvio</t>
  </si>
  <si>
    <t>Column1</t>
  </si>
  <si>
    <t>Variância</t>
  </si>
  <si>
    <t>Desvio Padrão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</si>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</sst>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Vírgula" xfId="1" builtinId="3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5AC3D3-6777-4ABC-A4F0-6E965F002542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N" tableColumnId="1"/>
      <queryTableField id="2" name="estado_civil" tableColumnId="2"/>
      <queryTableField id="3" name="grau_instrucao" tableColumnId="3"/>
      <queryTableField id="4" name="n_filhos" tableColumnId="4"/>
      <queryTableField id="5" name="salario" tableColumnId="5"/>
      <queryTableField id="6" name="idade_anos" tableColumnId="6"/>
      <queryTableField id="7" name="reg_procedencia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5D447-38AD-4797-BF32-3EB02604F7A8}" name="Companhia_MB" displayName="Companhia_MB" ref="A1:I37" tableType="queryTable">
  <autoFilter ref="A1:I37" xr:uid="{C4C5D447-38AD-4797-BF32-3EB02604F7A8}"/>
  <sortState xmlns:xlrd2="http://schemas.microsoft.com/office/spreadsheetml/2017/richdata2" ref="A2:H37">
    <sortCondition descending="1" ref="F1:F37"/>
  </sortState>
  <tableColumns count="9">
    <tableColumn id="1" xr3:uid="{58557A7C-4829-4C54-8460-C81C8A944844}" uniqueName="1" name="N" totalsRowLabel="Total" queryTableFieldId="1"/>
    <tableColumn id="2" xr3:uid="{8AD066CF-A533-4A14-B6C6-4E866E0EF125}" uniqueName="2" name="estado_civil" queryTableFieldId="2" dataDxfId="6"/>
    <tableColumn id="3" xr3:uid="{E9712A71-0AAB-47A7-AF56-B15915EF2D70}" uniqueName="3" name="grau_instrucao" queryTableFieldId="3" dataDxfId="5"/>
    <tableColumn id="4" xr3:uid="{005C313D-52B3-4B66-91F4-A3CE58018FC2}" uniqueName="4" name="n_filhos" queryTableFieldId="4"/>
    <tableColumn id="5" xr3:uid="{05FCDC6A-FD0E-4CEE-8732-6AFC43E86911}" uniqueName="5" name="salario" queryTableFieldId="5"/>
    <tableColumn id="6" xr3:uid="{80AC47F9-4074-4333-852C-8EF3F5616E69}" uniqueName="6" name="idade_anos" totalsRowFunction="average" queryTableFieldId="6" dataDxfId="4" totalsRowDxfId="3"/>
    <tableColumn id="7" xr3:uid="{FE4830D0-BB5F-48EE-81BC-B7306D08036A}" uniqueName="7" name="reg_procedencia" totalsRowFunction="count" queryTableFieldId="7" dataDxfId="2"/>
    <tableColumn id="8" xr3:uid="{0F9522B6-884E-4EA7-BF83-D7EBB8227AA4}" uniqueName="8" name="Desvio" queryTableFieldId="8" dataDxfId="0" dataCellStyle="Vírgula">
      <calculatedColumnFormula>Companhia_MB[[#This Row],[idade_anos]]-$M$30</calculatedColumnFormula>
    </tableColumn>
    <tableColumn id="9" xr3:uid="{C517F282-76A1-443A-8307-88A326700497}" uniqueName="9" name="Column1" queryTableFieldId="9" dataDxfId="1">
      <calculatedColumnFormula>Companhia_MB[[#This Row],[Desvio]]^2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104B-A807-4B24-9006-49F1E32F5D0B}">
  <dimension ref="A1:M47"/>
  <sheetViews>
    <sheetView tabSelected="1" topLeftCell="A13" workbookViewId="0">
      <selection activeCell="H27" sqref="H27"/>
    </sheetView>
  </sheetViews>
  <sheetFormatPr defaultRowHeight="15" x14ac:dyDescent="0.25"/>
  <cols>
    <col min="1" max="1" width="4.7109375" bestFit="1" customWidth="1"/>
    <col min="2" max="2" width="13.85546875" bestFit="1" customWidth="1"/>
    <col min="3" max="3" width="20.85546875" bestFit="1" customWidth="1"/>
    <col min="4" max="4" width="10.42578125" bestFit="1" customWidth="1"/>
    <col min="6" max="6" width="13.42578125" style="4" bestFit="1" customWidth="1"/>
    <col min="7" max="7" width="18.140625" bestFit="1" customWidth="1"/>
    <col min="8" max="8" width="9.140625" style="4"/>
    <col min="10" max="10" width="9.140625" style="3"/>
    <col min="12" max="1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18</v>
      </c>
      <c r="I1" t="s">
        <v>19</v>
      </c>
    </row>
    <row r="2" spans="1:12" x14ac:dyDescent="0.25">
      <c r="A2">
        <v>35</v>
      </c>
      <c r="B2" s="1" t="s">
        <v>10</v>
      </c>
      <c r="C2" s="1" t="s">
        <v>12</v>
      </c>
      <c r="D2">
        <v>2</v>
      </c>
      <c r="E2">
        <v>19.399999999999999</v>
      </c>
      <c r="F2" s="4">
        <v>48</v>
      </c>
      <c r="G2" s="1" t="s">
        <v>11</v>
      </c>
      <c r="H2" s="4">
        <f>Companhia_MB[[#This Row],[idade_anos]]-$M$30</f>
        <v>13.416666666666664</v>
      </c>
      <c r="I2" s="5">
        <f>Companhia_MB[[#This Row],[Desvio]]^2</f>
        <v>180.00694444444437</v>
      </c>
      <c r="K2" s="5"/>
    </row>
    <row r="3" spans="1:12" x14ac:dyDescent="0.25">
      <c r="A3">
        <v>27</v>
      </c>
      <c r="B3" s="1" t="s">
        <v>7</v>
      </c>
      <c r="C3" s="1" t="s">
        <v>8</v>
      </c>
      <c r="E3">
        <v>13.85</v>
      </c>
      <c r="F3" s="4">
        <v>46</v>
      </c>
      <c r="G3" s="1" t="s">
        <v>13</v>
      </c>
      <c r="H3" s="4">
        <f>Companhia_MB[[#This Row],[idade_anos]]-$M$30</f>
        <v>11.416666666666664</v>
      </c>
      <c r="I3" s="5">
        <f>Companhia_MB[[#This Row],[Desvio]]^2</f>
        <v>130.34027777777771</v>
      </c>
      <c r="K3" s="5"/>
    </row>
    <row r="4" spans="1:12" x14ac:dyDescent="0.25">
      <c r="A4">
        <v>14</v>
      </c>
      <c r="B4" s="1" t="s">
        <v>10</v>
      </c>
      <c r="C4" s="1" t="s">
        <v>8</v>
      </c>
      <c r="D4">
        <v>3</v>
      </c>
      <c r="E4">
        <v>8.9499999999999993</v>
      </c>
      <c r="F4" s="4">
        <v>44</v>
      </c>
      <c r="G4" s="1" t="s">
        <v>13</v>
      </c>
      <c r="H4" s="4">
        <f>Companhia_MB[[#This Row],[idade_anos]]-$M$30</f>
        <v>9.4166666666666643</v>
      </c>
      <c r="I4" s="5">
        <f>Companhia_MB[[#This Row],[Desvio]]^2</f>
        <v>88.673611111111072</v>
      </c>
      <c r="K4" s="5"/>
    </row>
    <row r="5" spans="1:12" x14ac:dyDescent="0.25">
      <c r="A5">
        <v>8</v>
      </c>
      <c r="B5" s="1" t="s">
        <v>7</v>
      </c>
      <c r="C5" s="1" t="s">
        <v>8</v>
      </c>
      <c r="E5">
        <v>7.39</v>
      </c>
      <c r="F5" s="4">
        <v>43</v>
      </c>
      <c r="G5" s="1" t="s">
        <v>11</v>
      </c>
      <c r="H5" s="4">
        <f>Companhia_MB[[#This Row],[idade_anos]]-$M$30</f>
        <v>8.4166666666666643</v>
      </c>
      <c r="I5" s="5">
        <f>Companhia_MB[[#This Row],[Desvio]]^2</f>
        <v>70.840277777777743</v>
      </c>
      <c r="K5" s="5"/>
    </row>
    <row r="6" spans="1:12" x14ac:dyDescent="0.25">
      <c r="A6">
        <v>33</v>
      </c>
      <c r="B6" s="1" t="s">
        <v>10</v>
      </c>
      <c r="C6" s="1" t="s">
        <v>14</v>
      </c>
      <c r="D6">
        <v>3</v>
      </c>
      <c r="E6">
        <v>17.260000000000002</v>
      </c>
      <c r="F6" s="4">
        <v>43</v>
      </c>
      <c r="G6" s="1" t="s">
        <v>11</v>
      </c>
      <c r="H6" s="4">
        <f>Companhia_MB[[#This Row],[idade_anos]]-$M$30</f>
        <v>8.4166666666666643</v>
      </c>
      <c r="I6" s="5">
        <f>Companhia_MB[[#This Row],[Desvio]]^2</f>
        <v>70.840277777777743</v>
      </c>
      <c r="K6" s="5"/>
    </row>
    <row r="7" spans="1:12" x14ac:dyDescent="0.25">
      <c r="A7">
        <v>36</v>
      </c>
      <c r="B7" s="1" t="s">
        <v>10</v>
      </c>
      <c r="C7" s="1" t="s">
        <v>14</v>
      </c>
      <c r="D7">
        <v>3</v>
      </c>
      <c r="E7">
        <v>23.3</v>
      </c>
      <c r="F7" s="4">
        <v>42</v>
      </c>
      <c r="G7" s="1" t="s">
        <v>9</v>
      </c>
      <c r="H7" s="4">
        <f>Companhia_MB[[#This Row],[idade_anos]]-$M$30</f>
        <v>7.4166666666666643</v>
      </c>
      <c r="I7" s="5">
        <f>Companhia_MB[[#This Row],[Desvio]]^2</f>
        <v>55.006944444444407</v>
      </c>
      <c r="K7" s="5"/>
    </row>
    <row r="8" spans="1:12" x14ac:dyDescent="0.25">
      <c r="A8">
        <v>7</v>
      </c>
      <c r="B8" s="1" t="s">
        <v>7</v>
      </c>
      <c r="C8" s="1" t="s">
        <v>8</v>
      </c>
      <c r="E8">
        <v>6.86</v>
      </c>
      <c r="F8" s="4">
        <v>41</v>
      </c>
      <c r="G8" s="1" t="s">
        <v>9</v>
      </c>
      <c r="H8" s="4">
        <f>Companhia_MB[[#This Row],[idade_anos]]-$M$30</f>
        <v>6.4166666666666643</v>
      </c>
      <c r="I8" s="5">
        <f>Companhia_MB[[#This Row],[Desvio]]^2</f>
        <v>41.173611111111079</v>
      </c>
      <c r="K8" s="5"/>
    </row>
    <row r="9" spans="1:12" x14ac:dyDescent="0.25">
      <c r="A9">
        <v>23</v>
      </c>
      <c r="B9" s="1" t="s">
        <v>7</v>
      </c>
      <c r="C9" s="1" t="s">
        <v>8</v>
      </c>
      <c r="E9">
        <v>12</v>
      </c>
      <c r="F9" s="4">
        <v>41</v>
      </c>
      <c r="G9" s="1" t="s">
        <v>13</v>
      </c>
      <c r="H9" s="4">
        <f>Companhia_MB[[#This Row],[idade_anos]]-$M$30</f>
        <v>6.4166666666666643</v>
      </c>
      <c r="I9" s="5">
        <f>Companhia_MB[[#This Row],[Desvio]]^2</f>
        <v>41.173611111111079</v>
      </c>
      <c r="K9" s="5"/>
    </row>
    <row r="10" spans="1:12" x14ac:dyDescent="0.25">
      <c r="A10">
        <v>5</v>
      </c>
      <c r="B10" s="1" t="s">
        <v>7</v>
      </c>
      <c r="C10" s="1" t="s">
        <v>8</v>
      </c>
      <c r="E10">
        <v>6.26</v>
      </c>
      <c r="F10" s="4">
        <v>40</v>
      </c>
      <c r="G10" s="1" t="s">
        <v>13</v>
      </c>
      <c r="H10" s="4">
        <f>Companhia_MB[[#This Row],[idade_anos]]-$M$30</f>
        <v>5.4166666666666643</v>
      </c>
      <c r="I10" s="5">
        <f>Companhia_MB[[#This Row],[Desvio]]^2</f>
        <v>29.340277777777754</v>
      </c>
      <c r="K10" s="5"/>
    </row>
    <row r="11" spans="1:12" x14ac:dyDescent="0.25">
      <c r="A11">
        <v>29</v>
      </c>
      <c r="B11" s="1" t="s">
        <v>10</v>
      </c>
      <c r="C11" s="1" t="s">
        <v>12</v>
      </c>
      <c r="D11">
        <v>5</v>
      </c>
      <c r="E11">
        <v>14.71</v>
      </c>
      <c r="F11" s="4">
        <v>40</v>
      </c>
      <c r="G11" s="1" t="s">
        <v>9</v>
      </c>
      <c r="H11" s="4">
        <f>Companhia_MB[[#This Row],[idade_anos]]-$M$30</f>
        <v>5.4166666666666643</v>
      </c>
      <c r="I11" s="5">
        <f>Companhia_MB[[#This Row],[Desvio]]^2</f>
        <v>29.340277777777754</v>
      </c>
      <c r="K11" s="5"/>
      <c r="L11">
        <f>36/2</f>
        <v>18</v>
      </c>
    </row>
    <row r="12" spans="1:12" x14ac:dyDescent="0.25">
      <c r="A12">
        <v>18</v>
      </c>
      <c r="B12" s="1" t="s">
        <v>10</v>
      </c>
      <c r="C12" s="1" t="s">
        <v>8</v>
      </c>
      <c r="D12">
        <v>2</v>
      </c>
      <c r="E12">
        <v>9.8000000000000007</v>
      </c>
      <c r="F12" s="4">
        <v>39</v>
      </c>
      <c r="G12" s="1" t="s">
        <v>13</v>
      </c>
      <c r="H12" s="4">
        <f>Companhia_MB[[#This Row],[idade_anos]]-$M$30</f>
        <v>4.4166666666666643</v>
      </c>
      <c r="I12" s="5">
        <f>Companhia_MB[[#This Row],[Desvio]]^2</f>
        <v>19.506944444444425</v>
      </c>
      <c r="K12" s="5"/>
    </row>
    <row r="13" spans="1:12" x14ac:dyDescent="0.25">
      <c r="A13">
        <v>16</v>
      </c>
      <c r="B13" s="1" t="s">
        <v>7</v>
      </c>
      <c r="C13" s="1" t="s">
        <v>12</v>
      </c>
      <c r="E13">
        <v>9.35</v>
      </c>
      <c r="F13" s="4">
        <v>38</v>
      </c>
      <c r="G13" s="1" t="s">
        <v>13</v>
      </c>
      <c r="H13" s="4">
        <f>Companhia_MB[[#This Row],[idade_anos]]-$M$30</f>
        <v>3.4166666666666643</v>
      </c>
      <c r="I13" s="5">
        <f>Companhia_MB[[#This Row],[Desvio]]^2</f>
        <v>11.673611111111095</v>
      </c>
      <c r="K13" s="5"/>
    </row>
    <row r="14" spans="1:12" x14ac:dyDescent="0.25">
      <c r="A14">
        <v>13</v>
      </c>
      <c r="B14" s="1" t="s">
        <v>7</v>
      </c>
      <c r="C14" s="1" t="s">
        <v>12</v>
      </c>
      <c r="E14">
        <v>8.74</v>
      </c>
      <c r="F14" s="4">
        <v>37</v>
      </c>
      <c r="G14" s="1" t="s">
        <v>13</v>
      </c>
      <c r="H14" s="4">
        <f>Companhia_MB[[#This Row],[idade_anos]]-$M$30</f>
        <v>2.4166666666666643</v>
      </c>
      <c r="I14" s="5">
        <f>Companhia_MB[[#This Row],[Desvio]]^2</f>
        <v>5.8402777777777661</v>
      </c>
      <c r="K14" s="5"/>
    </row>
    <row r="15" spans="1:12" x14ac:dyDescent="0.25">
      <c r="A15">
        <v>20</v>
      </c>
      <c r="B15" s="1" t="s">
        <v>7</v>
      </c>
      <c r="C15" s="1" t="s">
        <v>12</v>
      </c>
      <c r="E15">
        <v>10.76</v>
      </c>
      <c r="F15" s="4">
        <v>37</v>
      </c>
      <c r="G15" s="1" t="s">
        <v>9</v>
      </c>
      <c r="H15" s="4">
        <f>Companhia_MB[[#This Row],[idade_anos]]-$M$30</f>
        <v>2.4166666666666643</v>
      </c>
      <c r="I15" s="5">
        <f>Companhia_MB[[#This Row],[Desvio]]^2</f>
        <v>5.8402777777777661</v>
      </c>
      <c r="K15" s="5"/>
    </row>
    <row r="16" spans="1:12" x14ac:dyDescent="0.25">
      <c r="A16">
        <v>3</v>
      </c>
      <c r="B16" s="1" t="s">
        <v>10</v>
      </c>
      <c r="C16" s="1" t="s">
        <v>8</v>
      </c>
      <c r="D16">
        <v>2</v>
      </c>
      <c r="E16">
        <v>5.25</v>
      </c>
      <c r="F16" s="4">
        <v>36</v>
      </c>
      <c r="G16" s="1" t="s">
        <v>11</v>
      </c>
      <c r="H16" s="4">
        <f>Companhia_MB[[#This Row],[idade_anos]]-$M$30</f>
        <v>1.4166666666666643</v>
      </c>
      <c r="I16" s="5">
        <f>Companhia_MB[[#This Row],[Desvio]]^2</f>
        <v>2.0069444444444375</v>
      </c>
      <c r="K16" s="5"/>
    </row>
    <row r="17" spans="1:13" x14ac:dyDescent="0.25">
      <c r="A17">
        <v>32</v>
      </c>
      <c r="B17" s="1" t="s">
        <v>10</v>
      </c>
      <c r="C17" s="1" t="s">
        <v>12</v>
      </c>
      <c r="D17">
        <v>1</v>
      </c>
      <c r="E17">
        <v>16.61</v>
      </c>
      <c r="F17" s="4">
        <v>36</v>
      </c>
      <c r="G17" s="1" t="s">
        <v>9</v>
      </c>
      <c r="H17" s="4">
        <f>Companhia_MB[[#This Row],[idade_anos]]-$M$30</f>
        <v>1.4166666666666643</v>
      </c>
      <c r="I17" s="5">
        <f>Companhia_MB[[#This Row],[Desvio]]^2</f>
        <v>2.0069444444444375</v>
      </c>
      <c r="K17" s="5"/>
    </row>
    <row r="18" spans="1:13" x14ac:dyDescent="0.25">
      <c r="A18">
        <v>26</v>
      </c>
      <c r="B18" s="1" t="s">
        <v>10</v>
      </c>
      <c r="C18" s="1" t="s">
        <v>12</v>
      </c>
      <c r="D18">
        <v>2</v>
      </c>
      <c r="E18">
        <v>13.6</v>
      </c>
      <c r="F18" s="4">
        <v>35</v>
      </c>
      <c r="G18" s="1" t="s">
        <v>13</v>
      </c>
      <c r="H18" s="4">
        <f>Companhia_MB[[#This Row],[idade_anos]]-$M$30</f>
        <v>0.4166666666666643</v>
      </c>
      <c r="I18" s="5">
        <f>Companhia_MB[[#This Row],[Desvio]]^2</f>
        <v>0.17361111111110913</v>
      </c>
      <c r="K18" s="5"/>
    </row>
    <row r="19" spans="1:13" x14ac:dyDescent="0.25">
      <c r="A19">
        <v>30</v>
      </c>
      <c r="B19" s="1" t="s">
        <v>10</v>
      </c>
      <c r="C19" s="1" t="s">
        <v>12</v>
      </c>
      <c r="D19">
        <v>2</v>
      </c>
      <c r="E19">
        <v>15.99</v>
      </c>
      <c r="F19" s="4">
        <v>35</v>
      </c>
      <c r="G19" s="1" t="s">
        <v>11</v>
      </c>
      <c r="H19" s="4">
        <f>Companhia_MB[[#This Row],[idade_anos]]-$M$30</f>
        <v>0.4166666666666643</v>
      </c>
      <c r="I19" s="5">
        <f>Companhia_MB[[#This Row],[Desvio]]^2</f>
        <v>0.17361111111110913</v>
      </c>
      <c r="K19" s="5"/>
    </row>
    <row r="20" spans="1:13" x14ac:dyDescent="0.25">
      <c r="A20">
        <v>9</v>
      </c>
      <c r="B20" s="1" t="s">
        <v>10</v>
      </c>
      <c r="C20" s="1" t="s">
        <v>12</v>
      </c>
      <c r="D20">
        <v>1</v>
      </c>
      <c r="E20">
        <v>7.59</v>
      </c>
      <c r="F20" s="4">
        <v>34</v>
      </c>
      <c r="G20" s="1" t="s">
        <v>11</v>
      </c>
      <c r="H20" s="4">
        <f>Companhia_MB[[#This Row],[idade_anos]]-$M$30</f>
        <v>-0.5833333333333357</v>
      </c>
      <c r="I20" s="5">
        <f>Companhia_MB[[#This Row],[Desvio]]^2</f>
        <v>0.34027777777778057</v>
      </c>
      <c r="K20" s="5"/>
    </row>
    <row r="21" spans="1:13" x14ac:dyDescent="0.25">
      <c r="A21">
        <v>22</v>
      </c>
      <c r="B21" s="1" t="s">
        <v>7</v>
      </c>
      <c r="C21" s="1" t="s">
        <v>12</v>
      </c>
      <c r="E21">
        <v>11.59</v>
      </c>
      <c r="F21" s="4">
        <v>34</v>
      </c>
      <c r="G21" s="1" t="s">
        <v>11</v>
      </c>
      <c r="H21" s="4">
        <f>Companhia_MB[[#This Row],[idade_anos]]-$M$30</f>
        <v>-0.5833333333333357</v>
      </c>
      <c r="I21" s="5">
        <f>Companhia_MB[[#This Row],[Desvio]]^2</f>
        <v>0.34027777777778057</v>
      </c>
      <c r="K21" s="5"/>
    </row>
    <row r="22" spans="1:13" x14ac:dyDescent="0.25">
      <c r="A22">
        <v>11</v>
      </c>
      <c r="B22" s="1" t="s">
        <v>10</v>
      </c>
      <c r="C22" s="1" t="s">
        <v>12</v>
      </c>
      <c r="D22">
        <v>2</v>
      </c>
      <c r="E22">
        <v>8.1199999999999992</v>
      </c>
      <c r="F22" s="4">
        <v>33</v>
      </c>
      <c r="G22" s="1" t="s">
        <v>9</v>
      </c>
      <c r="H22" s="4">
        <f>Companhia_MB[[#This Row],[idade_anos]]-$M$30</f>
        <v>-1.5833333333333357</v>
      </c>
      <c r="I22" s="5">
        <f>Companhia_MB[[#This Row],[Desvio]]^2</f>
        <v>2.5069444444444517</v>
      </c>
      <c r="K22" s="5"/>
    </row>
    <row r="23" spans="1:13" x14ac:dyDescent="0.25">
      <c r="A23">
        <v>34</v>
      </c>
      <c r="B23" s="1" t="s">
        <v>7</v>
      </c>
      <c r="C23" s="1" t="s">
        <v>14</v>
      </c>
      <c r="E23">
        <v>18.75</v>
      </c>
      <c r="F23" s="4">
        <v>33</v>
      </c>
      <c r="G23" s="1" t="s">
        <v>11</v>
      </c>
      <c r="H23" s="4">
        <f>Companhia_MB[[#This Row],[idade_anos]]-$M$30</f>
        <v>-1.5833333333333357</v>
      </c>
      <c r="I23" s="5">
        <f>Companhia_MB[[#This Row],[Desvio]]^2</f>
        <v>2.5069444444444517</v>
      </c>
      <c r="K23" s="5"/>
    </row>
    <row r="24" spans="1:13" x14ac:dyDescent="0.25">
      <c r="A24">
        <v>2</v>
      </c>
      <c r="B24" s="1" t="s">
        <v>10</v>
      </c>
      <c r="C24" s="1" t="s">
        <v>8</v>
      </c>
      <c r="D24">
        <v>1</v>
      </c>
      <c r="E24">
        <v>4.5599999999999996</v>
      </c>
      <c r="F24" s="4">
        <v>32</v>
      </c>
      <c r="G24" s="1" t="s">
        <v>11</v>
      </c>
      <c r="H24" s="4">
        <f>Companhia_MB[[#This Row],[idade_anos]]-$M$30</f>
        <v>-2.5833333333333357</v>
      </c>
      <c r="I24" s="5">
        <f>Companhia_MB[[#This Row],[Desvio]]^2</f>
        <v>6.6736111111111232</v>
      </c>
      <c r="K24" s="5"/>
    </row>
    <row r="25" spans="1:13" x14ac:dyDescent="0.25">
      <c r="A25">
        <v>25</v>
      </c>
      <c r="B25" s="1" t="s">
        <v>10</v>
      </c>
      <c r="C25" s="1" t="s">
        <v>12</v>
      </c>
      <c r="D25">
        <v>2</v>
      </c>
      <c r="E25">
        <v>13.23</v>
      </c>
      <c r="F25" s="4">
        <v>32</v>
      </c>
      <c r="G25" s="1" t="s">
        <v>9</v>
      </c>
      <c r="H25" s="4">
        <f>Companhia_MB[[#This Row],[idade_anos]]-$M$30</f>
        <v>-2.5833333333333357</v>
      </c>
      <c r="I25" s="5">
        <f>Companhia_MB[[#This Row],[Desvio]]^2</f>
        <v>6.6736111111111232</v>
      </c>
      <c r="K25" s="5"/>
    </row>
    <row r="26" spans="1:13" x14ac:dyDescent="0.25">
      <c r="A26">
        <v>17</v>
      </c>
      <c r="B26" s="1" t="s">
        <v>10</v>
      </c>
      <c r="C26" s="1" t="s">
        <v>12</v>
      </c>
      <c r="D26">
        <v>1</v>
      </c>
      <c r="E26">
        <v>9.77</v>
      </c>
      <c r="F26" s="4">
        <v>31</v>
      </c>
      <c r="G26" s="1" t="s">
        <v>11</v>
      </c>
      <c r="H26" s="4">
        <f>Companhia_MB[[#This Row],[idade_anos]]-$M$30</f>
        <v>-3.5833333333333357</v>
      </c>
      <c r="I26" s="5">
        <f>Companhia_MB[[#This Row],[Desvio]]^2</f>
        <v>12.840277777777795</v>
      </c>
      <c r="K26" s="5"/>
    </row>
    <row r="27" spans="1:13" x14ac:dyDescent="0.25">
      <c r="A27">
        <v>31</v>
      </c>
      <c r="B27" s="1" t="s">
        <v>7</v>
      </c>
      <c r="C27" s="1" t="s">
        <v>14</v>
      </c>
      <c r="E27">
        <v>16.22</v>
      </c>
      <c r="F27" s="4">
        <v>31</v>
      </c>
      <c r="G27" s="1" t="s">
        <v>13</v>
      </c>
      <c r="H27" s="4">
        <f>Companhia_MB[[#This Row],[idade_anos]]-$M$30</f>
        <v>-3.5833333333333357</v>
      </c>
      <c r="I27" s="5">
        <f>Companhia_MB[[#This Row],[Desvio]]^2</f>
        <v>12.840277777777795</v>
      </c>
      <c r="K27" s="5"/>
    </row>
    <row r="28" spans="1:13" x14ac:dyDescent="0.25">
      <c r="A28">
        <v>15</v>
      </c>
      <c r="B28" s="1" t="s">
        <v>10</v>
      </c>
      <c r="C28" s="1" t="s">
        <v>12</v>
      </c>
      <c r="D28">
        <v>0</v>
      </c>
      <c r="E28">
        <v>9.1300000000000008</v>
      </c>
      <c r="F28" s="4">
        <v>30</v>
      </c>
      <c r="G28" s="1" t="s">
        <v>9</v>
      </c>
      <c r="H28" s="4">
        <f>Companhia_MB[[#This Row],[idade_anos]]-$M$30</f>
        <v>-4.5833333333333357</v>
      </c>
      <c r="I28" s="5">
        <f>Companhia_MB[[#This Row],[Desvio]]^2</f>
        <v>21.006944444444468</v>
      </c>
      <c r="K28" s="5"/>
    </row>
    <row r="29" spans="1:13" x14ac:dyDescent="0.25">
      <c r="A29">
        <v>21</v>
      </c>
      <c r="B29" s="1" t="s">
        <v>10</v>
      </c>
      <c r="C29" s="1" t="s">
        <v>12</v>
      </c>
      <c r="D29">
        <v>1</v>
      </c>
      <c r="E29">
        <v>11.06</v>
      </c>
      <c r="F29" s="4">
        <v>30</v>
      </c>
      <c r="G29" s="1" t="s">
        <v>13</v>
      </c>
      <c r="H29" s="4">
        <f>Companhia_MB[[#This Row],[idade_anos]]-$M$30</f>
        <v>-4.5833333333333357</v>
      </c>
      <c r="I29" s="5">
        <f>Companhia_MB[[#This Row],[Desvio]]^2</f>
        <v>21.006944444444468</v>
      </c>
      <c r="K29" s="5"/>
      <c r="L29" t="s">
        <v>16</v>
      </c>
      <c r="M29" s="2">
        <f>MEDIAN(Companhia_MB[idade_anos])</f>
        <v>34.5</v>
      </c>
    </row>
    <row r="30" spans="1:13" x14ac:dyDescent="0.25">
      <c r="A30">
        <v>28</v>
      </c>
      <c r="B30" s="1" t="s">
        <v>10</v>
      </c>
      <c r="C30" s="1" t="s">
        <v>12</v>
      </c>
      <c r="D30">
        <v>0</v>
      </c>
      <c r="E30">
        <v>14.69</v>
      </c>
      <c r="F30" s="4">
        <v>29</v>
      </c>
      <c r="G30" s="1" t="s">
        <v>9</v>
      </c>
      <c r="H30" s="4">
        <f>Companhia_MB[[#This Row],[idade_anos]]-$M$30</f>
        <v>-5.5833333333333357</v>
      </c>
      <c r="I30" s="5">
        <f>Companhia_MB[[#This Row],[Desvio]]^2</f>
        <v>31.173611111111139</v>
      </c>
      <c r="K30" s="5"/>
      <c r="L30" t="s">
        <v>17</v>
      </c>
      <c r="M30" s="2">
        <f>AVERAGE(Companhia_MB[idade_anos])</f>
        <v>34.583333333333336</v>
      </c>
    </row>
    <row r="31" spans="1:13" x14ac:dyDescent="0.25">
      <c r="A31">
        <v>6</v>
      </c>
      <c r="B31" s="1" t="s">
        <v>10</v>
      </c>
      <c r="C31" s="1" t="s">
        <v>8</v>
      </c>
      <c r="D31">
        <v>0</v>
      </c>
      <c r="E31">
        <v>6.66</v>
      </c>
      <c r="F31" s="4">
        <v>28</v>
      </c>
      <c r="G31" s="1" t="s">
        <v>9</v>
      </c>
      <c r="H31" s="4">
        <f>Companhia_MB[[#This Row],[idade_anos]]-$M$30</f>
        <v>-6.5833333333333357</v>
      </c>
      <c r="I31" s="5">
        <f>Companhia_MB[[#This Row],[Desvio]]^2</f>
        <v>43.340277777777807</v>
      </c>
      <c r="K31" s="5"/>
      <c r="L31" t="s">
        <v>20</v>
      </c>
      <c r="M31" s="3">
        <f>AVERAGE(Companhia_MB[Column1])</f>
        <v>44.131944444444429</v>
      </c>
    </row>
    <row r="32" spans="1:13" x14ac:dyDescent="0.25">
      <c r="A32">
        <v>12</v>
      </c>
      <c r="B32" s="1" t="s">
        <v>7</v>
      </c>
      <c r="C32" s="1" t="s">
        <v>8</v>
      </c>
      <c r="E32">
        <v>8.4600000000000009</v>
      </c>
      <c r="F32" s="4">
        <v>27</v>
      </c>
      <c r="G32" s="1" t="s">
        <v>11</v>
      </c>
      <c r="H32" s="4">
        <f>Companhia_MB[[#This Row],[idade_anos]]-$M$30</f>
        <v>-7.5833333333333357</v>
      </c>
      <c r="I32" s="5">
        <f>Companhia_MB[[#This Row],[Desvio]]^2</f>
        <v>57.506944444444478</v>
      </c>
      <c r="K32" s="5"/>
      <c r="L32" t="s">
        <v>21</v>
      </c>
      <c r="M32" s="3">
        <f>SQRT(M31)</f>
        <v>6.6431878224572598</v>
      </c>
    </row>
    <row r="33" spans="1:11" x14ac:dyDescent="0.25">
      <c r="A33">
        <v>1</v>
      </c>
      <c r="B33" s="1" t="s">
        <v>7</v>
      </c>
      <c r="C33" s="1" t="s">
        <v>8</v>
      </c>
      <c r="E33">
        <v>4</v>
      </c>
      <c r="F33" s="4">
        <v>26</v>
      </c>
      <c r="G33" s="1" t="s">
        <v>9</v>
      </c>
      <c r="H33" s="4">
        <f>Companhia_MB[[#This Row],[idade_anos]]-$M$30</f>
        <v>-8.5833333333333357</v>
      </c>
      <c r="I33" s="5">
        <f>Companhia_MB[[#This Row],[Desvio]]^2</f>
        <v>73.673611111111157</v>
      </c>
      <c r="K33" s="5"/>
    </row>
    <row r="34" spans="1:11" x14ac:dyDescent="0.25">
      <c r="A34">
        <v>24</v>
      </c>
      <c r="B34" s="1" t="s">
        <v>10</v>
      </c>
      <c r="C34" s="1" t="s">
        <v>14</v>
      </c>
      <c r="D34">
        <v>0</v>
      </c>
      <c r="E34">
        <v>12.79</v>
      </c>
      <c r="F34" s="4">
        <v>26</v>
      </c>
      <c r="G34" s="1" t="s">
        <v>13</v>
      </c>
      <c r="H34" s="4">
        <f>Companhia_MB[[#This Row],[idade_anos]]-$M$30</f>
        <v>-8.5833333333333357</v>
      </c>
      <c r="I34" s="5">
        <f>Companhia_MB[[#This Row],[Desvio]]^2</f>
        <v>73.673611111111157</v>
      </c>
      <c r="K34" s="5"/>
    </row>
    <row r="35" spans="1:11" x14ac:dyDescent="0.25">
      <c r="A35">
        <v>19</v>
      </c>
      <c r="B35" s="1" t="s">
        <v>7</v>
      </c>
      <c r="C35" s="1" t="s">
        <v>14</v>
      </c>
      <c r="E35">
        <v>10.53</v>
      </c>
      <c r="F35" s="4">
        <v>25</v>
      </c>
      <c r="G35" s="1" t="s">
        <v>9</v>
      </c>
      <c r="H35" s="4">
        <f>Companhia_MB[[#This Row],[idade_anos]]-$M$30</f>
        <v>-9.5833333333333357</v>
      </c>
      <c r="I35" s="5">
        <f>Companhia_MB[[#This Row],[Desvio]]^2</f>
        <v>91.840277777777828</v>
      </c>
      <c r="K35" s="5"/>
    </row>
    <row r="36" spans="1:11" x14ac:dyDescent="0.25">
      <c r="A36">
        <v>10</v>
      </c>
      <c r="B36" s="1" t="s">
        <v>7</v>
      </c>
      <c r="C36" s="1" t="s">
        <v>12</v>
      </c>
      <c r="E36">
        <v>7.44</v>
      </c>
      <c r="F36" s="4">
        <v>23</v>
      </c>
      <c r="G36" s="1" t="s">
        <v>13</v>
      </c>
      <c r="H36" s="4">
        <f>Companhia_MB[[#This Row],[idade_anos]]-$M$30</f>
        <v>-11.583333333333336</v>
      </c>
      <c r="I36" s="5">
        <f>Companhia_MB[[#This Row],[Desvio]]^2</f>
        <v>134.17361111111117</v>
      </c>
      <c r="K36" s="5"/>
    </row>
    <row r="37" spans="1:11" x14ac:dyDescent="0.25">
      <c r="A37">
        <v>4</v>
      </c>
      <c r="B37" s="1" t="s">
        <v>7</v>
      </c>
      <c r="C37" s="1" t="s">
        <v>12</v>
      </c>
      <c r="E37">
        <v>5.73</v>
      </c>
      <c r="F37" s="4">
        <v>20</v>
      </c>
      <c r="G37" s="1" t="s">
        <v>13</v>
      </c>
      <c r="H37" s="4">
        <f>Companhia_MB[[#This Row],[idade_anos]]-$M$30</f>
        <v>-14.583333333333336</v>
      </c>
      <c r="I37" s="5">
        <f>Companhia_MB[[#This Row],[Desvio]]^2</f>
        <v>212.67361111111117</v>
      </c>
      <c r="K37" s="5"/>
    </row>
    <row r="38" spans="1:11" x14ac:dyDescent="0.25">
      <c r="B38" s="1" t="s">
        <v>15</v>
      </c>
      <c r="C38" s="1" t="s">
        <v>15</v>
      </c>
      <c r="G38" s="1" t="s">
        <v>15</v>
      </c>
    </row>
    <row r="39" spans="1:11" x14ac:dyDescent="0.25">
      <c r="F39" s="4">
        <f>_xlfn.STDEV.S(Companhia_MB[idade_anos])</f>
        <v>6.7374221437325081</v>
      </c>
      <c r="H39" s="4">
        <v>1</v>
      </c>
      <c r="J39" s="3">
        <f>_xlfn.VAR.S(H39:H40)</f>
        <v>0.5</v>
      </c>
    </row>
    <row r="40" spans="1:11" x14ac:dyDescent="0.25">
      <c r="F40" s="4">
        <f>_xlfn.VAR.S(Companhia_MB[idade_anos])</f>
        <v>45.392857142857146</v>
      </c>
      <c r="H40" s="4">
        <v>2</v>
      </c>
      <c r="J40" s="3">
        <f>_xlfn.VAR.P(H39:H40)</f>
        <v>0.25</v>
      </c>
    </row>
    <row r="43" spans="1:11" x14ac:dyDescent="0.25">
      <c r="B43">
        <v>5200</v>
      </c>
      <c r="C43">
        <f>B43-$B$47</f>
        <v>200</v>
      </c>
      <c r="E43" t="s">
        <v>17</v>
      </c>
      <c r="F43">
        <f>(C43+C44+C45+C46)/4</f>
        <v>0</v>
      </c>
    </row>
    <row r="44" spans="1:11" x14ac:dyDescent="0.25">
      <c r="B44">
        <v>5000</v>
      </c>
      <c r="C44">
        <f t="shared" ref="C44:C46" si="0">B44-$B$47</f>
        <v>0</v>
      </c>
      <c r="E44" t="s">
        <v>22</v>
      </c>
      <c r="F44">
        <f>SQRT(((C43-F43)^2 + (C44-F43)^2 + (C45-F43)^2+(C46-F43)^2)/4)</f>
        <v>141.42135623730951</v>
      </c>
    </row>
    <row r="45" spans="1:11" x14ac:dyDescent="0.25">
      <c r="B45">
        <v>4800</v>
      </c>
      <c r="C45">
        <f t="shared" si="0"/>
        <v>-200</v>
      </c>
      <c r="F45"/>
    </row>
    <row r="46" spans="1:11" x14ac:dyDescent="0.25">
      <c r="B46">
        <v>5000</v>
      </c>
      <c r="C46">
        <f t="shared" si="0"/>
        <v>0</v>
      </c>
      <c r="F46"/>
    </row>
    <row r="47" spans="1:11" x14ac:dyDescent="0.25">
      <c r="B47">
        <f>AVERAGE(B43:B46)</f>
        <v>5000</v>
      </c>
      <c r="C47" s="6"/>
      <c r="D47" s="6"/>
      <c r="E47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D74C-80F2-452F-B0DB-8775515EF67C}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J W j v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l a O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j v U l Y v q v C D A Q A A 2 g I A A B M A H A B G b 3 J t d W x h c y 9 T Z W N 0 a W 9 u M S 5 t I K I Y A C i g F A A A A A A A A A A A A A A A A A A A A A A A A A A A A I V Q 2 0 4 b M R B 9 b q T 8 g + W + J N J 2 1 d C b B N q H E E B F a h F t 8 l S C V o M 9 Z C 1 5 x y t 7 T E E R n 8 R X 8 G N M S F R A p M I P 9 n j O z J w z J 6 F h F 0 h N 1 + 9 o r 9 / r 9 1 I D E a 2 a h L Y D a h z U P / d V p T x y v 6 f k T E O O B i U z S V f l Q T C 5 R e L B k f N Y T g K x f N J A / 9 m d H y b O N q T 5 0 f F 4 F Q P f 3 y V 2 B t S 4 8 / J Y m I + z B / V x p O T 6 N H 9 O V / I 1 6 2 F x d o D e t Y 4 x V v q d L k S R z y 2 l 6 l u h D s k E 6 2 h R j X a + 7 B T q V w 6 M U 7 7 x W D 2 F 5 U k g P B 8 W a 9 n v 9 W k M r W B W f U e w G J O W H W Z w I Y U b Z J M f r D c s 1 N k m P / Z + a s B D T B X H / H z k p A F a y M T Z T Y d P 4 2 Y R K F 2 G 2 K 4 F r 8 A 0 2 M J f L J f 6 R P Y 6 J v 7 6 u V y V 3 R Z q q V H M s q E 2 7 s p 5 Q V n y i v G a H 8 F F h F w 7 S i L E Q H g F U 3 3 p f B P S 6 6 l p t Y D 7 1 0 G 5 v c D 4 i D g r c m q g b V 0 R F 3 U X g 0 G L Z B y 8 4 L v d 7 o P 6 6 7 h R P 4 I 4 9 r Y n L w w U w v / p F D G 6 4 w / 7 v / W w 3 3 P 0 J u / e A 1 B L A Q I t A B Q A A g A I A C V o 7 1 J z J e X Q o w A A A P U A A A A S A A A A A A A A A A A A A A A A A A A A A A B D b 2 5 m a W c v U G F j a 2 F n Z S 5 4 b W x Q S w E C L Q A U A A I A C A A l a O 9 S D 8 r p q 6 Q A A A D p A A A A E w A A A A A A A A A A A A A A A A D v A A A A W 0 N v b n R l b n R f V H l w Z X N d L n h t b F B L A Q I t A B Q A A g A I A C V o 7 1 J W L 6 r w g w E A A N o C A A A T A A A A A A A A A A A A A A A A A O A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N A A A A A A A A K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h b m h p Y V 9 N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1 w Y W 5 o a W F f T U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V U M T Y 6 M D E 6 M T E u O D k 1 M T I w N l o i I C 8 + P E V u d H J 5 I F R 5 c G U 9 I k Z p b G x D b 2 x 1 b W 5 U e X B l c y I g V m F s d W U 9 I n N B d 1 l H Q X d V R E J n P T 0 i I C 8 + P E V u d H J 5 I F R 5 c G U 9 I k Z p b G x D b 2 x 1 b W 5 O Y W 1 l c y I g V m F s d W U 9 I n N b J n F 1 b 3 Q 7 T i Z x d W 9 0 O y w m c X V v d D t l c 3 R h Z G 9 f Y 2 l 2 a W w m c X V v d D s s J n F 1 b 3 Q 7 Z 3 J h d V 9 p b n N 0 c n V j Y W 8 m c X V v d D s s J n F 1 b 3 Q 7 b l 9 m a W x o b 3 M m c X V v d D s s J n F 1 b 3 Q 7 c 2 F s Y X J p b y Z x d W 9 0 O y w m c X V v d D t p Z G F k Z V 9 h b m 9 z J n F 1 b 3 Q 7 L C Z x d W 9 0 O 3 J l Z 1 9 w c m 9 j Z W R l b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h b m h p Y V 9 N Q i 9 B d X R v U m V t b 3 Z l Z E N v b H V t b n M x L n t O L D B 9 J n F 1 b 3 Q 7 L C Z x d W 9 0 O 1 N l Y 3 R p b 2 4 x L 0 N v b X B h b m h p Y V 9 N Q i 9 B d X R v U m V t b 3 Z l Z E N v b H V t b n M x L n t l c 3 R h Z G 9 f Y 2 l 2 a W w s M X 0 m c X V v d D s s J n F 1 b 3 Q 7 U 2 V j d G l v b j E v Q 2 9 t c G F u a G l h X 0 1 C L 0 F 1 d G 9 S Z W 1 v d m V k Q 2 9 s d W 1 u c z E u e 2 d y Y X V f a W 5 z d H J 1 Y 2 F v L D J 9 J n F 1 b 3 Q 7 L C Z x d W 9 0 O 1 N l Y 3 R p b 2 4 x L 0 N v b X B h b m h p Y V 9 N Q i 9 B d X R v U m V t b 3 Z l Z E N v b H V t b n M x L n t u X 2 Z p b G h v c y w z f S Z x d W 9 0 O y w m c X V v d D t T Z W N 0 a W 9 u M S 9 D b 2 1 w Y W 5 o a W F f T U I v Q X V 0 b 1 J l b W 9 2 Z W R D b 2 x 1 b W 5 z M S 5 7 c 2 F s Y X J p b y w 0 f S Z x d W 9 0 O y w m c X V v d D t T Z W N 0 a W 9 u M S 9 D b 2 1 w Y W 5 o a W F f T U I v Q X V 0 b 1 J l b W 9 2 Z W R D b 2 x 1 b W 5 z M S 5 7 a W R h Z G V f Y W 5 v c y w 1 f S Z x d W 9 0 O y w m c X V v d D t T Z W N 0 a W 9 u M S 9 D b 2 1 w Y W 5 o a W F f T U I v Q X V 0 b 1 J l b W 9 2 Z W R D b 2 x 1 b W 5 z M S 5 7 c m V n X 3 B y b 2 N l Z G V u Y 2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b X B h b m h p Y V 9 N Q i 9 B d X R v U m V t b 3 Z l Z E N v b H V t b n M x L n t O L D B 9 J n F 1 b 3 Q 7 L C Z x d W 9 0 O 1 N l Y 3 R p b 2 4 x L 0 N v b X B h b m h p Y V 9 N Q i 9 B d X R v U m V t b 3 Z l Z E N v b H V t b n M x L n t l c 3 R h Z G 9 f Y 2 l 2 a W w s M X 0 m c X V v d D s s J n F 1 b 3 Q 7 U 2 V j d G l v b j E v Q 2 9 t c G F u a G l h X 0 1 C L 0 F 1 d G 9 S Z W 1 v d m V k Q 2 9 s d W 1 u c z E u e 2 d y Y X V f a W 5 z d H J 1 Y 2 F v L D J 9 J n F 1 b 3 Q 7 L C Z x d W 9 0 O 1 N l Y 3 R p b 2 4 x L 0 N v b X B h b m h p Y V 9 N Q i 9 B d X R v U m V t b 3 Z l Z E N v b H V t b n M x L n t u X 2 Z p b G h v c y w z f S Z x d W 9 0 O y w m c X V v d D t T Z W N 0 a W 9 u M S 9 D b 2 1 w Y W 5 o a W F f T U I v Q X V 0 b 1 J l b W 9 2 Z W R D b 2 x 1 b W 5 z M S 5 7 c 2 F s Y X J p b y w 0 f S Z x d W 9 0 O y w m c X V v d D t T Z W N 0 a W 9 u M S 9 D b 2 1 w Y W 5 o a W F f T U I v Q X V 0 b 1 J l b W 9 2 Z W R D b 2 x 1 b W 5 z M S 5 7 a W R h Z G V f Y W 5 v c y w 1 f S Z x d W 9 0 O y w m c X V v d D t T Z W N 0 a W 9 u M S 9 D b 2 1 w Y W 5 o a W F f T U I v Q X V 0 b 1 J l b W 9 2 Z W R D b 2 x 1 b W 5 z M S 5 7 c m V n X 3 B y b 2 N l Z G V u Y 2 l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W 5 o a W F f T U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G l h X 0 1 C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m h p Y V 9 N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m h p Y V 9 N Q i 9 D a G F u Z 2 V k J T I w V H l w Z S U y M H d p d G g l M j B M b 2 N h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h l G O m j k E O X B A 2 b T / c m b w A A A A A C A A A A A A A Q Z g A A A A E A A C A A A A B V u 3 c H M 6 / 8 S H 2 G R A p D K H 5 B Y I p U f E N 7 H P e B J Q G J n n h V s A A A A A A O g A A A A A I A A C A A A A B H 4 z s 1 j y N A U a H N I k 1 K E 3 P 4 f d G R s d u b E T o T q X y P 0 5 l L T 1 A A A A B a F l w n l 4 D o 4 J 8 Y t 5 A 1 0 b P p 5 3 w J k d J 0 n 5 N 5 o 2 I M C b b W v x b j B U 4 y F M J z P r b z P 7 3 l X 5 L M M O j F d D n L X o M E x S / s C c / c V 1 G M V w B 5 w B g S x B L 7 t i g 3 M U A A A A A d q t c e I 3 9 g U S B H 6 K + 7 M W w j I d J Y s B 8 T 3 Q Q 3 F D + X 0 E A w Q P g K V 6 H S G K L 3 g I q I + k K c 9 A 8 H T b J P y B 5 / i j R X x B 9 9 I s G j < / D a t a M a s h u p > 
</file>

<file path=customXml/itemProps1.xml><?xml version="1.0" encoding="utf-8"?>
<ds:datastoreItem xmlns:ds="http://schemas.openxmlformats.org/officeDocument/2006/customXml" ds:itemID="{1B614168-F945-4C4B-92CA-60B0C61BC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Companhia_MB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 Linhares</dc:creator>
  <cp:lastModifiedBy>Wilber Linhares</cp:lastModifiedBy>
  <dcterms:created xsi:type="dcterms:W3CDTF">2021-07-15T15:56:28Z</dcterms:created>
  <dcterms:modified xsi:type="dcterms:W3CDTF">2021-07-15T19:02:40Z</dcterms:modified>
</cp:coreProperties>
</file>