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f4643bcc3de8d3d/Estudos/FIA/Estatística Aplicada/Aula 5 a 7/"/>
    </mc:Choice>
  </mc:AlternateContent>
  <xr:revisionPtr revIDLastSave="3" documentId="114_{B1E8558D-AC83-40E8-AA0E-91B66164B426}" xr6:coauthVersionLast="45" xr6:coauthVersionMax="45" xr10:uidLastSave="{02A981BC-F859-4E17-8121-65DF3AC24E99}"/>
  <bookViews>
    <workbookView xWindow="-46188" yWindow="348" windowWidth="23256" windowHeight="12720" activeTab="3" xr2:uid="{00000000-000D-0000-FFFF-FFFF00000000}"/>
  </bookViews>
  <sheets>
    <sheet name="Correlação" sheetId="18" r:id="rId1"/>
    <sheet name="Companhia_area" sheetId="5" r:id="rId2"/>
    <sheet name="Captacao_Aluno-EXCEL " sheetId="6" r:id="rId3"/>
    <sheet name="Captacao_Aluno-R" sheetId="12" r:id="rId4"/>
    <sheet name="Imobilliario" sheetId="17" r:id="rId5"/>
    <sheet name="Limite_Credito_RLM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6" l="1" a="1"/>
  <c r="G2" i="6" s="1"/>
  <c r="D2" i="6" l="1"/>
  <c r="E2" i="6" s="1"/>
  <c r="D3" i="6"/>
  <c r="E3" i="6" s="1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Q15" i="18" l="1"/>
  <c r="I13" i="18"/>
  <c r="L13" i="18" s="1"/>
  <c r="I14" i="18"/>
  <c r="L14" i="18" s="1"/>
  <c r="I16" i="18"/>
  <c r="L16" i="18" s="1"/>
  <c r="I17" i="18"/>
  <c r="L17" i="18" s="1"/>
  <c r="I18" i="18"/>
  <c r="L18" i="18" s="1"/>
  <c r="I20" i="18"/>
  <c r="L20" i="18" s="1"/>
  <c r="I12" i="18"/>
  <c r="L12" i="18" s="1"/>
  <c r="G12" i="18"/>
  <c r="J14" i="18" s="1"/>
  <c r="F12" i="18"/>
  <c r="I15" i="18" s="1"/>
  <c r="L15" i="18" s="1"/>
  <c r="I19" i="18" l="1"/>
  <c r="L19" i="18" s="1"/>
  <c r="L21" i="18" s="1"/>
  <c r="O14" i="18"/>
  <c r="M14" i="18"/>
  <c r="J13" i="18"/>
  <c r="J20" i="18"/>
  <c r="J19" i="18"/>
  <c r="J18" i="18"/>
  <c r="J12" i="18"/>
  <c r="J17" i="18"/>
  <c r="J16" i="18"/>
  <c r="J15" i="18"/>
  <c r="M18" i="18" l="1"/>
  <c r="O18" i="18"/>
  <c r="M12" i="18"/>
  <c r="O12" i="18"/>
  <c r="M17" i="18"/>
  <c r="O17" i="18"/>
  <c r="M19" i="18"/>
  <c r="O19" i="18"/>
  <c r="M13" i="18"/>
  <c r="O13" i="18"/>
  <c r="M20" i="18"/>
  <c r="O20" i="18"/>
  <c r="M15" i="18"/>
  <c r="O15" i="18"/>
  <c r="O16" i="18"/>
  <c r="M16" i="18"/>
  <c r="O21" i="18" l="1"/>
  <c r="M21" i="18"/>
  <c r="Q12" i="1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<sst xmlns="http://schemas.openxmlformats.org/spreadsheetml/2006/main" count="126" uniqueCount="97">
  <si>
    <t>Rio de Janeiro</t>
  </si>
  <si>
    <t>Linha aérea</t>
  </si>
  <si>
    <t>Percentual de Pontualidade</t>
  </si>
  <si>
    <t>Taxa de reclamação</t>
  </si>
  <si>
    <t>Diagrama de Dispersão</t>
  </si>
  <si>
    <t>Correlação=</t>
  </si>
  <si>
    <t>Alagoas</t>
  </si>
  <si>
    <t>Amapa</t>
  </si>
  <si>
    <t>Amazonas</t>
  </si>
  <si>
    <t>Bahia</t>
  </si>
  <si>
    <t>Ceara</t>
  </si>
  <si>
    <t>Espirito Santo</t>
  </si>
  <si>
    <t>Goias</t>
  </si>
  <si>
    <t>M, G, do Sul</t>
  </si>
  <si>
    <t>Maranhao</t>
  </si>
  <si>
    <t>Mato Grosso</t>
  </si>
  <si>
    <t>Minas Gerais</t>
  </si>
  <si>
    <t>Para</t>
  </si>
  <si>
    <t>Paraiba</t>
  </si>
  <si>
    <t>Parana</t>
  </si>
  <si>
    <t>Pernambuco</t>
  </si>
  <si>
    <t>Piaui</t>
  </si>
  <si>
    <t>R, G, do Norte</t>
  </si>
  <si>
    <t>R, G, do Sul</t>
  </si>
  <si>
    <t>Rondonia</t>
  </si>
  <si>
    <t>Roraima</t>
  </si>
  <si>
    <t>Santa Catarina</t>
  </si>
  <si>
    <t>Sao Paulo</t>
  </si>
  <si>
    <t>Sergipe</t>
  </si>
  <si>
    <t xml:space="preserve">Tocantins </t>
  </si>
  <si>
    <t>Modelo</t>
  </si>
  <si>
    <t>Estado</t>
  </si>
  <si>
    <t>#**********************************************************</t>
  </si>
  <si>
    <t>#Mapear diretório de trabalho</t>
  </si>
  <si>
    <t>getwd()</t>
  </si>
  <si>
    <t>#Atenção: Alterar Diretório</t>
  </si>
  <si>
    <t>#Leitura da Base de Dados</t>
  </si>
  <si>
    <t>#Verificar variáveis</t>
  </si>
  <si>
    <t>#Regressão Linear Múltipla</t>
  </si>
  <si>
    <t>#Matriz de Scatter Plot</t>
  </si>
  <si>
    <t>library(GGally)</t>
  </si>
  <si>
    <t>names(dados_rls)</t>
  </si>
  <si>
    <t>summary(dados_rls)</t>
  </si>
  <si>
    <t>#Modelo de Regressão Linear Simples</t>
  </si>
  <si>
    <t>summary(regressao)</t>
  </si>
  <si>
    <t>names(dados_lim_cred)</t>
  </si>
  <si>
    <t xml:space="preserve">ggpairs(dados_lim_cred, title="correlogram with ggpairs()") </t>
  </si>
  <si>
    <t>#Modelo de Regressão Linear Múltipla</t>
  </si>
  <si>
    <t>regressao &lt;- lm(data=dados_lim_cred, LimitedoChequeEspecial ~ Idade+Salario+LimitedeCreditoImediato)</t>
  </si>
  <si>
    <r>
      <t xml:space="preserve">Objetivo: </t>
    </r>
    <r>
      <rPr>
        <sz val="10"/>
        <color rgb="FF434343"/>
        <rFont val="Arial"/>
        <family val="2"/>
      </rPr>
      <t>Uma pesquisa deseja estimar a taxa de reclamação em função percentual de pontualidade das saídas dos voos.</t>
    </r>
  </si>
  <si>
    <t>dados=read.table("Companhia_area.txt", header = TRUE, sep = "\t", dec = ".")</t>
  </si>
  <si>
    <t>Codigo R</t>
  </si>
  <si>
    <t>names(dados)</t>
  </si>
  <si>
    <t>cor(dados$perc_pontualidade,dados$taxa_reclamacao)</t>
  </si>
  <si>
    <t>Correlação no Excel</t>
  </si>
  <si>
    <t>setwd("C:/Users/karin/Desktop/aula")</t>
  </si>
  <si>
    <t>dados_rls=read.table("Captacao_Alunos.txt", header = TRUE, sep = "\t", dec = ".")</t>
  </si>
  <si>
    <t>regressao &lt;- lm(data=dados_rls, Y2016 ~ X2015)</t>
  </si>
  <si>
    <t>summary(regressao_1)</t>
  </si>
  <si>
    <t>dados_lim_cred=read.table("Limite_Credito.txt", header = TRUE, sep = "\t", dec = ".")</t>
  </si>
  <si>
    <t># Matriz de Gráfico de Dispersão</t>
  </si>
  <si>
    <t>dados_lim_cred_esc=read.table("Limite_Credito_Escolaridade.txt", header = TRUE, sep = "\t", dec = ".")</t>
  </si>
  <si>
    <t>names(dados_lim_cred_esc)</t>
  </si>
  <si>
    <t>regressao_2 &lt;- lm(data=dados_lim_cred_esc, LimitedoChequeEspecial ~ Idade+Salario+LimitedeCreditoImediato+Escolaridade)</t>
  </si>
  <si>
    <t>summary(regressao_2)</t>
  </si>
  <si>
    <t>setwd("C:\\_Ayu\\0-Fia\\_2020\\Padrao_Pos\\Analytics\\Regressao_Linear")</t>
  </si>
  <si>
    <t>imobiliario &lt;- read.table("Imobiliario.txt", header = TRUE, sep = "\t", dec = ".")</t>
  </si>
  <si>
    <t>names(imobiliario)</t>
  </si>
  <si>
    <t>#Análise Exploratória</t>
  </si>
  <si>
    <t>summary(imobiliario)</t>
  </si>
  <si>
    <t>#Gráfico de dispersão</t>
  </si>
  <si>
    <t>#Correlação Linear de Pearson</t>
  </si>
  <si>
    <t>cor(imobiliario$ Distancia_metro_Km, imobiliario$Mil_reais_m2)</t>
  </si>
  <si>
    <t>#Regressão Linear Simples</t>
  </si>
  <si>
    <t>regressao &lt;- lm(data=imobiliario, Mil_reais_m2 ~ Distancia_metro_Km)</t>
  </si>
  <si>
    <t>#Modelo anterior sem Idade</t>
  </si>
  <si>
    <t>regressao_1 &lt;- lm(data=dados_lim_cred, LimitedoChequeEspecial ~ Salario+LimitedeCreditoImediato)</t>
  </si>
  <si>
    <t>regressao_3 &lt;- lm(data=dados_lim_cred_esc, LimitedoChequeEspecial ~ Salario+LimitedeCreditoImediato+Escolaridade)</t>
  </si>
  <si>
    <t>summary(regressao_3)</t>
  </si>
  <si>
    <t>plot(imobiliario$ Distancia_metro_Km, imobiliario$Mil_reais_m2)</t>
  </si>
  <si>
    <t>#plot(imobiliario$ Distancia_metro_Km, imobiliario$Mil_reais_m2, ylab="Preço (Mil R$/m2)", xlab="Distância (km)", col='darkturquoise', xlim = c(0,3), ylim = c(0,20))</t>
  </si>
  <si>
    <t>#abline(lm(data=imobiliario, Mil_reais_m2 ~ Distancia_metro_Km), col='blue')</t>
  </si>
  <si>
    <t xml:space="preserve">ggpairs(dados_lim_cred_esc, title="correlogram with ggpairs()") </t>
  </si>
  <si>
    <t>x</t>
  </si>
  <si>
    <t>y</t>
  </si>
  <si>
    <t>x_barra</t>
  </si>
  <si>
    <t>y_barra</t>
  </si>
  <si>
    <t>x-x_barra</t>
  </si>
  <si>
    <t>y-y_barra</t>
  </si>
  <si>
    <t>(x-x_barra)^2</t>
  </si>
  <si>
    <t>(y-y_barra)^2</t>
  </si>
  <si>
    <t>Multiplicação</t>
  </si>
  <si>
    <t>Correlação</t>
  </si>
  <si>
    <t>DF</t>
  </si>
  <si>
    <t>Y 2016</t>
  </si>
  <si>
    <t>X 2015</t>
  </si>
  <si>
    <t>Valor do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</si>
</sst>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434343"/>
      <name val="Calibri"/>
      <family val="2"/>
      <scheme val="minor"/>
    </font>
    <font>
      <b/>
      <sz val="11"/>
      <color rgb="FF434343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C0C0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6">
    <xf numFmtId="0" fontId="0" fillId="0" borderId="0" xfId="0"/>
    <xf numFmtId="0" fontId="3" fillId="0" borderId="0" xfId="1"/>
    <xf numFmtId="0" fontId="4" fillId="0" borderId="0" xfId="1" applyFont="1"/>
    <xf numFmtId="0" fontId="3" fillId="0" borderId="2" xfId="1" applyBorder="1"/>
    <xf numFmtId="0" fontId="3" fillId="0" borderId="0" xfId="1" applyAlignment="1">
      <alignment horizontal="left"/>
    </xf>
    <xf numFmtId="0" fontId="2" fillId="0" borderId="0" xfId="2"/>
    <xf numFmtId="0" fontId="7" fillId="2" borderId="0" xfId="1" applyFont="1" applyFill="1"/>
    <xf numFmtId="0" fontId="3" fillId="2" borderId="1" xfId="1" applyFill="1" applyBorder="1" applyAlignment="1">
      <alignment horizontal="center" wrapText="1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2" fillId="0" borderId="2" xfId="0" applyFont="1" applyBorder="1" applyAlignment="1">
      <alignment horizontal="center"/>
    </xf>
    <xf numFmtId="0" fontId="13" fillId="0" borderId="0" xfId="0" applyFont="1"/>
    <xf numFmtId="0" fontId="12" fillId="0" borderId="2" xfId="0" applyFont="1" applyFill="1" applyBorder="1" applyAlignment="1">
      <alignment horizontal="center"/>
    </xf>
    <xf numFmtId="0" fontId="12" fillId="0" borderId="2" xfId="0" applyFont="1" applyBorder="1"/>
    <xf numFmtId="0" fontId="14" fillId="0" borderId="0" xfId="0" applyFont="1"/>
    <xf numFmtId="0" fontId="14" fillId="0" borderId="2" xfId="0" applyFont="1" applyBorder="1"/>
    <xf numFmtId="0" fontId="15" fillId="0" borderId="0" xfId="0" applyFont="1"/>
    <xf numFmtId="0" fontId="5" fillId="0" borderId="0" xfId="2" applyFont="1" applyFill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2" fillId="0" borderId="0" xfId="2" applyFill="1" applyAlignment="1">
      <alignment horizontal="left"/>
    </xf>
    <xf numFmtId="164" fontId="2" fillId="0" borderId="0" xfId="2" applyNumberFormat="1" applyFill="1" applyAlignment="1">
      <alignment horizontal="right"/>
    </xf>
  </cellXfs>
  <cellStyles count="3">
    <cellStyle name="Normal" xfId="0" builtinId="0"/>
    <cellStyle name="Normal 2" xfId="1" xr:uid="{C97B371A-CFB4-4010-86E5-EC33DC617206}"/>
    <cellStyle name="Normal 3" xfId="2" xr:uid="{3AF888BB-F9DE-4725-AAEB-6B91A783B04F}"/>
  </cellStyles>
  <dxfs count="7"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0C0C0"/>
      <color rgb="FF434343"/>
      <color rgb="FF6AD9D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9024639150298"/>
                  <c:y val="-4.175935556807547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'Captacao_Aluno-EXCEL '!$B$2:$B$27</c:f>
              <c:numCache>
                <c:formatCode>0.0</c:formatCode>
                <c:ptCount val="26"/>
                <c:pt idx="0">
                  <c:v>66.099999999999994</c:v>
                </c:pt>
                <c:pt idx="1">
                  <c:v>68.8</c:v>
                </c:pt>
                <c:pt idx="2">
                  <c:v>78.599999999999994</c:v>
                </c:pt>
                <c:pt idx="3">
                  <c:v>67.2</c:v>
                </c:pt>
                <c:pt idx="4">
                  <c:v>80.400000000000006</c:v>
                </c:pt>
                <c:pt idx="5">
                  <c:v>74.900000000000006</c:v>
                </c:pt>
                <c:pt idx="6">
                  <c:v>70</c:v>
                </c:pt>
                <c:pt idx="7">
                  <c:v>80.099999999999994</c:v>
                </c:pt>
                <c:pt idx="8">
                  <c:v>64.8</c:v>
                </c:pt>
                <c:pt idx="9">
                  <c:v>74.5</c:v>
                </c:pt>
                <c:pt idx="10">
                  <c:v>56.5</c:v>
                </c:pt>
                <c:pt idx="11">
                  <c:v>75</c:v>
                </c:pt>
                <c:pt idx="12">
                  <c:v>68</c:v>
                </c:pt>
                <c:pt idx="13">
                  <c:v>71</c:v>
                </c:pt>
                <c:pt idx="14">
                  <c:v>75.400000000000006</c:v>
                </c:pt>
                <c:pt idx="15">
                  <c:v>84.1</c:v>
                </c:pt>
                <c:pt idx="16">
                  <c:v>72.7</c:v>
                </c:pt>
                <c:pt idx="17">
                  <c:v>66.099999999999994</c:v>
                </c:pt>
                <c:pt idx="18">
                  <c:v>65.2</c:v>
                </c:pt>
                <c:pt idx="19">
                  <c:v>76.5</c:v>
                </c:pt>
                <c:pt idx="20">
                  <c:v>67.3</c:v>
                </c:pt>
                <c:pt idx="21">
                  <c:v>72.8</c:v>
                </c:pt>
                <c:pt idx="22">
                  <c:v>62.7</c:v>
                </c:pt>
                <c:pt idx="23">
                  <c:v>82.3</c:v>
                </c:pt>
                <c:pt idx="24">
                  <c:v>60.5</c:v>
                </c:pt>
                <c:pt idx="25">
                  <c:v>72.599999999999994</c:v>
                </c:pt>
              </c:numCache>
            </c:numRef>
          </c:xVal>
          <c:yVal>
            <c:numRef>
              <c:f>'Captacao_Aluno-EXCEL '!$C$2:$C$27</c:f>
              <c:numCache>
                <c:formatCode>0.0</c:formatCode>
                <c:ptCount val="26"/>
                <c:pt idx="0">
                  <c:v>72.37</c:v>
                </c:pt>
                <c:pt idx="1">
                  <c:v>70.47</c:v>
                </c:pt>
                <c:pt idx="2">
                  <c:v>84.67</c:v>
                </c:pt>
                <c:pt idx="3">
                  <c:v>69.569999999999993</c:v>
                </c:pt>
                <c:pt idx="4">
                  <c:v>82.77</c:v>
                </c:pt>
                <c:pt idx="5">
                  <c:v>79.569999999999993</c:v>
                </c:pt>
                <c:pt idx="6">
                  <c:v>74.47</c:v>
                </c:pt>
                <c:pt idx="7">
                  <c:v>84.67</c:v>
                </c:pt>
                <c:pt idx="8">
                  <c:v>73.569999999999993</c:v>
                </c:pt>
                <c:pt idx="9">
                  <c:v>77.87</c:v>
                </c:pt>
                <c:pt idx="10">
                  <c:v>60.87</c:v>
                </c:pt>
                <c:pt idx="11">
                  <c:v>77.17</c:v>
                </c:pt>
                <c:pt idx="12">
                  <c:v>73.47</c:v>
                </c:pt>
                <c:pt idx="13">
                  <c:v>72.67</c:v>
                </c:pt>
                <c:pt idx="14">
                  <c:v>76.27</c:v>
                </c:pt>
                <c:pt idx="15">
                  <c:v>90.87</c:v>
                </c:pt>
                <c:pt idx="16">
                  <c:v>77.27</c:v>
                </c:pt>
                <c:pt idx="17">
                  <c:v>69.97</c:v>
                </c:pt>
                <c:pt idx="18">
                  <c:v>63.17</c:v>
                </c:pt>
                <c:pt idx="19">
                  <c:v>73.67</c:v>
                </c:pt>
                <c:pt idx="20">
                  <c:v>80.77</c:v>
                </c:pt>
                <c:pt idx="21">
                  <c:v>77.569999999999993</c:v>
                </c:pt>
                <c:pt idx="22">
                  <c:v>77.87</c:v>
                </c:pt>
                <c:pt idx="23">
                  <c:v>84.37</c:v>
                </c:pt>
                <c:pt idx="24">
                  <c:v>66.37</c:v>
                </c:pt>
                <c:pt idx="25">
                  <c:v>77.17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A-447A-A6E9-11A57EE6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220720"/>
        <c:axId val="2046330928"/>
      </c:scatterChart>
      <c:valAx>
        <c:axId val="2054220720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6330928"/>
        <c:crosses val="autoZero"/>
        <c:crossBetween val="midCat"/>
      </c:valAx>
      <c:valAx>
        <c:axId val="2046330928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422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2</xdr:row>
      <xdr:rowOff>19050</xdr:rowOff>
    </xdr:from>
    <xdr:to>
      <xdr:col>9</xdr:col>
      <xdr:colOff>403826</xdr:colOff>
      <xdr:row>6</xdr:row>
      <xdr:rowOff>137099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3">
              <a:extLst>
                <a:ext uri="{FF2B5EF4-FFF2-40B4-BE49-F238E27FC236}">
                  <a16:creationId xmlns:a16="http://schemas.microsoft.com/office/drawing/2014/main" id="{63B53D5F-777C-4BCD-ACCD-2C38FC0C39EC}"/>
                </a:ext>
              </a:extLst>
            </xdr:cNvPr>
            <xdr:cNvSpPr txBox="1"/>
          </xdr:nvSpPr>
          <xdr:spPr>
            <a:xfrm>
              <a:off x="1133475" y="400050"/>
              <a:ext cx="4756751" cy="88004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b="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𝑟</m:t>
                    </m:r>
                    <m:r>
                      <a:rPr lang="pt-BR" b="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pt-BR" b="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r>
                      <a:rPr lang="pt-BR" b="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𝑐𝑜𝑣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𝑑𝑝</m:t>
                        </m:r>
                        <m:d>
                          <m:dPr>
                            <m:ctrlP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𝑑𝑝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pt-BR" b="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pt-BR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pt-BR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BR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t-BR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BR" i="1">
                                            <a:solidFill>
                                              <a:srgbClr val="434343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BR" i="1">
                                            <a:solidFill>
                                              <a:srgbClr val="434343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  <m:sup>
                                <m:r>
                                  <a:rPr lang="pt-BR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pt-BR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r>
                                      <a:rPr lang="pt-BR" b="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BR" i="1">
                                            <a:solidFill>
                                              <a:srgbClr val="434343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BR" b="0" i="1">
                                            <a:solidFill>
                                              <a:srgbClr val="434343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  <m:r>
                                      <a:rPr lang="pt-BR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  <m:sup>
                                <m:r>
                                  <a:rPr lang="pt-BR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lang="pt-BR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2" name="CaixaDeTexto 3">
              <a:extLst>
                <a:ext uri="{FF2B5EF4-FFF2-40B4-BE49-F238E27FC236}">
                  <a16:creationId xmlns:a16="http://schemas.microsoft.com/office/drawing/2014/main" id="{63B53D5F-777C-4BCD-ACCD-2C38FC0C39EC}"/>
                </a:ext>
              </a:extLst>
            </xdr:cNvPr>
            <xdr:cNvSpPr txBox="1"/>
          </xdr:nvSpPr>
          <xdr:spPr>
            <a:xfrm>
              <a:off x="1133475" y="400050"/>
              <a:ext cx="4756751" cy="88004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𝑟=𝑟_𝑥𝑦=</a:t>
              </a:r>
              <a:r>
                <a:rPr lang="pt-BR" i="0">
                  <a:solidFill>
                    <a:srgbClr val="434343"/>
                  </a:solidFill>
                  <a:latin typeface="Cambria Math" panose="02040503050406030204" pitchFamily="18" charset="0"/>
                </a:rPr>
                <a:t>(𝑐𝑜𝑣(𝑥,𝑦))/(𝑑𝑝(𝑥)𝑑𝑝(𝑦))</a:t>
              </a:r>
              <a:r>
                <a:rPr lang="pt-BR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=</a:t>
              </a:r>
              <a:r>
                <a:rPr lang="pt-BR" i="0">
                  <a:solidFill>
                    <a:srgbClr val="434343"/>
                  </a:solidFill>
                  <a:latin typeface="Cambria Math" panose="02040503050406030204" pitchFamily="18" charset="0"/>
                </a:rPr>
                <a:t>(∑▒〖(𝑥−𝑥 ̅)〗(𝑦−𝑦 ̅))/√(∑▒〖(𝑥−𝑥 ̅)〗^</a:t>
              </a:r>
              <a:r>
                <a:rPr lang="pt-BR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 ∑▒〖</a:t>
              </a:r>
              <a:r>
                <a:rPr lang="pt-BR" i="0">
                  <a:solidFill>
                    <a:srgbClr val="434343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𝑦</a:t>
              </a:r>
              <a:r>
                <a:rPr lang="pt-BR" i="0">
                  <a:solidFill>
                    <a:srgbClr val="434343"/>
                  </a:solidFill>
                  <a:latin typeface="Cambria Math" panose="02040503050406030204" pitchFamily="18" charset="0"/>
                </a:rPr>
                <a:t>−</a:t>
              </a:r>
              <a:r>
                <a:rPr lang="pt-BR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𝑦 ̅</a:t>
              </a:r>
              <a:r>
                <a:rPr lang="pt-BR" i="0">
                  <a:solidFill>
                    <a:srgbClr val="434343"/>
                  </a:solidFill>
                  <a:latin typeface="Cambria Math" panose="02040503050406030204" pitchFamily="18" charset="0"/>
                </a:rPr>
                <a:t>)〗^</a:t>
              </a:r>
              <a:r>
                <a:rPr lang="pt-BR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2 )</a:t>
              </a:r>
              <a:endParaRPr lang="pt-BR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346981</xdr:colOff>
      <xdr:row>4</xdr:row>
      <xdr:rowOff>138791</xdr:rowOff>
    </xdr:from>
    <xdr:to>
      <xdr:col>19</xdr:col>
      <xdr:colOff>480391</xdr:colOff>
      <xdr:row>25</xdr:row>
      <xdr:rowOff>165652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1C79F7-D3B2-4CEA-8E18-AD5084AB6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69EE5-D8A8-482B-98FC-940EF4D20B1D}" name="Tabela1" displayName="Tabela1" ref="A1:E27" totalsRowShown="0" headerRowDxfId="6" dataDxfId="5" headerRowCellStyle="Normal 3" dataCellStyle="Normal 3">
  <autoFilter ref="A1:E27" xr:uid="{8F4C1744-CA0B-42F7-B711-90194B4B1995}"/>
  <sortState xmlns:xlrd2="http://schemas.microsoft.com/office/spreadsheetml/2017/richdata2" ref="A2:E27">
    <sortCondition ref="A1:A27"/>
  </sortState>
  <tableColumns count="5">
    <tableColumn id="1" xr3:uid="{1D6AF07C-A2BE-4CFA-94BF-82C31D873886}" name="Estado" dataDxfId="4" dataCellStyle="Normal 3"/>
    <tableColumn id="2" xr3:uid="{9384A5C4-0C6E-447B-B59D-426A03A332AA}" name="X 2015" dataDxfId="3" dataCellStyle="Normal 3"/>
    <tableColumn id="3" xr3:uid="{4001E0EC-2F34-4787-9BD4-133C46B9E774}" name="Y 2016" dataDxfId="2" dataCellStyle="Normal 3"/>
    <tableColumn id="4" xr3:uid="{6FDFF348-4F5D-4233-B793-2F02C511D6AA}" name="Modelo" dataDxfId="1" dataCellStyle="Normal 3">
      <calculatedColumnFormula>15.914+0.8391*B2</calculatedColumnFormula>
    </tableColumn>
    <tableColumn id="5" xr3:uid="{EF38725E-BC2A-4F2B-8B40-378D277A1D3A}" name="Valor do Erro" dataDxfId="0" dataCellStyle="Normal 3">
      <calculatedColumnFormula>Tabela1[[#This Row],[Y 2016]]-Tabela1[[#This Row],[Modelo]]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377B-A8D6-410B-B8F4-27D786134E99}">
  <dimension ref="A1:R22"/>
  <sheetViews>
    <sheetView showGridLines="0" workbookViewId="0">
      <selection activeCell="A2" sqref="A2"/>
    </sheetView>
  </sheetViews>
  <sheetFormatPr defaultRowHeight="15" x14ac:dyDescent="0.25"/>
  <cols>
    <col min="12" max="13" width="12.7109375" bestFit="1" customWidth="1"/>
    <col min="15" max="15" width="13.140625" bestFit="1" customWidth="1"/>
    <col min="17" max="17" width="10.42578125" bestFit="1" customWidth="1"/>
  </cols>
  <sheetData>
    <row r="1" spans="1:18" x14ac:dyDescent="0.25">
      <c r="A1" s="13">
        <v>9.8000000000000007</v>
      </c>
    </row>
    <row r="2" spans="1:18" x14ac:dyDescent="0.25">
      <c r="A2" s="13">
        <v>8.6999999999999993</v>
      </c>
    </row>
    <row r="3" spans="1:18" x14ac:dyDescent="0.25">
      <c r="A3" s="13">
        <v>7.8</v>
      </c>
    </row>
    <row r="4" spans="1:18" x14ac:dyDescent="0.25">
      <c r="A4" s="13">
        <v>6.7</v>
      </c>
    </row>
    <row r="5" spans="1:18" x14ac:dyDescent="0.25">
      <c r="A5" s="13">
        <v>5.0999999999999996</v>
      </c>
    </row>
    <row r="6" spans="1:18" x14ac:dyDescent="0.25">
      <c r="A6" s="13">
        <v>4</v>
      </c>
    </row>
    <row r="7" spans="1:18" x14ac:dyDescent="0.25">
      <c r="A7" s="13">
        <v>3.5</v>
      </c>
    </row>
    <row r="8" spans="1:18" x14ac:dyDescent="0.25">
      <c r="A8" s="13">
        <v>2</v>
      </c>
    </row>
    <row r="9" spans="1:18" x14ac:dyDescent="0.25">
      <c r="A9" s="13">
        <v>1.5</v>
      </c>
    </row>
    <row r="11" spans="1:18" x14ac:dyDescent="0.25">
      <c r="B11" s="11"/>
      <c r="C11" s="12" t="s">
        <v>83</v>
      </c>
      <c r="D11" s="12" t="s">
        <v>84</v>
      </c>
      <c r="F11" s="15" t="s">
        <v>85</v>
      </c>
      <c r="G11" s="15" t="s">
        <v>86</v>
      </c>
      <c r="H11" s="14"/>
      <c r="I11" s="17" t="s">
        <v>87</v>
      </c>
      <c r="J11" s="17" t="s">
        <v>88</v>
      </c>
      <c r="K11" s="16"/>
      <c r="L11" s="17" t="s">
        <v>89</v>
      </c>
      <c r="M11" s="17" t="s">
        <v>90</v>
      </c>
      <c r="N11" s="16"/>
      <c r="O11" s="18" t="s">
        <v>91</v>
      </c>
      <c r="P11" s="16"/>
      <c r="Q11" s="18" t="s">
        <v>92</v>
      </c>
    </row>
    <row r="12" spans="1:18" x14ac:dyDescent="0.25">
      <c r="C12" s="10">
        <v>1</v>
      </c>
      <c r="D12" s="10">
        <v>10</v>
      </c>
      <c r="F12" s="19">
        <f>AVERAGE(C12:C20)</f>
        <v>5.2222222222222223</v>
      </c>
      <c r="G12" s="19">
        <f>AVERAGE(D12:D20)</f>
        <v>6</v>
      </c>
      <c r="H12" s="19"/>
      <c r="I12" s="19">
        <f>C12-$F$12</f>
        <v>-4.2222222222222223</v>
      </c>
      <c r="J12" s="19">
        <f>D12-$G$12</f>
        <v>4</v>
      </c>
      <c r="K12" s="19"/>
      <c r="L12" s="19">
        <f>(I12)^2</f>
        <v>17.827160493827162</v>
      </c>
      <c r="M12" s="19">
        <f>(J12)^2</f>
        <v>16</v>
      </c>
      <c r="N12" s="19"/>
      <c r="O12" s="19">
        <f>I12*J12</f>
        <v>-16.888888888888889</v>
      </c>
      <c r="P12" s="19"/>
      <c r="Q12" s="19">
        <f>O21/(SQRT(L21*M21))</f>
        <v>-0.9950982806915577</v>
      </c>
      <c r="R12" s="16"/>
    </row>
    <row r="13" spans="1:18" x14ac:dyDescent="0.25">
      <c r="C13" s="10">
        <v>2</v>
      </c>
      <c r="D13" s="10">
        <v>9</v>
      </c>
      <c r="F13" s="19"/>
      <c r="G13" s="19"/>
      <c r="H13" s="19"/>
      <c r="I13" s="19">
        <f t="shared" ref="I13:I20" si="0">C13-$F$12</f>
        <v>-3.2222222222222223</v>
      </c>
      <c r="J13" s="19">
        <f t="shared" ref="J13:J20" si="1">D13-$G$12</f>
        <v>3</v>
      </c>
      <c r="K13" s="19"/>
      <c r="L13" s="19">
        <f t="shared" ref="L13:L20" si="2">(I13)^2</f>
        <v>10.382716049382717</v>
      </c>
      <c r="M13" s="19">
        <f t="shared" ref="M13:M20" si="3">(J13)^2</f>
        <v>9</v>
      </c>
      <c r="N13" s="19"/>
      <c r="O13" s="19">
        <f t="shared" ref="O13:O20" si="4">I13*J13</f>
        <v>-9.6666666666666679</v>
      </c>
      <c r="P13" s="19"/>
      <c r="Q13" s="19"/>
      <c r="R13" s="16"/>
    </row>
    <row r="14" spans="1:18" x14ac:dyDescent="0.25">
      <c r="C14" s="10">
        <v>3</v>
      </c>
      <c r="D14" s="10">
        <v>8</v>
      </c>
      <c r="F14" s="19"/>
      <c r="G14" s="19"/>
      <c r="H14" s="19"/>
      <c r="I14" s="19">
        <f t="shared" si="0"/>
        <v>-2.2222222222222223</v>
      </c>
      <c r="J14" s="19">
        <f t="shared" si="1"/>
        <v>2</v>
      </c>
      <c r="K14" s="19"/>
      <c r="L14" s="19">
        <f t="shared" si="2"/>
        <v>4.9382716049382722</v>
      </c>
      <c r="M14" s="19">
        <f t="shared" si="3"/>
        <v>4</v>
      </c>
      <c r="N14" s="19"/>
      <c r="O14" s="19">
        <f t="shared" si="4"/>
        <v>-4.4444444444444446</v>
      </c>
      <c r="P14" s="19"/>
      <c r="Q14" s="19"/>
      <c r="R14" s="16"/>
    </row>
    <row r="15" spans="1:18" x14ac:dyDescent="0.25">
      <c r="C15" s="10">
        <v>4</v>
      </c>
      <c r="D15" s="10">
        <v>7</v>
      </c>
      <c r="F15" s="19"/>
      <c r="G15" s="19"/>
      <c r="H15" s="19"/>
      <c r="I15" s="19">
        <f t="shared" si="0"/>
        <v>-1.2222222222222223</v>
      </c>
      <c r="J15" s="19">
        <f t="shared" si="1"/>
        <v>1</v>
      </c>
      <c r="K15" s="19"/>
      <c r="L15" s="19">
        <f t="shared" si="2"/>
        <v>1.4938271604938274</v>
      </c>
      <c r="M15" s="19">
        <f t="shared" si="3"/>
        <v>1</v>
      </c>
      <c r="N15" s="19"/>
      <c r="O15" s="19">
        <f t="shared" si="4"/>
        <v>-1.2222222222222223</v>
      </c>
      <c r="P15" s="19"/>
      <c r="Q15" s="19">
        <f>CORREL(C12:C20,D12:D20)</f>
        <v>-0.99509828069155792</v>
      </c>
      <c r="R15" s="16"/>
    </row>
    <row r="16" spans="1:18" x14ac:dyDescent="0.25">
      <c r="C16" s="10">
        <v>5</v>
      </c>
      <c r="D16" s="10">
        <v>6</v>
      </c>
      <c r="F16" s="19"/>
      <c r="G16" s="19"/>
      <c r="H16" s="19"/>
      <c r="I16" s="19">
        <f t="shared" si="0"/>
        <v>-0.22222222222222232</v>
      </c>
      <c r="J16" s="19">
        <f t="shared" si="1"/>
        <v>0</v>
      </c>
      <c r="K16" s="19"/>
      <c r="L16" s="19">
        <f t="shared" si="2"/>
        <v>4.9382716049382762E-2</v>
      </c>
      <c r="M16" s="19">
        <f t="shared" si="3"/>
        <v>0</v>
      </c>
      <c r="N16" s="19"/>
      <c r="O16" s="19">
        <f t="shared" si="4"/>
        <v>0</v>
      </c>
      <c r="P16" s="19"/>
      <c r="Q16" s="19"/>
      <c r="R16" s="16"/>
    </row>
    <row r="17" spans="3:18" x14ac:dyDescent="0.25">
      <c r="C17" s="10">
        <v>6</v>
      </c>
      <c r="D17" s="10">
        <v>5</v>
      </c>
      <c r="F17" s="19"/>
      <c r="G17" s="19"/>
      <c r="H17" s="19"/>
      <c r="I17" s="19">
        <f t="shared" si="0"/>
        <v>0.77777777777777768</v>
      </c>
      <c r="J17" s="19">
        <f t="shared" si="1"/>
        <v>-1</v>
      </c>
      <c r="K17" s="19"/>
      <c r="L17" s="19">
        <f t="shared" si="2"/>
        <v>0.60493827160493807</v>
      </c>
      <c r="M17" s="19">
        <f t="shared" si="3"/>
        <v>1</v>
      </c>
      <c r="N17" s="19"/>
      <c r="O17" s="19">
        <f t="shared" si="4"/>
        <v>-0.77777777777777768</v>
      </c>
      <c r="P17" s="19"/>
      <c r="Q17" s="19"/>
      <c r="R17" s="16"/>
    </row>
    <row r="18" spans="3:18" x14ac:dyDescent="0.25">
      <c r="C18" s="10">
        <v>7</v>
      </c>
      <c r="D18" s="10">
        <v>4</v>
      </c>
      <c r="F18" s="19"/>
      <c r="G18" s="19"/>
      <c r="H18" s="19"/>
      <c r="I18" s="19">
        <f t="shared" si="0"/>
        <v>1.7777777777777777</v>
      </c>
      <c r="J18" s="19">
        <f t="shared" si="1"/>
        <v>-2</v>
      </c>
      <c r="K18" s="19"/>
      <c r="L18" s="19">
        <f t="shared" si="2"/>
        <v>3.1604938271604937</v>
      </c>
      <c r="M18" s="19">
        <f t="shared" si="3"/>
        <v>4</v>
      </c>
      <c r="N18" s="19"/>
      <c r="O18" s="19">
        <f t="shared" si="4"/>
        <v>-3.5555555555555554</v>
      </c>
      <c r="P18" s="19"/>
      <c r="Q18" s="19"/>
      <c r="R18" s="16"/>
    </row>
    <row r="19" spans="3:18" x14ac:dyDescent="0.25">
      <c r="C19" s="10">
        <v>9</v>
      </c>
      <c r="D19" s="10">
        <v>3</v>
      </c>
      <c r="F19" s="19"/>
      <c r="G19" s="19"/>
      <c r="H19" s="19"/>
      <c r="I19" s="19">
        <f t="shared" si="0"/>
        <v>3.7777777777777777</v>
      </c>
      <c r="J19" s="19">
        <f t="shared" si="1"/>
        <v>-3</v>
      </c>
      <c r="K19" s="19"/>
      <c r="L19" s="19">
        <f t="shared" si="2"/>
        <v>14.271604938271604</v>
      </c>
      <c r="M19" s="19">
        <f t="shared" si="3"/>
        <v>9</v>
      </c>
      <c r="N19" s="19"/>
      <c r="O19" s="19">
        <f t="shared" si="4"/>
        <v>-11.333333333333332</v>
      </c>
      <c r="P19" s="19"/>
      <c r="Q19" s="19"/>
      <c r="R19" s="16"/>
    </row>
    <row r="20" spans="3:18" x14ac:dyDescent="0.25">
      <c r="C20" s="10">
        <v>10</v>
      </c>
      <c r="D20" s="10">
        <v>2</v>
      </c>
      <c r="F20" s="19"/>
      <c r="G20" s="19"/>
      <c r="H20" s="19"/>
      <c r="I20" s="19">
        <f t="shared" si="0"/>
        <v>4.7777777777777777</v>
      </c>
      <c r="J20" s="19">
        <f t="shared" si="1"/>
        <v>-4</v>
      </c>
      <c r="K20" s="19"/>
      <c r="L20" s="20">
        <f t="shared" si="2"/>
        <v>22.827160493827158</v>
      </c>
      <c r="M20" s="20">
        <f t="shared" si="3"/>
        <v>16</v>
      </c>
      <c r="N20" s="19"/>
      <c r="O20" s="20">
        <f t="shared" si="4"/>
        <v>-19.111111111111111</v>
      </c>
      <c r="P20" s="19"/>
      <c r="Q20" s="19"/>
      <c r="R20" s="16"/>
    </row>
    <row r="21" spans="3:18" x14ac:dyDescent="0.25">
      <c r="D21" s="10"/>
      <c r="F21" s="19"/>
      <c r="G21" s="19"/>
      <c r="H21" s="19"/>
      <c r="I21" s="19"/>
      <c r="J21" s="19"/>
      <c r="K21" s="19"/>
      <c r="L21" s="21">
        <f>SUM(L12:L20)</f>
        <v>75.555555555555543</v>
      </c>
      <c r="M21" s="21">
        <f>SUM(M12:M20)</f>
        <v>60</v>
      </c>
      <c r="N21" s="19"/>
      <c r="O21" s="21">
        <f>SUM(O12:O20)</f>
        <v>-67</v>
      </c>
      <c r="P21" s="19"/>
      <c r="Q21" s="19"/>
      <c r="R21" s="16"/>
    </row>
    <row r="22" spans="3:18" x14ac:dyDescent="0.25"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</sheetData>
  <sortState xmlns:xlrd2="http://schemas.microsoft.com/office/spreadsheetml/2017/richdata2" ref="A1:A9">
    <sortCondition descending="1" ref="A1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EA52-EF21-476A-BA0A-BA11006EC37D}">
  <dimension ref="A1:J30"/>
  <sheetViews>
    <sheetView showGridLines="0" zoomScale="85" workbookViewId="0">
      <selection activeCell="B3" sqref="B3:C12"/>
    </sheetView>
  </sheetViews>
  <sheetFormatPr defaultRowHeight="12.75" x14ac:dyDescent="0.2"/>
  <cols>
    <col min="1" max="1" width="11.7109375" style="1" customWidth="1"/>
    <col min="2" max="2" width="28.28515625" style="1" bestFit="1" customWidth="1"/>
    <col min="3" max="3" width="28.7109375" style="1" customWidth="1"/>
    <col min="4" max="4" width="20.28515625" style="1" customWidth="1"/>
    <col min="5" max="5" width="12" style="1" bestFit="1" customWidth="1"/>
    <col min="6" max="6" width="15.140625" style="1" customWidth="1"/>
    <col min="7" max="7" width="18.5703125" style="1" bestFit="1" customWidth="1"/>
    <col min="8" max="8" width="13.140625" style="1" bestFit="1" customWidth="1"/>
    <col min="9" max="9" width="14.42578125" style="1" bestFit="1" customWidth="1"/>
    <col min="10" max="256" width="9.140625" style="1"/>
    <col min="257" max="257" width="11.7109375" style="1" customWidth="1"/>
    <col min="258" max="258" width="28.28515625" style="1" bestFit="1" customWidth="1"/>
    <col min="259" max="259" width="12.5703125" style="1" bestFit="1" customWidth="1"/>
    <col min="260" max="260" width="20.28515625" style="1" customWidth="1"/>
    <col min="261" max="261" width="12" style="1" bestFit="1" customWidth="1"/>
    <col min="262" max="262" width="15.140625" style="1" customWidth="1"/>
    <col min="263" max="263" width="18.5703125" style="1" bestFit="1" customWidth="1"/>
    <col min="264" max="264" width="13.140625" style="1" bestFit="1" customWidth="1"/>
    <col min="265" max="265" width="14.42578125" style="1" bestFit="1" customWidth="1"/>
    <col min="266" max="512" width="9.140625" style="1"/>
    <col min="513" max="513" width="11.7109375" style="1" customWidth="1"/>
    <col min="514" max="514" width="28.28515625" style="1" bestFit="1" customWidth="1"/>
    <col min="515" max="515" width="12.5703125" style="1" bestFit="1" customWidth="1"/>
    <col min="516" max="516" width="20.28515625" style="1" customWidth="1"/>
    <col min="517" max="517" width="12" style="1" bestFit="1" customWidth="1"/>
    <col min="518" max="518" width="15.140625" style="1" customWidth="1"/>
    <col min="519" max="519" width="18.5703125" style="1" bestFit="1" customWidth="1"/>
    <col min="520" max="520" width="13.140625" style="1" bestFit="1" customWidth="1"/>
    <col min="521" max="521" width="14.42578125" style="1" bestFit="1" customWidth="1"/>
    <col min="522" max="768" width="9.140625" style="1"/>
    <col min="769" max="769" width="11.7109375" style="1" customWidth="1"/>
    <col min="770" max="770" width="28.28515625" style="1" bestFit="1" customWidth="1"/>
    <col min="771" max="771" width="12.5703125" style="1" bestFit="1" customWidth="1"/>
    <col min="772" max="772" width="20.28515625" style="1" customWidth="1"/>
    <col min="773" max="773" width="12" style="1" bestFit="1" customWidth="1"/>
    <col min="774" max="774" width="15.140625" style="1" customWidth="1"/>
    <col min="775" max="775" width="18.5703125" style="1" bestFit="1" customWidth="1"/>
    <col min="776" max="776" width="13.140625" style="1" bestFit="1" customWidth="1"/>
    <col min="777" max="777" width="14.42578125" style="1" bestFit="1" customWidth="1"/>
    <col min="778" max="1024" width="9.140625" style="1"/>
    <col min="1025" max="1025" width="11.7109375" style="1" customWidth="1"/>
    <col min="1026" max="1026" width="28.28515625" style="1" bestFit="1" customWidth="1"/>
    <col min="1027" max="1027" width="12.5703125" style="1" bestFit="1" customWidth="1"/>
    <col min="1028" max="1028" width="20.28515625" style="1" customWidth="1"/>
    <col min="1029" max="1029" width="12" style="1" bestFit="1" customWidth="1"/>
    <col min="1030" max="1030" width="15.140625" style="1" customWidth="1"/>
    <col min="1031" max="1031" width="18.5703125" style="1" bestFit="1" customWidth="1"/>
    <col min="1032" max="1032" width="13.140625" style="1" bestFit="1" customWidth="1"/>
    <col min="1033" max="1033" width="14.42578125" style="1" bestFit="1" customWidth="1"/>
    <col min="1034" max="1280" width="9.140625" style="1"/>
    <col min="1281" max="1281" width="11.7109375" style="1" customWidth="1"/>
    <col min="1282" max="1282" width="28.28515625" style="1" bestFit="1" customWidth="1"/>
    <col min="1283" max="1283" width="12.5703125" style="1" bestFit="1" customWidth="1"/>
    <col min="1284" max="1284" width="20.28515625" style="1" customWidth="1"/>
    <col min="1285" max="1285" width="12" style="1" bestFit="1" customWidth="1"/>
    <col min="1286" max="1286" width="15.140625" style="1" customWidth="1"/>
    <col min="1287" max="1287" width="18.5703125" style="1" bestFit="1" customWidth="1"/>
    <col min="1288" max="1288" width="13.140625" style="1" bestFit="1" customWidth="1"/>
    <col min="1289" max="1289" width="14.42578125" style="1" bestFit="1" customWidth="1"/>
    <col min="1290" max="1536" width="9.140625" style="1"/>
    <col min="1537" max="1537" width="11.7109375" style="1" customWidth="1"/>
    <col min="1538" max="1538" width="28.28515625" style="1" bestFit="1" customWidth="1"/>
    <col min="1539" max="1539" width="12.5703125" style="1" bestFit="1" customWidth="1"/>
    <col min="1540" max="1540" width="20.28515625" style="1" customWidth="1"/>
    <col min="1541" max="1541" width="12" style="1" bestFit="1" customWidth="1"/>
    <col min="1542" max="1542" width="15.140625" style="1" customWidth="1"/>
    <col min="1543" max="1543" width="18.5703125" style="1" bestFit="1" customWidth="1"/>
    <col min="1544" max="1544" width="13.140625" style="1" bestFit="1" customWidth="1"/>
    <col min="1545" max="1545" width="14.42578125" style="1" bestFit="1" customWidth="1"/>
    <col min="1546" max="1792" width="9.140625" style="1"/>
    <col min="1793" max="1793" width="11.7109375" style="1" customWidth="1"/>
    <col min="1794" max="1794" width="28.28515625" style="1" bestFit="1" customWidth="1"/>
    <col min="1795" max="1795" width="12.5703125" style="1" bestFit="1" customWidth="1"/>
    <col min="1796" max="1796" width="20.28515625" style="1" customWidth="1"/>
    <col min="1797" max="1797" width="12" style="1" bestFit="1" customWidth="1"/>
    <col min="1798" max="1798" width="15.140625" style="1" customWidth="1"/>
    <col min="1799" max="1799" width="18.5703125" style="1" bestFit="1" customWidth="1"/>
    <col min="1800" max="1800" width="13.140625" style="1" bestFit="1" customWidth="1"/>
    <col min="1801" max="1801" width="14.42578125" style="1" bestFit="1" customWidth="1"/>
    <col min="1802" max="2048" width="9.140625" style="1"/>
    <col min="2049" max="2049" width="11.7109375" style="1" customWidth="1"/>
    <col min="2050" max="2050" width="28.28515625" style="1" bestFit="1" customWidth="1"/>
    <col min="2051" max="2051" width="12.5703125" style="1" bestFit="1" customWidth="1"/>
    <col min="2052" max="2052" width="20.28515625" style="1" customWidth="1"/>
    <col min="2053" max="2053" width="12" style="1" bestFit="1" customWidth="1"/>
    <col min="2054" max="2054" width="15.140625" style="1" customWidth="1"/>
    <col min="2055" max="2055" width="18.5703125" style="1" bestFit="1" customWidth="1"/>
    <col min="2056" max="2056" width="13.140625" style="1" bestFit="1" customWidth="1"/>
    <col min="2057" max="2057" width="14.42578125" style="1" bestFit="1" customWidth="1"/>
    <col min="2058" max="2304" width="9.140625" style="1"/>
    <col min="2305" max="2305" width="11.7109375" style="1" customWidth="1"/>
    <col min="2306" max="2306" width="28.28515625" style="1" bestFit="1" customWidth="1"/>
    <col min="2307" max="2307" width="12.5703125" style="1" bestFit="1" customWidth="1"/>
    <col min="2308" max="2308" width="20.28515625" style="1" customWidth="1"/>
    <col min="2309" max="2309" width="12" style="1" bestFit="1" customWidth="1"/>
    <col min="2310" max="2310" width="15.140625" style="1" customWidth="1"/>
    <col min="2311" max="2311" width="18.5703125" style="1" bestFit="1" customWidth="1"/>
    <col min="2312" max="2312" width="13.140625" style="1" bestFit="1" customWidth="1"/>
    <col min="2313" max="2313" width="14.42578125" style="1" bestFit="1" customWidth="1"/>
    <col min="2314" max="2560" width="9.140625" style="1"/>
    <col min="2561" max="2561" width="11.7109375" style="1" customWidth="1"/>
    <col min="2562" max="2562" width="28.28515625" style="1" bestFit="1" customWidth="1"/>
    <col min="2563" max="2563" width="12.5703125" style="1" bestFit="1" customWidth="1"/>
    <col min="2564" max="2564" width="20.28515625" style="1" customWidth="1"/>
    <col min="2565" max="2565" width="12" style="1" bestFit="1" customWidth="1"/>
    <col min="2566" max="2566" width="15.140625" style="1" customWidth="1"/>
    <col min="2567" max="2567" width="18.5703125" style="1" bestFit="1" customWidth="1"/>
    <col min="2568" max="2568" width="13.140625" style="1" bestFit="1" customWidth="1"/>
    <col min="2569" max="2569" width="14.42578125" style="1" bestFit="1" customWidth="1"/>
    <col min="2570" max="2816" width="9.140625" style="1"/>
    <col min="2817" max="2817" width="11.7109375" style="1" customWidth="1"/>
    <col min="2818" max="2818" width="28.28515625" style="1" bestFit="1" customWidth="1"/>
    <col min="2819" max="2819" width="12.5703125" style="1" bestFit="1" customWidth="1"/>
    <col min="2820" max="2820" width="20.28515625" style="1" customWidth="1"/>
    <col min="2821" max="2821" width="12" style="1" bestFit="1" customWidth="1"/>
    <col min="2822" max="2822" width="15.140625" style="1" customWidth="1"/>
    <col min="2823" max="2823" width="18.5703125" style="1" bestFit="1" customWidth="1"/>
    <col min="2824" max="2824" width="13.140625" style="1" bestFit="1" customWidth="1"/>
    <col min="2825" max="2825" width="14.42578125" style="1" bestFit="1" customWidth="1"/>
    <col min="2826" max="3072" width="9.140625" style="1"/>
    <col min="3073" max="3073" width="11.7109375" style="1" customWidth="1"/>
    <col min="3074" max="3074" width="28.28515625" style="1" bestFit="1" customWidth="1"/>
    <col min="3075" max="3075" width="12.5703125" style="1" bestFit="1" customWidth="1"/>
    <col min="3076" max="3076" width="20.28515625" style="1" customWidth="1"/>
    <col min="3077" max="3077" width="12" style="1" bestFit="1" customWidth="1"/>
    <col min="3078" max="3078" width="15.140625" style="1" customWidth="1"/>
    <col min="3079" max="3079" width="18.5703125" style="1" bestFit="1" customWidth="1"/>
    <col min="3080" max="3080" width="13.140625" style="1" bestFit="1" customWidth="1"/>
    <col min="3081" max="3081" width="14.42578125" style="1" bestFit="1" customWidth="1"/>
    <col min="3082" max="3328" width="9.140625" style="1"/>
    <col min="3329" max="3329" width="11.7109375" style="1" customWidth="1"/>
    <col min="3330" max="3330" width="28.28515625" style="1" bestFit="1" customWidth="1"/>
    <col min="3331" max="3331" width="12.5703125" style="1" bestFit="1" customWidth="1"/>
    <col min="3332" max="3332" width="20.28515625" style="1" customWidth="1"/>
    <col min="3333" max="3333" width="12" style="1" bestFit="1" customWidth="1"/>
    <col min="3334" max="3334" width="15.140625" style="1" customWidth="1"/>
    <col min="3335" max="3335" width="18.5703125" style="1" bestFit="1" customWidth="1"/>
    <col min="3336" max="3336" width="13.140625" style="1" bestFit="1" customWidth="1"/>
    <col min="3337" max="3337" width="14.42578125" style="1" bestFit="1" customWidth="1"/>
    <col min="3338" max="3584" width="9.140625" style="1"/>
    <col min="3585" max="3585" width="11.7109375" style="1" customWidth="1"/>
    <col min="3586" max="3586" width="28.28515625" style="1" bestFit="1" customWidth="1"/>
    <col min="3587" max="3587" width="12.5703125" style="1" bestFit="1" customWidth="1"/>
    <col min="3588" max="3588" width="20.28515625" style="1" customWidth="1"/>
    <col min="3589" max="3589" width="12" style="1" bestFit="1" customWidth="1"/>
    <col min="3590" max="3590" width="15.140625" style="1" customWidth="1"/>
    <col min="3591" max="3591" width="18.5703125" style="1" bestFit="1" customWidth="1"/>
    <col min="3592" max="3592" width="13.140625" style="1" bestFit="1" customWidth="1"/>
    <col min="3593" max="3593" width="14.42578125" style="1" bestFit="1" customWidth="1"/>
    <col min="3594" max="3840" width="9.140625" style="1"/>
    <col min="3841" max="3841" width="11.7109375" style="1" customWidth="1"/>
    <col min="3842" max="3842" width="28.28515625" style="1" bestFit="1" customWidth="1"/>
    <col min="3843" max="3843" width="12.5703125" style="1" bestFit="1" customWidth="1"/>
    <col min="3844" max="3844" width="20.28515625" style="1" customWidth="1"/>
    <col min="3845" max="3845" width="12" style="1" bestFit="1" customWidth="1"/>
    <col min="3846" max="3846" width="15.140625" style="1" customWidth="1"/>
    <col min="3847" max="3847" width="18.5703125" style="1" bestFit="1" customWidth="1"/>
    <col min="3848" max="3848" width="13.140625" style="1" bestFit="1" customWidth="1"/>
    <col min="3849" max="3849" width="14.42578125" style="1" bestFit="1" customWidth="1"/>
    <col min="3850" max="4096" width="9.140625" style="1"/>
    <col min="4097" max="4097" width="11.7109375" style="1" customWidth="1"/>
    <col min="4098" max="4098" width="28.28515625" style="1" bestFit="1" customWidth="1"/>
    <col min="4099" max="4099" width="12.5703125" style="1" bestFit="1" customWidth="1"/>
    <col min="4100" max="4100" width="20.28515625" style="1" customWidth="1"/>
    <col min="4101" max="4101" width="12" style="1" bestFit="1" customWidth="1"/>
    <col min="4102" max="4102" width="15.140625" style="1" customWidth="1"/>
    <col min="4103" max="4103" width="18.5703125" style="1" bestFit="1" customWidth="1"/>
    <col min="4104" max="4104" width="13.140625" style="1" bestFit="1" customWidth="1"/>
    <col min="4105" max="4105" width="14.42578125" style="1" bestFit="1" customWidth="1"/>
    <col min="4106" max="4352" width="9.140625" style="1"/>
    <col min="4353" max="4353" width="11.7109375" style="1" customWidth="1"/>
    <col min="4354" max="4354" width="28.28515625" style="1" bestFit="1" customWidth="1"/>
    <col min="4355" max="4355" width="12.5703125" style="1" bestFit="1" customWidth="1"/>
    <col min="4356" max="4356" width="20.28515625" style="1" customWidth="1"/>
    <col min="4357" max="4357" width="12" style="1" bestFit="1" customWidth="1"/>
    <col min="4358" max="4358" width="15.140625" style="1" customWidth="1"/>
    <col min="4359" max="4359" width="18.5703125" style="1" bestFit="1" customWidth="1"/>
    <col min="4360" max="4360" width="13.140625" style="1" bestFit="1" customWidth="1"/>
    <col min="4361" max="4361" width="14.42578125" style="1" bestFit="1" customWidth="1"/>
    <col min="4362" max="4608" width="9.140625" style="1"/>
    <col min="4609" max="4609" width="11.7109375" style="1" customWidth="1"/>
    <col min="4610" max="4610" width="28.28515625" style="1" bestFit="1" customWidth="1"/>
    <col min="4611" max="4611" width="12.5703125" style="1" bestFit="1" customWidth="1"/>
    <col min="4612" max="4612" width="20.28515625" style="1" customWidth="1"/>
    <col min="4613" max="4613" width="12" style="1" bestFit="1" customWidth="1"/>
    <col min="4614" max="4614" width="15.140625" style="1" customWidth="1"/>
    <col min="4615" max="4615" width="18.5703125" style="1" bestFit="1" customWidth="1"/>
    <col min="4616" max="4616" width="13.140625" style="1" bestFit="1" customWidth="1"/>
    <col min="4617" max="4617" width="14.42578125" style="1" bestFit="1" customWidth="1"/>
    <col min="4618" max="4864" width="9.140625" style="1"/>
    <col min="4865" max="4865" width="11.7109375" style="1" customWidth="1"/>
    <col min="4866" max="4866" width="28.28515625" style="1" bestFit="1" customWidth="1"/>
    <col min="4867" max="4867" width="12.5703125" style="1" bestFit="1" customWidth="1"/>
    <col min="4868" max="4868" width="20.28515625" style="1" customWidth="1"/>
    <col min="4869" max="4869" width="12" style="1" bestFit="1" customWidth="1"/>
    <col min="4870" max="4870" width="15.140625" style="1" customWidth="1"/>
    <col min="4871" max="4871" width="18.5703125" style="1" bestFit="1" customWidth="1"/>
    <col min="4872" max="4872" width="13.140625" style="1" bestFit="1" customWidth="1"/>
    <col min="4873" max="4873" width="14.42578125" style="1" bestFit="1" customWidth="1"/>
    <col min="4874" max="5120" width="9.140625" style="1"/>
    <col min="5121" max="5121" width="11.7109375" style="1" customWidth="1"/>
    <col min="5122" max="5122" width="28.28515625" style="1" bestFit="1" customWidth="1"/>
    <col min="5123" max="5123" width="12.5703125" style="1" bestFit="1" customWidth="1"/>
    <col min="5124" max="5124" width="20.28515625" style="1" customWidth="1"/>
    <col min="5125" max="5125" width="12" style="1" bestFit="1" customWidth="1"/>
    <col min="5126" max="5126" width="15.140625" style="1" customWidth="1"/>
    <col min="5127" max="5127" width="18.5703125" style="1" bestFit="1" customWidth="1"/>
    <col min="5128" max="5128" width="13.140625" style="1" bestFit="1" customWidth="1"/>
    <col min="5129" max="5129" width="14.42578125" style="1" bestFit="1" customWidth="1"/>
    <col min="5130" max="5376" width="9.140625" style="1"/>
    <col min="5377" max="5377" width="11.7109375" style="1" customWidth="1"/>
    <col min="5378" max="5378" width="28.28515625" style="1" bestFit="1" customWidth="1"/>
    <col min="5379" max="5379" width="12.5703125" style="1" bestFit="1" customWidth="1"/>
    <col min="5380" max="5380" width="20.28515625" style="1" customWidth="1"/>
    <col min="5381" max="5381" width="12" style="1" bestFit="1" customWidth="1"/>
    <col min="5382" max="5382" width="15.140625" style="1" customWidth="1"/>
    <col min="5383" max="5383" width="18.5703125" style="1" bestFit="1" customWidth="1"/>
    <col min="5384" max="5384" width="13.140625" style="1" bestFit="1" customWidth="1"/>
    <col min="5385" max="5385" width="14.42578125" style="1" bestFit="1" customWidth="1"/>
    <col min="5386" max="5632" width="9.140625" style="1"/>
    <col min="5633" max="5633" width="11.7109375" style="1" customWidth="1"/>
    <col min="5634" max="5634" width="28.28515625" style="1" bestFit="1" customWidth="1"/>
    <col min="5635" max="5635" width="12.5703125" style="1" bestFit="1" customWidth="1"/>
    <col min="5636" max="5636" width="20.28515625" style="1" customWidth="1"/>
    <col min="5637" max="5637" width="12" style="1" bestFit="1" customWidth="1"/>
    <col min="5638" max="5638" width="15.140625" style="1" customWidth="1"/>
    <col min="5639" max="5639" width="18.5703125" style="1" bestFit="1" customWidth="1"/>
    <col min="5640" max="5640" width="13.140625" style="1" bestFit="1" customWidth="1"/>
    <col min="5641" max="5641" width="14.42578125" style="1" bestFit="1" customWidth="1"/>
    <col min="5642" max="5888" width="9.140625" style="1"/>
    <col min="5889" max="5889" width="11.7109375" style="1" customWidth="1"/>
    <col min="5890" max="5890" width="28.28515625" style="1" bestFit="1" customWidth="1"/>
    <col min="5891" max="5891" width="12.5703125" style="1" bestFit="1" customWidth="1"/>
    <col min="5892" max="5892" width="20.28515625" style="1" customWidth="1"/>
    <col min="5893" max="5893" width="12" style="1" bestFit="1" customWidth="1"/>
    <col min="5894" max="5894" width="15.140625" style="1" customWidth="1"/>
    <col min="5895" max="5895" width="18.5703125" style="1" bestFit="1" customWidth="1"/>
    <col min="5896" max="5896" width="13.140625" style="1" bestFit="1" customWidth="1"/>
    <col min="5897" max="5897" width="14.42578125" style="1" bestFit="1" customWidth="1"/>
    <col min="5898" max="6144" width="9.140625" style="1"/>
    <col min="6145" max="6145" width="11.7109375" style="1" customWidth="1"/>
    <col min="6146" max="6146" width="28.28515625" style="1" bestFit="1" customWidth="1"/>
    <col min="6147" max="6147" width="12.5703125" style="1" bestFit="1" customWidth="1"/>
    <col min="6148" max="6148" width="20.28515625" style="1" customWidth="1"/>
    <col min="6149" max="6149" width="12" style="1" bestFit="1" customWidth="1"/>
    <col min="6150" max="6150" width="15.140625" style="1" customWidth="1"/>
    <col min="6151" max="6151" width="18.5703125" style="1" bestFit="1" customWidth="1"/>
    <col min="6152" max="6152" width="13.140625" style="1" bestFit="1" customWidth="1"/>
    <col min="6153" max="6153" width="14.42578125" style="1" bestFit="1" customWidth="1"/>
    <col min="6154" max="6400" width="9.140625" style="1"/>
    <col min="6401" max="6401" width="11.7109375" style="1" customWidth="1"/>
    <col min="6402" max="6402" width="28.28515625" style="1" bestFit="1" customWidth="1"/>
    <col min="6403" max="6403" width="12.5703125" style="1" bestFit="1" customWidth="1"/>
    <col min="6404" max="6404" width="20.28515625" style="1" customWidth="1"/>
    <col min="6405" max="6405" width="12" style="1" bestFit="1" customWidth="1"/>
    <col min="6406" max="6406" width="15.140625" style="1" customWidth="1"/>
    <col min="6407" max="6407" width="18.5703125" style="1" bestFit="1" customWidth="1"/>
    <col min="6408" max="6408" width="13.140625" style="1" bestFit="1" customWidth="1"/>
    <col min="6409" max="6409" width="14.42578125" style="1" bestFit="1" customWidth="1"/>
    <col min="6410" max="6656" width="9.140625" style="1"/>
    <col min="6657" max="6657" width="11.7109375" style="1" customWidth="1"/>
    <col min="6658" max="6658" width="28.28515625" style="1" bestFit="1" customWidth="1"/>
    <col min="6659" max="6659" width="12.5703125" style="1" bestFit="1" customWidth="1"/>
    <col min="6660" max="6660" width="20.28515625" style="1" customWidth="1"/>
    <col min="6661" max="6661" width="12" style="1" bestFit="1" customWidth="1"/>
    <col min="6662" max="6662" width="15.140625" style="1" customWidth="1"/>
    <col min="6663" max="6663" width="18.5703125" style="1" bestFit="1" customWidth="1"/>
    <col min="6664" max="6664" width="13.140625" style="1" bestFit="1" customWidth="1"/>
    <col min="6665" max="6665" width="14.42578125" style="1" bestFit="1" customWidth="1"/>
    <col min="6666" max="6912" width="9.140625" style="1"/>
    <col min="6913" max="6913" width="11.7109375" style="1" customWidth="1"/>
    <col min="6914" max="6914" width="28.28515625" style="1" bestFit="1" customWidth="1"/>
    <col min="6915" max="6915" width="12.5703125" style="1" bestFit="1" customWidth="1"/>
    <col min="6916" max="6916" width="20.28515625" style="1" customWidth="1"/>
    <col min="6917" max="6917" width="12" style="1" bestFit="1" customWidth="1"/>
    <col min="6918" max="6918" width="15.140625" style="1" customWidth="1"/>
    <col min="6919" max="6919" width="18.5703125" style="1" bestFit="1" customWidth="1"/>
    <col min="6920" max="6920" width="13.140625" style="1" bestFit="1" customWidth="1"/>
    <col min="6921" max="6921" width="14.42578125" style="1" bestFit="1" customWidth="1"/>
    <col min="6922" max="7168" width="9.140625" style="1"/>
    <col min="7169" max="7169" width="11.7109375" style="1" customWidth="1"/>
    <col min="7170" max="7170" width="28.28515625" style="1" bestFit="1" customWidth="1"/>
    <col min="7171" max="7171" width="12.5703125" style="1" bestFit="1" customWidth="1"/>
    <col min="7172" max="7172" width="20.28515625" style="1" customWidth="1"/>
    <col min="7173" max="7173" width="12" style="1" bestFit="1" customWidth="1"/>
    <col min="7174" max="7174" width="15.140625" style="1" customWidth="1"/>
    <col min="7175" max="7175" width="18.5703125" style="1" bestFit="1" customWidth="1"/>
    <col min="7176" max="7176" width="13.140625" style="1" bestFit="1" customWidth="1"/>
    <col min="7177" max="7177" width="14.42578125" style="1" bestFit="1" customWidth="1"/>
    <col min="7178" max="7424" width="9.140625" style="1"/>
    <col min="7425" max="7425" width="11.7109375" style="1" customWidth="1"/>
    <col min="7426" max="7426" width="28.28515625" style="1" bestFit="1" customWidth="1"/>
    <col min="7427" max="7427" width="12.5703125" style="1" bestFit="1" customWidth="1"/>
    <col min="7428" max="7428" width="20.28515625" style="1" customWidth="1"/>
    <col min="7429" max="7429" width="12" style="1" bestFit="1" customWidth="1"/>
    <col min="7430" max="7430" width="15.140625" style="1" customWidth="1"/>
    <col min="7431" max="7431" width="18.5703125" style="1" bestFit="1" customWidth="1"/>
    <col min="7432" max="7432" width="13.140625" style="1" bestFit="1" customWidth="1"/>
    <col min="7433" max="7433" width="14.42578125" style="1" bestFit="1" customWidth="1"/>
    <col min="7434" max="7680" width="9.140625" style="1"/>
    <col min="7681" max="7681" width="11.7109375" style="1" customWidth="1"/>
    <col min="7682" max="7682" width="28.28515625" style="1" bestFit="1" customWidth="1"/>
    <col min="7683" max="7683" width="12.5703125" style="1" bestFit="1" customWidth="1"/>
    <col min="7684" max="7684" width="20.28515625" style="1" customWidth="1"/>
    <col min="7685" max="7685" width="12" style="1" bestFit="1" customWidth="1"/>
    <col min="7686" max="7686" width="15.140625" style="1" customWidth="1"/>
    <col min="7687" max="7687" width="18.5703125" style="1" bestFit="1" customWidth="1"/>
    <col min="7688" max="7688" width="13.140625" style="1" bestFit="1" customWidth="1"/>
    <col min="7689" max="7689" width="14.42578125" style="1" bestFit="1" customWidth="1"/>
    <col min="7690" max="7936" width="9.140625" style="1"/>
    <col min="7937" max="7937" width="11.7109375" style="1" customWidth="1"/>
    <col min="7938" max="7938" width="28.28515625" style="1" bestFit="1" customWidth="1"/>
    <col min="7939" max="7939" width="12.5703125" style="1" bestFit="1" customWidth="1"/>
    <col min="7940" max="7940" width="20.28515625" style="1" customWidth="1"/>
    <col min="7941" max="7941" width="12" style="1" bestFit="1" customWidth="1"/>
    <col min="7942" max="7942" width="15.140625" style="1" customWidth="1"/>
    <col min="7943" max="7943" width="18.5703125" style="1" bestFit="1" customWidth="1"/>
    <col min="7944" max="7944" width="13.140625" style="1" bestFit="1" customWidth="1"/>
    <col min="7945" max="7945" width="14.42578125" style="1" bestFit="1" customWidth="1"/>
    <col min="7946" max="8192" width="9.140625" style="1"/>
    <col min="8193" max="8193" width="11.7109375" style="1" customWidth="1"/>
    <col min="8194" max="8194" width="28.28515625" style="1" bestFit="1" customWidth="1"/>
    <col min="8195" max="8195" width="12.5703125" style="1" bestFit="1" customWidth="1"/>
    <col min="8196" max="8196" width="20.28515625" style="1" customWidth="1"/>
    <col min="8197" max="8197" width="12" style="1" bestFit="1" customWidth="1"/>
    <col min="8198" max="8198" width="15.140625" style="1" customWidth="1"/>
    <col min="8199" max="8199" width="18.5703125" style="1" bestFit="1" customWidth="1"/>
    <col min="8200" max="8200" width="13.140625" style="1" bestFit="1" customWidth="1"/>
    <col min="8201" max="8201" width="14.42578125" style="1" bestFit="1" customWidth="1"/>
    <col min="8202" max="8448" width="9.140625" style="1"/>
    <col min="8449" max="8449" width="11.7109375" style="1" customWidth="1"/>
    <col min="8450" max="8450" width="28.28515625" style="1" bestFit="1" customWidth="1"/>
    <col min="8451" max="8451" width="12.5703125" style="1" bestFit="1" customWidth="1"/>
    <col min="8452" max="8452" width="20.28515625" style="1" customWidth="1"/>
    <col min="8453" max="8453" width="12" style="1" bestFit="1" customWidth="1"/>
    <col min="8454" max="8454" width="15.140625" style="1" customWidth="1"/>
    <col min="8455" max="8455" width="18.5703125" style="1" bestFit="1" customWidth="1"/>
    <col min="8456" max="8456" width="13.140625" style="1" bestFit="1" customWidth="1"/>
    <col min="8457" max="8457" width="14.42578125" style="1" bestFit="1" customWidth="1"/>
    <col min="8458" max="8704" width="9.140625" style="1"/>
    <col min="8705" max="8705" width="11.7109375" style="1" customWidth="1"/>
    <col min="8706" max="8706" width="28.28515625" style="1" bestFit="1" customWidth="1"/>
    <col min="8707" max="8707" width="12.5703125" style="1" bestFit="1" customWidth="1"/>
    <col min="8708" max="8708" width="20.28515625" style="1" customWidth="1"/>
    <col min="8709" max="8709" width="12" style="1" bestFit="1" customWidth="1"/>
    <col min="8710" max="8710" width="15.140625" style="1" customWidth="1"/>
    <col min="8711" max="8711" width="18.5703125" style="1" bestFit="1" customWidth="1"/>
    <col min="8712" max="8712" width="13.140625" style="1" bestFit="1" customWidth="1"/>
    <col min="8713" max="8713" width="14.42578125" style="1" bestFit="1" customWidth="1"/>
    <col min="8714" max="8960" width="9.140625" style="1"/>
    <col min="8961" max="8961" width="11.7109375" style="1" customWidth="1"/>
    <col min="8962" max="8962" width="28.28515625" style="1" bestFit="1" customWidth="1"/>
    <col min="8963" max="8963" width="12.5703125" style="1" bestFit="1" customWidth="1"/>
    <col min="8964" max="8964" width="20.28515625" style="1" customWidth="1"/>
    <col min="8965" max="8965" width="12" style="1" bestFit="1" customWidth="1"/>
    <col min="8966" max="8966" width="15.140625" style="1" customWidth="1"/>
    <col min="8967" max="8967" width="18.5703125" style="1" bestFit="1" customWidth="1"/>
    <col min="8968" max="8968" width="13.140625" style="1" bestFit="1" customWidth="1"/>
    <col min="8969" max="8969" width="14.42578125" style="1" bestFit="1" customWidth="1"/>
    <col min="8970" max="9216" width="9.140625" style="1"/>
    <col min="9217" max="9217" width="11.7109375" style="1" customWidth="1"/>
    <col min="9218" max="9218" width="28.28515625" style="1" bestFit="1" customWidth="1"/>
    <col min="9219" max="9219" width="12.5703125" style="1" bestFit="1" customWidth="1"/>
    <col min="9220" max="9220" width="20.28515625" style="1" customWidth="1"/>
    <col min="9221" max="9221" width="12" style="1" bestFit="1" customWidth="1"/>
    <col min="9222" max="9222" width="15.140625" style="1" customWidth="1"/>
    <col min="9223" max="9223" width="18.5703125" style="1" bestFit="1" customWidth="1"/>
    <col min="9224" max="9224" width="13.140625" style="1" bestFit="1" customWidth="1"/>
    <col min="9225" max="9225" width="14.42578125" style="1" bestFit="1" customWidth="1"/>
    <col min="9226" max="9472" width="9.140625" style="1"/>
    <col min="9473" max="9473" width="11.7109375" style="1" customWidth="1"/>
    <col min="9474" max="9474" width="28.28515625" style="1" bestFit="1" customWidth="1"/>
    <col min="9475" max="9475" width="12.5703125" style="1" bestFit="1" customWidth="1"/>
    <col min="9476" max="9476" width="20.28515625" style="1" customWidth="1"/>
    <col min="9477" max="9477" width="12" style="1" bestFit="1" customWidth="1"/>
    <col min="9478" max="9478" width="15.140625" style="1" customWidth="1"/>
    <col min="9479" max="9479" width="18.5703125" style="1" bestFit="1" customWidth="1"/>
    <col min="9480" max="9480" width="13.140625" style="1" bestFit="1" customWidth="1"/>
    <col min="9481" max="9481" width="14.42578125" style="1" bestFit="1" customWidth="1"/>
    <col min="9482" max="9728" width="9.140625" style="1"/>
    <col min="9729" max="9729" width="11.7109375" style="1" customWidth="1"/>
    <col min="9730" max="9730" width="28.28515625" style="1" bestFit="1" customWidth="1"/>
    <col min="9731" max="9731" width="12.5703125" style="1" bestFit="1" customWidth="1"/>
    <col min="9732" max="9732" width="20.28515625" style="1" customWidth="1"/>
    <col min="9733" max="9733" width="12" style="1" bestFit="1" customWidth="1"/>
    <col min="9734" max="9734" width="15.140625" style="1" customWidth="1"/>
    <col min="9735" max="9735" width="18.5703125" style="1" bestFit="1" customWidth="1"/>
    <col min="9736" max="9736" width="13.140625" style="1" bestFit="1" customWidth="1"/>
    <col min="9737" max="9737" width="14.42578125" style="1" bestFit="1" customWidth="1"/>
    <col min="9738" max="9984" width="9.140625" style="1"/>
    <col min="9985" max="9985" width="11.7109375" style="1" customWidth="1"/>
    <col min="9986" max="9986" width="28.28515625" style="1" bestFit="1" customWidth="1"/>
    <col min="9987" max="9987" width="12.5703125" style="1" bestFit="1" customWidth="1"/>
    <col min="9988" max="9988" width="20.28515625" style="1" customWidth="1"/>
    <col min="9989" max="9989" width="12" style="1" bestFit="1" customWidth="1"/>
    <col min="9990" max="9990" width="15.140625" style="1" customWidth="1"/>
    <col min="9991" max="9991" width="18.5703125" style="1" bestFit="1" customWidth="1"/>
    <col min="9992" max="9992" width="13.140625" style="1" bestFit="1" customWidth="1"/>
    <col min="9993" max="9993" width="14.42578125" style="1" bestFit="1" customWidth="1"/>
    <col min="9994" max="10240" width="9.140625" style="1"/>
    <col min="10241" max="10241" width="11.7109375" style="1" customWidth="1"/>
    <col min="10242" max="10242" width="28.28515625" style="1" bestFit="1" customWidth="1"/>
    <col min="10243" max="10243" width="12.5703125" style="1" bestFit="1" customWidth="1"/>
    <col min="10244" max="10244" width="20.28515625" style="1" customWidth="1"/>
    <col min="10245" max="10245" width="12" style="1" bestFit="1" customWidth="1"/>
    <col min="10246" max="10246" width="15.140625" style="1" customWidth="1"/>
    <col min="10247" max="10247" width="18.5703125" style="1" bestFit="1" customWidth="1"/>
    <col min="10248" max="10248" width="13.140625" style="1" bestFit="1" customWidth="1"/>
    <col min="10249" max="10249" width="14.42578125" style="1" bestFit="1" customWidth="1"/>
    <col min="10250" max="10496" width="9.140625" style="1"/>
    <col min="10497" max="10497" width="11.7109375" style="1" customWidth="1"/>
    <col min="10498" max="10498" width="28.28515625" style="1" bestFit="1" customWidth="1"/>
    <col min="10499" max="10499" width="12.5703125" style="1" bestFit="1" customWidth="1"/>
    <col min="10500" max="10500" width="20.28515625" style="1" customWidth="1"/>
    <col min="10501" max="10501" width="12" style="1" bestFit="1" customWidth="1"/>
    <col min="10502" max="10502" width="15.140625" style="1" customWidth="1"/>
    <col min="10503" max="10503" width="18.5703125" style="1" bestFit="1" customWidth="1"/>
    <col min="10504" max="10504" width="13.140625" style="1" bestFit="1" customWidth="1"/>
    <col min="10505" max="10505" width="14.42578125" style="1" bestFit="1" customWidth="1"/>
    <col min="10506" max="10752" width="9.140625" style="1"/>
    <col min="10753" max="10753" width="11.7109375" style="1" customWidth="1"/>
    <col min="10754" max="10754" width="28.28515625" style="1" bestFit="1" customWidth="1"/>
    <col min="10755" max="10755" width="12.5703125" style="1" bestFit="1" customWidth="1"/>
    <col min="10756" max="10756" width="20.28515625" style="1" customWidth="1"/>
    <col min="10757" max="10757" width="12" style="1" bestFit="1" customWidth="1"/>
    <col min="10758" max="10758" width="15.140625" style="1" customWidth="1"/>
    <col min="10759" max="10759" width="18.5703125" style="1" bestFit="1" customWidth="1"/>
    <col min="10760" max="10760" width="13.140625" style="1" bestFit="1" customWidth="1"/>
    <col min="10761" max="10761" width="14.42578125" style="1" bestFit="1" customWidth="1"/>
    <col min="10762" max="11008" width="9.140625" style="1"/>
    <col min="11009" max="11009" width="11.7109375" style="1" customWidth="1"/>
    <col min="11010" max="11010" width="28.28515625" style="1" bestFit="1" customWidth="1"/>
    <col min="11011" max="11011" width="12.5703125" style="1" bestFit="1" customWidth="1"/>
    <col min="11012" max="11012" width="20.28515625" style="1" customWidth="1"/>
    <col min="11013" max="11013" width="12" style="1" bestFit="1" customWidth="1"/>
    <col min="11014" max="11014" width="15.140625" style="1" customWidth="1"/>
    <col min="11015" max="11015" width="18.5703125" style="1" bestFit="1" customWidth="1"/>
    <col min="11016" max="11016" width="13.140625" style="1" bestFit="1" customWidth="1"/>
    <col min="11017" max="11017" width="14.42578125" style="1" bestFit="1" customWidth="1"/>
    <col min="11018" max="11264" width="9.140625" style="1"/>
    <col min="11265" max="11265" width="11.7109375" style="1" customWidth="1"/>
    <col min="11266" max="11266" width="28.28515625" style="1" bestFit="1" customWidth="1"/>
    <col min="11267" max="11267" width="12.5703125" style="1" bestFit="1" customWidth="1"/>
    <col min="11268" max="11268" width="20.28515625" style="1" customWidth="1"/>
    <col min="11269" max="11269" width="12" style="1" bestFit="1" customWidth="1"/>
    <col min="11270" max="11270" width="15.140625" style="1" customWidth="1"/>
    <col min="11271" max="11271" width="18.5703125" style="1" bestFit="1" customWidth="1"/>
    <col min="11272" max="11272" width="13.140625" style="1" bestFit="1" customWidth="1"/>
    <col min="11273" max="11273" width="14.42578125" style="1" bestFit="1" customWidth="1"/>
    <col min="11274" max="11520" width="9.140625" style="1"/>
    <col min="11521" max="11521" width="11.7109375" style="1" customWidth="1"/>
    <col min="11522" max="11522" width="28.28515625" style="1" bestFit="1" customWidth="1"/>
    <col min="11523" max="11523" width="12.5703125" style="1" bestFit="1" customWidth="1"/>
    <col min="11524" max="11524" width="20.28515625" style="1" customWidth="1"/>
    <col min="11525" max="11525" width="12" style="1" bestFit="1" customWidth="1"/>
    <col min="11526" max="11526" width="15.140625" style="1" customWidth="1"/>
    <col min="11527" max="11527" width="18.5703125" style="1" bestFit="1" customWidth="1"/>
    <col min="11528" max="11528" width="13.140625" style="1" bestFit="1" customWidth="1"/>
    <col min="11529" max="11529" width="14.42578125" style="1" bestFit="1" customWidth="1"/>
    <col min="11530" max="11776" width="9.140625" style="1"/>
    <col min="11777" max="11777" width="11.7109375" style="1" customWidth="1"/>
    <col min="11778" max="11778" width="28.28515625" style="1" bestFit="1" customWidth="1"/>
    <col min="11779" max="11779" width="12.5703125" style="1" bestFit="1" customWidth="1"/>
    <col min="11780" max="11780" width="20.28515625" style="1" customWidth="1"/>
    <col min="11781" max="11781" width="12" style="1" bestFit="1" customWidth="1"/>
    <col min="11782" max="11782" width="15.140625" style="1" customWidth="1"/>
    <col min="11783" max="11783" width="18.5703125" style="1" bestFit="1" customWidth="1"/>
    <col min="11784" max="11784" width="13.140625" style="1" bestFit="1" customWidth="1"/>
    <col min="11785" max="11785" width="14.42578125" style="1" bestFit="1" customWidth="1"/>
    <col min="11786" max="12032" width="9.140625" style="1"/>
    <col min="12033" max="12033" width="11.7109375" style="1" customWidth="1"/>
    <col min="12034" max="12034" width="28.28515625" style="1" bestFit="1" customWidth="1"/>
    <col min="12035" max="12035" width="12.5703125" style="1" bestFit="1" customWidth="1"/>
    <col min="12036" max="12036" width="20.28515625" style="1" customWidth="1"/>
    <col min="12037" max="12037" width="12" style="1" bestFit="1" customWidth="1"/>
    <col min="12038" max="12038" width="15.140625" style="1" customWidth="1"/>
    <col min="12039" max="12039" width="18.5703125" style="1" bestFit="1" customWidth="1"/>
    <col min="12040" max="12040" width="13.140625" style="1" bestFit="1" customWidth="1"/>
    <col min="12041" max="12041" width="14.42578125" style="1" bestFit="1" customWidth="1"/>
    <col min="12042" max="12288" width="9.140625" style="1"/>
    <col min="12289" max="12289" width="11.7109375" style="1" customWidth="1"/>
    <col min="12290" max="12290" width="28.28515625" style="1" bestFit="1" customWidth="1"/>
    <col min="12291" max="12291" width="12.5703125" style="1" bestFit="1" customWidth="1"/>
    <col min="12292" max="12292" width="20.28515625" style="1" customWidth="1"/>
    <col min="12293" max="12293" width="12" style="1" bestFit="1" customWidth="1"/>
    <col min="12294" max="12294" width="15.140625" style="1" customWidth="1"/>
    <col min="12295" max="12295" width="18.5703125" style="1" bestFit="1" customWidth="1"/>
    <col min="12296" max="12296" width="13.140625" style="1" bestFit="1" customWidth="1"/>
    <col min="12297" max="12297" width="14.42578125" style="1" bestFit="1" customWidth="1"/>
    <col min="12298" max="12544" width="9.140625" style="1"/>
    <col min="12545" max="12545" width="11.7109375" style="1" customWidth="1"/>
    <col min="12546" max="12546" width="28.28515625" style="1" bestFit="1" customWidth="1"/>
    <col min="12547" max="12547" width="12.5703125" style="1" bestFit="1" customWidth="1"/>
    <col min="12548" max="12548" width="20.28515625" style="1" customWidth="1"/>
    <col min="12549" max="12549" width="12" style="1" bestFit="1" customWidth="1"/>
    <col min="12550" max="12550" width="15.140625" style="1" customWidth="1"/>
    <col min="12551" max="12551" width="18.5703125" style="1" bestFit="1" customWidth="1"/>
    <col min="12552" max="12552" width="13.140625" style="1" bestFit="1" customWidth="1"/>
    <col min="12553" max="12553" width="14.42578125" style="1" bestFit="1" customWidth="1"/>
    <col min="12554" max="12800" width="9.140625" style="1"/>
    <col min="12801" max="12801" width="11.7109375" style="1" customWidth="1"/>
    <col min="12802" max="12802" width="28.28515625" style="1" bestFit="1" customWidth="1"/>
    <col min="12803" max="12803" width="12.5703125" style="1" bestFit="1" customWidth="1"/>
    <col min="12804" max="12804" width="20.28515625" style="1" customWidth="1"/>
    <col min="12805" max="12805" width="12" style="1" bestFit="1" customWidth="1"/>
    <col min="12806" max="12806" width="15.140625" style="1" customWidth="1"/>
    <col min="12807" max="12807" width="18.5703125" style="1" bestFit="1" customWidth="1"/>
    <col min="12808" max="12808" width="13.140625" style="1" bestFit="1" customWidth="1"/>
    <col min="12809" max="12809" width="14.42578125" style="1" bestFit="1" customWidth="1"/>
    <col min="12810" max="13056" width="9.140625" style="1"/>
    <col min="13057" max="13057" width="11.7109375" style="1" customWidth="1"/>
    <col min="13058" max="13058" width="28.28515625" style="1" bestFit="1" customWidth="1"/>
    <col min="13059" max="13059" width="12.5703125" style="1" bestFit="1" customWidth="1"/>
    <col min="13060" max="13060" width="20.28515625" style="1" customWidth="1"/>
    <col min="13061" max="13061" width="12" style="1" bestFit="1" customWidth="1"/>
    <col min="13062" max="13062" width="15.140625" style="1" customWidth="1"/>
    <col min="13063" max="13063" width="18.5703125" style="1" bestFit="1" customWidth="1"/>
    <col min="13064" max="13064" width="13.140625" style="1" bestFit="1" customWidth="1"/>
    <col min="13065" max="13065" width="14.42578125" style="1" bestFit="1" customWidth="1"/>
    <col min="13066" max="13312" width="9.140625" style="1"/>
    <col min="13313" max="13313" width="11.7109375" style="1" customWidth="1"/>
    <col min="13314" max="13314" width="28.28515625" style="1" bestFit="1" customWidth="1"/>
    <col min="13315" max="13315" width="12.5703125" style="1" bestFit="1" customWidth="1"/>
    <col min="13316" max="13316" width="20.28515625" style="1" customWidth="1"/>
    <col min="13317" max="13317" width="12" style="1" bestFit="1" customWidth="1"/>
    <col min="13318" max="13318" width="15.140625" style="1" customWidth="1"/>
    <col min="13319" max="13319" width="18.5703125" style="1" bestFit="1" customWidth="1"/>
    <col min="13320" max="13320" width="13.140625" style="1" bestFit="1" customWidth="1"/>
    <col min="13321" max="13321" width="14.42578125" style="1" bestFit="1" customWidth="1"/>
    <col min="13322" max="13568" width="9.140625" style="1"/>
    <col min="13569" max="13569" width="11.7109375" style="1" customWidth="1"/>
    <col min="13570" max="13570" width="28.28515625" style="1" bestFit="1" customWidth="1"/>
    <col min="13571" max="13571" width="12.5703125" style="1" bestFit="1" customWidth="1"/>
    <col min="13572" max="13572" width="20.28515625" style="1" customWidth="1"/>
    <col min="13573" max="13573" width="12" style="1" bestFit="1" customWidth="1"/>
    <col min="13574" max="13574" width="15.140625" style="1" customWidth="1"/>
    <col min="13575" max="13575" width="18.5703125" style="1" bestFit="1" customWidth="1"/>
    <col min="13576" max="13576" width="13.140625" style="1" bestFit="1" customWidth="1"/>
    <col min="13577" max="13577" width="14.42578125" style="1" bestFit="1" customWidth="1"/>
    <col min="13578" max="13824" width="9.140625" style="1"/>
    <col min="13825" max="13825" width="11.7109375" style="1" customWidth="1"/>
    <col min="13826" max="13826" width="28.28515625" style="1" bestFit="1" customWidth="1"/>
    <col min="13827" max="13827" width="12.5703125" style="1" bestFit="1" customWidth="1"/>
    <col min="13828" max="13828" width="20.28515625" style="1" customWidth="1"/>
    <col min="13829" max="13829" width="12" style="1" bestFit="1" customWidth="1"/>
    <col min="13830" max="13830" width="15.140625" style="1" customWidth="1"/>
    <col min="13831" max="13831" width="18.5703125" style="1" bestFit="1" customWidth="1"/>
    <col min="13832" max="13832" width="13.140625" style="1" bestFit="1" customWidth="1"/>
    <col min="13833" max="13833" width="14.42578125" style="1" bestFit="1" customWidth="1"/>
    <col min="13834" max="14080" width="9.140625" style="1"/>
    <col min="14081" max="14081" width="11.7109375" style="1" customWidth="1"/>
    <col min="14082" max="14082" width="28.28515625" style="1" bestFit="1" customWidth="1"/>
    <col min="14083" max="14083" width="12.5703125" style="1" bestFit="1" customWidth="1"/>
    <col min="14084" max="14084" width="20.28515625" style="1" customWidth="1"/>
    <col min="14085" max="14085" width="12" style="1" bestFit="1" customWidth="1"/>
    <col min="14086" max="14086" width="15.140625" style="1" customWidth="1"/>
    <col min="14087" max="14087" width="18.5703125" style="1" bestFit="1" customWidth="1"/>
    <col min="14088" max="14088" width="13.140625" style="1" bestFit="1" customWidth="1"/>
    <col min="14089" max="14089" width="14.42578125" style="1" bestFit="1" customWidth="1"/>
    <col min="14090" max="14336" width="9.140625" style="1"/>
    <col min="14337" max="14337" width="11.7109375" style="1" customWidth="1"/>
    <col min="14338" max="14338" width="28.28515625" style="1" bestFit="1" customWidth="1"/>
    <col min="14339" max="14339" width="12.5703125" style="1" bestFit="1" customWidth="1"/>
    <col min="14340" max="14340" width="20.28515625" style="1" customWidth="1"/>
    <col min="14341" max="14341" width="12" style="1" bestFit="1" customWidth="1"/>
    <col min="14342" max="14342" width="15.140625" style="1" customWidth="1"/>
    <col min="14343" max="14343" width="18.5703125" style="1" bestFit="1" customWidth="1"/>
    <col min="14344" max="14344" width="13.140625" style="1" bestFit="1" customWidth="1"/>
    <col min="14345" max="14345" width="14.42578125" style="1" bestFit="1" customWidth="1"/>
    <col min="14346" max="14592" width="9.140625" style="1"/>
    <col min="14593" max="14593" width="11.7109375" style="1" customWidth="1"/>
    <col min="14594" max="14594" width="28.28515625" style="1" bestFit="1" customWidth="1"/>
    <col min="14595" max="14595" width="12.5703125" style="1" bestFit="1" customWidth="1"/>
    <col min="14596" max="14596" width="20.28515625" style="1" customWidth="1"/>
    <col min="14597" max="14597" width="12" style="1" bestFit="1" customWidth="1"/>
    <col min="14598" max="14598" width="15.140625" style="1" customWidth="1"/>
    <col min="14599" max="14599" width="18.5703125" style="1" bestFit="1" customWidth="1"/>
    <col min="14600" max="14600" width="13.140625" style="1" bestFit="1" customWidth="1"/>
    <col min="14601" max="14601" width="14.42578125" style="1" bestFit="1" customWidth="1"/>
    <col min="14602" max="14848" width="9.140625" style="1"/>
    <col min="14849" max="14849" width="11.7109375" style="1" customWidth="1"/>
    <col min="14850" max="14850" width="28.28515625" style="1" bestFit="1" customWidth="1"/>
    <col min="14851" max="14851" width="12.5703125" style="1" bestFit="1" customWidth="1"/>
    <col min="14852" max="14852" width="20.28515625" style="1" customWidth="1"/>
    <col min="14853" max="14853" width="12" style="1" bestFit="1" customWidth="1"/>
    <col min="14854" max="14854" width="15.140625" style="1" customWidth="1"/>
    <col min="14855" max="14855" width="18.5703125" style="1" bestFit="1" customWidth="1"/>
    <col min="14856" max="14856" width="13.140625" style="1" bestFit="1" customWidth="1"/>
    <col min="14857" max="14857" width="14.42578125" style="1" bestFit="1" customWidth="1"/>
    <col min="14858" max="15104" width="9.140625" style="1"/>
    <col min="15105" max="15105" width="11.7109375" style="1" customWidth="1"/>
    <col min="15106" max="15106" width="28.28515625" style="1" bestFit="1" customWidth="1"/>
    <col min="15107" max="15107" width="12.5703125" style="1" bestFit="1" customWidth="1"/>
    <col min="15108" max="15108" width="20.28515625" style="1" customWidth="1"/>
    <col min="15109" max="15109" width="12" style="1" bestFit="1" customWidth="1"/>
    <col min="15110" max="15110" width="15.140625" style="1" customWidth="1"/>
    <col min="15111" max="15111" width="18.5703125" style="1" bestFit="1" customWidth="1"/>
    <col min="15112" max="15112" width="13.140625" style="1" bestFit="1" customWidth="1"/>
    <col min="15113" max="15113" width="14.42578125" style="1" bestFit="1" customWidth="1"/>
    <col min="15114" max="15360" width="9.140625" style="1"/>
    <col min="15361" max="15361" width="11.7109375" style="1" customWidth="1"/>
    <col min="15362" max="15362" width="28.28515625" style="1" bestFit="1" customWidth="1"/>
    <col min="15363" max="15363" width="12.5703125" style="1" bestFit="1" customWidth="1"/>
    <col min="15364" max="15364" width="20.28515625" style="1" customWidth="1"/>
    <col min="15365" max="15365" width="12" style="1" bestFit="1" customWidth="1"/>
    <col min="15366" max="15366" width="15.140625" style="1" customWidth="1"/>
    <col min="15367" max="15367" width="18.5703125" style="1" bestFit="1" customWidth="1"/>
    <col min="15368" max="15368" width="13.140625" style="1" bestFit="1" customWidth="1"/>
    <col min="15369" max="15369" width="14.42578125" style="1" bestFit="1" customWidth="1"/>
    <col min="15370" max="15616" width="9.140625" style="1"/>
    <col min="15617" max="15617" width="11.7109375" style="1" customWidth="1"/>
    <col min="15618" max="15618" width="28.28515625" style="1" bestFit="1" customWidth="1"/>
    <col min="15619" max="15619" width="12.5703125" style="1" bestFit="1" customWidth="1"/>
    <col min="15620" max="15620" width="20.28515625" style="1" customWidth="1"/>
    <col min="15621" max="15621" width="12" style="1" bestFit="1" customWidth="1"/>
    <col min="15622" max="15622" width="15.140625" style="1" customWidth="1"/>
    <col min="15623" max="15623" width="18.5703125" style="1" bestFit="1" customWidth="1"/>
    <col min="15624" max="15624" width="13.140625" style="1" bestFit="1" customWidth="1"/>
    <col min="15625" max="15625" width="14.42578125" style="1" bestFit="1" customWidth="1"/>
    <col min="15626" max="15872" width="9.140625" style="1"/>
    <col min="15873" max="15873" width="11.7109375" style="1" customWidth="1"/>
    <col min="15874" max="15874" width="28.28515625" style="1" bestFit="1" customWidth="1"/>
    <col min="15875" max="15875" width="12.5703125" style="1" bestFit="1" customWidth="1"/>
    <col min="15876" max="15876" width="20.28515625" style="1" customWidth="1"/>
    <col min="15877" max="15877" width="12" style="1" bestFit="1" customWidth="1"/>
    <col min="15878" max="15878" width="15.140625" style="1" customWidth="1"/>
    <col min="15879" max="15879" width="18.5703125" style="1" bestFit="1" customWidth="1"/>
    <col min="15880" max="15880" width="13.140625" style="1" bestFit="1" customWidth="1"/>
    <col min="15881" max="15881" width="14.42578125" style="1" bestFit="1" customWidth="1"/>
    <col min="15882" max="16128" width="9.140625" style="1"/>
    <col min="16129" max="16129" width="11.7109375" style="1" customWidth="1"/>
    <col min="16130" max="16130" width="28.28515625" style="1" bestFit="1" customWidth="1"/>
    <col min="16131" max="16131" width="12.5703125" style="1" bestFit="1" customWidth="1"/>
    <col min="16132" max="16132" width="20.28515625" style="1" customWidth="1"/>
    <col min="16133" max="16133" width="12" style="1" bestFit="1" customWidth="1"/>
    <col min="16134" max="16134" width="15.140625" style="1" customWidth="1"/>
    <col min="16135" max="16135" width="18.5703125" style="1" bestFit="1" customWidth="1"/>
    <col min="16136" max="16136" width="13.140625" style="1" bestFit="1" customWidth="1"/>
    <col min="16137" max="16137" width="14.42578125" style="1" bestFit="1" customWidth="1"/>
    <col min="16138" max="16384" width="9.140625" style="1"/>
  </cols>
  <sheetData>
    <row r="1" spans="1:10" x14ac:dyDescent="0.2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3.5" thickBot="1" x14ac:dyDescent="0.25">
      <c r="A3" s="7" t="s">
        <v>1</v>
      </c>
      <c r="B3" s="7" t="s">
        <v>2</v>
      </c>
      <c r="C3" s="7" t="s">
        <v>3</v>
      </c>
      <c r="E3" s="6" t="s">
        <v>4</v>
      </c>
      <c r="F3" s="6"/>
      <c r="G3" s="6"/>
      <c r="H3" s="6"/>
      <c r="I3" s="6"/>
      <c r="J3" s="6"/>
    </row>
    <row r="4" spans="1:10" x14ac:dyDescent="0.2">
      <c r="A4" s="1">
        <v>1</v>
      </c>
      <c r="B4" s="1">
        <v>81.8</v>
      </c>
      <c r="C4" s="1">
        <v>0.21</v>
      </c>
    </row>
    <row r="5" spans="1:10" x14ac:dyDescent="0.2">
      <c r="A5" s="1">
        <v>2</v>
      </c>
      <c r="B5" s="1">
        <v>76.599999999999994</v>
      </c>
      <c r="C5" s="1">
        <v>0.57999999999999996</v>
      </c>
    </row>
    <row r="6" spans="1:10" x14ac:dyDescent="0.2">
      <c r="A6" s="1">
        <v>3</v>
      </c>
      <c r="B6" s="1">
        <v>76.599999999999994</v>
      </c>
      <c r="C6" s="1">
        <v>0.85</v>
      </c>
    </row>
    <row r="7" spans="1:10" x14ac:dyDescent="0.2">
      <c r="A7" s="1">
        <v>4</v>
      </c>
      <c r="B7" s="1">
        <v>75.7</v>
      </c>
      <c r="C7" s="1">
        <v>0.68</v>
      </c>
    </row>
    <row r="8" spans="1:10" x14ac:dyDescent="0.2">
      <c r="A8" s="1">
        <v>5</v>
      </c>
      <c r="B8" s="1">
        <v>73.8</v>
      </c>
      <c r="C8" s="1">
        <v>0.74</v>
      </c>
    </row>
    <row r="9" spans="1:10" x14ac:dyDescent="0.2">
      <c r="A9" s="1">
        <v>6</v>
      </c>
      <c r="B9" s="1">
        <v>72.2</v>
      </c>
      <c r="C9" s="1">
        <v>0.93</v>
      </c>
    </row>
    <row r="10" spans="1:10" x14ac:dyDescent="0.2">
      <c r="A10" s="1">
        <v>7</v>
      </c>
      <c r="B10" s="1">
        <v>71.2</v>
      </c>
      <c r="C10" s="1">
        <v>0.72</v>
      </c>
    </row>
    <row r="11" spans="1:10" x14ac:dyDescent="0.2">
      <c r="A11" s="1">
        <v>8</v>
      </c>
      <c r="B11" s="1">
        <v>70.8</v>
      </c>
      <c r="C11" s="1">
        <v>1.22</v>
      </c>
    </row>
    <row r="12" spans="1:10" x14ac:dyDescent="0.2">
      <c r="A12" s="3">
        <v>9</v>
      </c>
      <c r="B12" s="3">
        <v>68.5</v>
      </c>
      <c r="C12" s="3">
        <v>1.25</v>
      </c>
    </row>
    <row r="15" spans="1:10" x14ac:dyDescent="0.2">
      <c r="A15" s="6" t="s">
        <v>54</v>
      </c>
      <c r="B15" s="6"/>
      <c r="C15" s="6"/>
      <c r="D15" s="6"/>
      <c r="E15" s="6"/>
      <c r="F15" s="6"/>
      <c r="G15" s="6"/>
      <c r="H15" s="6"/>
      <c r="I15" s="6"/>
      <c r="J15" s="6"/>
    </row>
    <row r="17" spans="1:10" x14ac:dyDescent="0.2">
      <c r="A17" s="1" t="s">
        <v>5</v>
      </c>
      <c r="B17" s="4"/>
    </row>
    <row r="19" spans="1:10" x14ac:dyDescent="0.2">
      <c r="A19" s="6" t="s">
        <v>51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1" t="s">
        <v>33</v>
      </c>
    </row>
    <row r="21" spans="1:10" x14ac:dyDescent="0.2">
      <c r="A21" s="1" t="s">
        <v>34</v>
      </c>
    </row>
    <row r="22" spans="1:10" x14ac:dyDescent="0.2">
      <c r="A22" s="1" t="s">
        <v>35</v>
      </c>
    </row>
    <row r="23" spans="1:10" x14ac:dyDescent="0.2">
      <c r="A23" s="1" t="s">
        <v>55</v>
      </c>
    </row>
    <row r="24" spans="1:10" x14ac:dyDescent="0.2">
      <c r="A24" s="1" t="s">
        <v>32</v>
      </c>
    </row>
    <row r="26" spans="1:10" x14ac:dyDescent="0.2">
      <c r="A26" s="1" t="s">
        <v>32</v>
      </c>
    </row>
    <row r="27" spans="1:10" x14ac:dyDescent="0.2">
      <c r="A27" s="1" t="s">
        <v>36</v>
      </c>
    </row>
    <row r="28" spans="1:10" x14ac:dyDescent="0.2">
      <c r="A28" s="1" t="s">
        <v>50</v>
      </c>
    </row>
    <row r="29" spans="1:10" x14ac:dyDescent="0.2">
      <c r="A29" s="1" t="s">
        <v>52</v>
      </c>
    </row>
    <row r="30" spans="1:10" x14ac:dyDescent="0.2">
      <c r="A30" s="1" t="s">
        <v>53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8B0A-A971-415D-8694-1DB48C79DAE9}">
  <dimension ref="A1:H27"/>
  <sheetViews>
    <sheetView showGridLines="0" zoomScale="115" zoomScaleNormal="115" workbookViewId="0">
      <selection activeCell="G6" sqref="G6"/>
    </sheetView>
  </sheetViews>
  <sheetFormatPr defaultRowHeight="15" x14ac:dyDescent="0.25"/>
  <cols>
    <col min="1" max="1" width="14.85546875" style="5" bestFit="1" customWidth="1"/>
    <col min="2" max="3" width="13.140625" style="5" bestFit="1" customWidth="1"/>
    <col min="4" max="4" width="9.5703125" style="5" customWidth="1"/>
    <col min="5" max="5" width="17" style="5" bestFit="1" customWidth="1"/>
    <col min="6" max="16384" width="9.140625" style="5"/>
  </cols>
  <sheetData>
    <row r="1" spans="1:8" x14ac:dyDescent="0.25">
      <c r="A1" s="22" t="s">
        <v>31</v>
      </c>
      <c r="B1" s="23" t="s">
        <v>95</v>
      </c>
      <c r="C1" s="23" t="s">
        <v>94</v>
      </c>
      <c r="D1" s="23" t="s">
        <v>30</v>
      </c>
      <c r="E1" s="23" t="s">
        <v>96</v>
      </c>
    </row>
    <row r="2" spans="1:8" x14ac:dyDescent="0.25">
      <c r="A2" s="24" t="s">
        <v>6</v>
      </c>
      <c r="B2" s="25">
        <v>66.099999999999994</v>
      </c>
      <c r="C2" s="25">
        <v>72.37</v>
      </c>
      <c r="D2" s="25">
        <f t="shared" ref="D2:D27" si="0">15.914+0.8391*B2</f>
        <v>71.378509999999991</v>
      </c>
      <c r="E2" s="25">
        <f>Tabela1[[#This Row],[Y 2016]]-Tabela1[[#This Row],[Modelo]]</f>
        <v>0.99149000000001308</v>
      </c>
      <c r="G2" s="5" cm="1">
        <f t="array" ref="G2:H2">LINEST(C2:C27)</f>
        <v>-1.0358974358974217E-2</v>
      </c>
      <c r="H2" s="5">
        <v>75.890615384615359</v>
      </c>
    </row>
    <row r="3" spans="1:8" x14ac:dyDescent="0.25">
      <c r="A3" s="24" t="s">
        <v>7</v>
      </c>
      <c r="B3" s="25">
        <v>68.8</v>
      </c>
      <c r="C3" s="25">
        <v>70.47</v>
      </c>
      <c r="D3" s="25">
        <f t="shared" si="0"/>
        <v>73.644079999999988</v>
      </c>
      <c r="E3" s="25">
        <f>Tabela1[[#This Row],[Y 2016]]-Tabela1[[#This Row],[Modelo]]</f>
        <v>-3.1740799999999894</v>
      </c>
    </row>
    <row r="4" spans="1:8" x14ac:dyDescent="0.25">
      <c r="A4" s="24" t="s">
        <v>8</v>
      </c>
      <c r="B4" s="25">
        <v>78.599999999999994</v>
      </c>
      <c r="C4" s="25">
        <v>84.67</v>
      </c>
      <c r="D4" s="25">
        <f t="shared" si="0"/>
        <v>81.867259999999987</v>
      </c>
      <c r="E4" s="25">
        <f>Tabela1[[#This Row],[Y 2016]]-Tabela1[[#This Row],[Modelo]]</f>
        <v>2.8027400000000142</v>
      </c>
    </row>
    <row r="5" spans="1:8" x14ac:dyDescent="0.25">
      <c r="A5" s="24" t="s">
        <v>9</v>
      </c>
      <c r="B5" s="25">
        <v>67.2</v>
      </c>
      <c r="C5" s="25">
        <v>69.569999999999993</v>
      </c>
      <c r="D5" s="25">
        <f t="shared" si="0"/>
        <v>72.301519999999996</v>
      </c>
      <c r="E5" s="25">
        <f>Tabela1[[#This Row],[Y 2016]]-Tabela1[[#This Row],[Modelo]]</f>
        <v>-2.7315200000000033</v>
      </c>
    </row>
    <row r="6" spans="1:8" x14ac:dyDescent="0.25">
      <c r="A6" s="24" t="s">
        <v>10</v>
      </c>
      <c r="B6" s="25">
        <v>80.400000000000006</v>
      </c>
      <c r="C6" s="25">
        <v>82.77</v>
      </c>
      <c r="D6" s="25">
        <f t="shared" si="0"/>
        <v>83.37764</v>
      </c>
      <c r="E6" s="25">
        <f>Tabela1[[#This Row],[Y 2016]]-Tabela1[[#This Row],[Modelo]]</f>
        <v>-0.60764000000000351</v>
      </c>
    </row>
    <row r="7" spans="1:8" x14ac:dyDescent="0.25">
      <c r="A7" s="24" t="s">
        <v>93</v>
      </c>
      <c r="B7" s="25">
        <v>74.900000000000006</v>
      </c>
      <c r="C7" s="25">
        <v>79.569999999999993</v>
      </c>
      <c r="D7" s="25">
        <f t="shared" si="0"/>
        <v>78.762590000000003</v>
      </c>
      <c r="E7" s="25">
        <f>Tabela1[[#This Row],[Y 2016]]-Tabela1[[#This Row],[Modelo]]</f>
        <v>0.80740999999999019</v>
      </c>
    </row>
    <row r="8" spans="1:8" x14ac:dyDescent="0.25">
      <c r="A8" s="24" t="s">
        <v>11</v>
      </c>
      <c r="B8" s="25">
        <v>70</v>
      </c>
      <c r="C8" s="25">
        <v>74.47</v>
      </c>
      <c r="D8" s="25">
        <f t="shared" si="0"/>
        <v>74.650999999999996</v>
      </c>
      <c r="E8" s="25">
        <f>Tabela1[[#This Row],[Y 2016]]-Tabela1[[#This Row],[Modelo]]</f>
        <v>-0.18099999999999739</v>
      </c>
    </row>
    <row r="9" spans="1:8" x14ac:dyDescent="0.25">
      <c r="A9" s="24" t="s">
        <v>12</v>
      </c>
      <c r="B9" s="25">
        <v>80.099999999999994</v>
      </c>
      <c r="C9" s="25">
        <v>84.67</v>
      </c>
      <c r="D9" s="25">
        <f t="shared" si="0"/>
        <v>83.12590999999999</v>
      </c>
      <c r="E9" s="25">
        <f>Tabela1[[#This Row],[Y 2016]]-Tabela1[[#This Row],[Modelo]]</f>
        <v>1.5440900000000113</v>
      </c>
    </row>
    <row r="10" spans="1:8" x14ac:dyDescent="0.25">
      <c r="A10" s="24" t="s">
        <v>13</v>
      </c>
      <c r="B10" s="25">
        <v>64.8</v>
      </c>
      <c r="C10" s="25">
        <v>73.569999999999993</v>
      </c>
      <c r="D10" s="25">
        <f t="shared" si="0"/>
        <v>70.287679999999995</v>
      </c>
      <c r="E10" s="25">
        <f>Tabela1[[#This Row],[Y 2016]]-Tabela1[[#This Row],[Modelo]]</f>
        <v>3.2823199999999986</v>
      </c>
    </row>
    <row r="11" spans="1:8" x14ac:dyDescent="0.25">
      <c r="A11" s="24" t="s">
        <v>14</v>
      </c>
      <c r="B11" s="25">
        <v>74.5</v>
      </c>
      <c r="C11" s="25">
        <v>77.87</v>
      </c>
      <c r="D11" s="25">
        <f t="shared" si="0"/>
        <v>78.426949999999991</v>
      </c>
      <c r="E11" s="25">
        <f>Tabela1[[#This Row],[Y 2016]]-Tabela1[[#This Row],[Modelo]]</f>
        <v>-0.55694999999998629</v>
      </c>
    </row>
    <row r="12" spans="1:8" x14ac:dyDescent="0.25">
      <c r="A12" s="24" t="s">
        <v>15</v>
      </c>
      <c r="B12" s="25">
        <v>56.5</v>
      </c>
      <c r="C12" s="25">
        <v>60.87</v>
      </c>
      <c r="D12" s="25">
        <f t="shared" si="0"/>
        <v>63.323149999999998</v>
      </c>
      <c r="E12" s="25">
        <f>Tabela1[[#This Row],[Y 2016]]-Tabela1[[#This Row],[Modelo]]</f>
        <v>-2.4531500000000008</v>
      </c>
    </row>
    <row r="13" spans="1:8" x14ac:dyDescent="0.25">
      <c r="A13" s="24" t="s">
        <v>16</v>
      </c>
      <c r="B13" s="25">
        <v>75</v>
      </c>
      <c r="C13" s="25">
        <v>77.17</v>
      </c>
      <c r="D13" s="25">
        <f t="shared" si="0"/>
        <v>78.846499999999992</v>
      </c>
      <c r="E13" s="25">
        <f>Tabela1[[#This Row],[Y 2016]]-Tabela1[[#This Row],[Modelo]]</f>
        <v>-1.6764999999999901</v>
      </c>
    </row>
    <row r="14" spans="1:8" x14ac:dyDescent="0.25">
      <c r="A14" s="24" t="s">
        <v>17</v>
      </c>
      <c r="B14" s="25">
        <v>68</v>
      </c>
      <c r="C14" s="25">
        <v>73.47</v>
      </c>
      <c r="D14" s="25">
        <f t="shared" si="0"/>
        <v>72.972799999999992</v>
      </c>
      <c r="E14" s="25">
        <f>Tabela1[[#This Row],[Y 2016]]-Tabela1[[#This Row],[Modelo]]</f>
        <v>0.49720000000000653</v>
      </c>
    </row>
    <row r="15" spans="1:8" x14ac:dyDescent="0.25">
      <c r="A15" s="24" t="s">
        <v>18</v>
      </c>
      <c r="B15" s="25">
        <v>71</v>
      </c>
      <c r="C15" s="25">
        <v>72.67</v>
      </c>
      <c r="D15" s="25">
        <f t="shared" si="0"/>
        <v>75.490099999999998</v>
      </c>
      <c r="E15" s="25">
        <f>Tabela1[[#This Row],[Y 2016]]-Tabela1[[#This Row],[Modelo]]</f>
        <v>-2.8200999999999965</v>
      </c>
    </row>
    <row r="16" spans="1:8" x14ac:dyDescent="0.25">
      <c r="A16" s="24" t="s">
        <v>19</v>
      </c>
      <c r="B16" s="25">
        <v>75.400000000000006</v>
      </c>
      <c r="C16" s="25">
        <v>76.27</v>
      </c>
      <c r="D16" s="25">
        <f t="shared" si="0"/>
        <v>79.182140000000004</v>
      </c>
      <c r="E16" s="25">
        <f>Tabela1[[#This Row],[Y 2016]]-Tabela1[[#This Row],[Modelo]]</f>
        <v>-2.9121400000000079</v>
      </c>
    </row>
    <row r="17" spans="1:5" x14ac:dyDescent="0.25">
      <c r="A17" s="24" t="s">
        <v>20</v>
      </c>
      <c r="B17" s="25">
        <v>84.1</v>
      </c>
      <c r="C17" s="25">
        <v>90.87</v>
      </c>
      <c r="D17" s="25">
        <f t="shared" si="0"/>
        <v>86.482309999999998</v>
      </c>
      <c r="E17" s="25">
        <f>Tabela1[[#This Row],[Y 2016]]-Tabela1[[#This Row],[Modelo]]</f>
        <v>4.3876900000000063</v>
      </c>
    </row>
    <row r="18" spans="1:5" x14ac:dyDescent="0.25">
      <c r="A18" s="24" t="s">
        <v>21</v>
      </c>
      <c r="B18" s="25">
        <v>72.7</v>
      </c>
      <c r="C18" s="25">
        <v>77.27</v>
      </c>
      <c r="D18" s="25">
        <f t="shared" si="0"/>
        <v>76.916569999999993</v>
      </c>
      <c r="E18" s="25">
        <f>Tabela1[[#This Row],[Y 2016]]-Tabela1[[#This Row],[Modelo]]</f>
        <v>0.35343000000000302</v>
      </c>
    </row>
    <row r="19" spans="1:5" x14ac:dyDescent="0.25">
      <c r="A19" s="24" t="s">
        <v>22</v>
      </c>
      <c r="B19" s="25">
        <v>66.099999999999994</v>
      </c>
      <c r="C19" s="25">
        <v>69.97</v>
      </c>
      <c r="D19" s="25">
        <f t="shared" si="0"/>
        <v>71.378509999999991</v>
      </c>
      <c r="E19" s="25">
        <f>Tabela1[[#This Row],[Y 2016]]-Tabela1[[#This Row],[Modelo]]</f>
        <v>-1.4085099999999926</v>
      </c>
    </row>
    <row r="20" spans="1:5" x14ac:dyDescent="0.25">
      <c r="A20" s="24" t="s">
        <v>23</v>
      </c>
      <c r="B20" s="25">
        <v>65.2</v>
      </c>
      <c r="C20" s="25">
        <v>63.17</v>
      </c>
      <c r="D20" s="25">
        <f t="shared" si="0"/>
        <v>70.623319999999993</v>
      </c>
      <c r="E20" s="25">
        <f>Tabela1[[#This Row],[Y 2016]]-Tabela1[[#This Row],[Modelo]]</f>
        <v>-7.4533199999999908</v>
      </c>
    </row>
    <row r="21" spans="1:5" x14ac:dyDescent="0.25">
      <c r="A21" s="24" t="s">
        <v>0</v>
      </c>
      <c r="B21" s="25">
        <v>76.5</v>
      </c>
      <c r="C21" s="25">
        <v>73.67</v>
      </c>
      <c r="D21" s="25">
        <f t="shared" si="0"/>
        <v>80.105149999999995</v>
      </c>
      <c r="E21" s="25">
        <f>Tabela1[[#This Row],[Y 2016]]-Tabela1[[#This Row],[Modelo]]</f>
        <v>-6.435149999999993</v>
      </c>
    </row>
    <row r="22" spans="1:5" x14ac:dyDescent="0.25">
      <c r="A22" s="24" t="s">
        <v>24</v>
      </c>
      <c r="B22" s="25">
        <v>67.3</v>
      </c>
      <c r="C22" s="25">
        <v>80.77</v>
      </c>
      <c r="D22" s="25">
        <f t="shared" si="0"/>
        <v>72.385429999999999</v>
      </c>
      <c r="E22" s="25">
        <f>Tabela1[[#This Row],[Y 2016]]-Tabela1[[#This Row],[Modelo]]</f>
        <v>8.3845699999999965</v>
      </c>
    </row>
    <row r="23" spans="1:5" x14ac:dyDescent="0.25">
      <c r="A23" s="24" t="s">
        <v>25</v>
      </c>
      <c r="B23" s="25">
        <v>72.8</v>
      </c>
      <c r="C23" s="25">
        <v>77.569999999999993</v>
      </c>
      <c r="D23" s="25">
        <f t="shared" si="0"/>
        <v>77.000479999999996</v>
      </c>
      <c r="E23" s="25">
        <f>Tabela1[[#This Row],[Y 2016]]-Tabela1[[#This Row],[Modelo]]</f>
        <v>0.56951999999999714</v>
      </c>
    </row>
    <row r="24" spans="1:5" x14ac:dyDescent="0.25">
      <c r="A24" s="24" t="s">
        <v>26</v>
      </c>
      <c r="B24" s="25">
        <v>62.7</v>
      </c>
      <c r="C24" s="25">
        <v>77.87</v>
      </c>
      <c r="D24" s="25">
        <f t="shared" si="0"/>
        <v>68.525570000000002</v>
      </c>
      <c r="E24" s="25">
        <f>Tabela1[[#This Row],[Y 2016]]-Tabela1[[#This Row],[Modelo]]</f>
        <v>9.3444300000000027</v>
      </c>
    </row>
    <row r="25" spans="1:5" x14ac:dyDescent="0.25">
      <c r="A25" s="24" t="s">
        <v>27</v>
      </c>
      <c r="B25" s="25">
        <v>82.3</v>
      </c>
      <c r="C25" s="25">
        <v>84.37</v>
      </c>
      <c r="D25" s="25">
        <f t="shared" si="0"/>
        <v>84.97193</v>
      </c>
      <c r="E25" s="25">
        <f>Tabela1[[#This Row],[Y 2016]]-Tabela1[[#This Row],[Modelo]]</f>
        <v>-0.60192999999999586</v>
      </c>
    </row>
    <row r="26" spans="1:5" x14ac:dyDescent="0.25">
      <c r="A26" s="24" t="s">
        <v>28</v>
      </c>
      <c r="B26" s="25">
        <v>60.5</v>
      </c>
      <c r="C26" s="25">
        <v>66.37</v>
      </c>
      <c r="D26" s="25">
        <f t="shared" si="0"/>
        <v>66.679549999999992</v>
      </c>
      <c r="E26" s="25">
        <f>Tabela1[[#This Row],[Y 2016]]-Tabela1[[#This Row],[Modelo]]</f>
        <v>-0.30954999999998734</v>
      </c>
    </row>
    <row r="27" spans="1:5" x14ac:dyDescent="0.25">
      <c r="A27" s="24" t="s">
        <v>29</v>
      </c>
      <c r="B27" s="25">
        <v>72.599999999999994</v>
      </c>
      <c r="C27" s="25">
        <v>77.17</v>
      </c>
      <c r="D27" s="25">
        <f t="shared" si="0"/>
        <v>76.83265999999999</v>
      </c>
      <c r="E27" s="25">
        <f>Tabela1[[#This Row],[Y 2016]]-Tabela1[[#This Row],[Modelo]]</f>
        <v>0.33734000000001174</v>
      </c>
    </row>
  </sheetData>
  <sortState xmlns:xlrd2="http://schemas.microsoft.com/office/spreadsheetml/2017/richdata2"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E489-37D4-4C34-9CC1-99A9751E2639}">
  <dimension ref="A1:A18"/>
  <sheetViews>
    <sheetView showGridLines="0" tabSelected="1" workbookViewId="0">
      <selection activeCell="A13" sqref="A13:A18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55</v>
      </c>
    </row>
    <row r="6" spans="1:1" x14ac:dyDescent="0.25">
      <c r="A6" t="s">
        <v>32</v>
      </c>
    </row>
    <row r="8" spans="1:1" x14ac:dyDescent="0.25">
      <c r="A8" t="s">
        <v>32</v>
      </c>
    </row>
    <row r="9" spans="1:1" x14ac:dyDescent="0.25">
      <c r="A9" t="s">
        <v>36</v>
      </c>
    </row>
    <row r="10" spans="1:1" x14ac:dyDescent="0.25">
      <c r="A10" t="s">
        <v>56</v>
      </c>
    </row>
    <row r="12" spans="1:1" x14ac:dyDescent="0.25">
      <c r="A12" t="s">
        <v>37</v>
      </c>
    </row>
    <row r="13" spans="1:1" x14ac:dyDescent="0.25">
      <c r="A13" t="s">
        <v>41</v>
      </c>
    </row>
    <row r="14" spans="1:1" x14ac:dyDescent="0.25">
      <c r="A14" t="s">
        <v>42</v>
      </c>
    </row>
    <row r="16" spans="1:1" x14ac:dyDescent="0.25">
      <c r="A16" t="s">
        <v>43</v>
      </c>
    </row>
    <row r="17" spans="1:1" x14ac:dyDescent="0.25">
      <c r="A17" t="s">
        <v>57</v>
      </c>
    </row>
    <row r="18" spans="1:1" x14ac:dyDescent="0.25">
      <c r="A18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964B-33FB-40AB-B3FC-DDD00695E938}">
  <dimension ref="A1:A26"/>
  <sheetViews>
    <sheetView showGridLines="0" topLeftCell="A7" workbookViewId="0">
      <selection activeCell="A8" sqref="A8:A26"/>
    </sheetView>
  </sheetViews>
  <sheetFormatPr defaultRowHeight="15" x14ac:dyDescent="0.25"/>
  <cols>
    <col min="1" max="1" width="9.140625" style="9"/>
  </cols>
  <sheetData>
    <row r="1" spans="1:1" x14ac:dyDescent="0.25">
      <c r="A1" s="9" t="s">
        <v>33</v>
      </c>
    </row>
    <row r="2" spans="1:1" x14ac:dyDescent="0.25">
      <c r="A2" s="9" t="s">
        <v>34</v>
      </c>
    </row>
    <row r="3" spans="1:1" x14ac:dyDescent="0.25">
      <c r="A3" s="9" t="s">
        <v>35</v>
      </c>
    </row>
    <row r="4" spans="1:1" x14ac:dyDescent="0.25">
      <c r="A4" s="9" t="s">
        <v>65</v>
      </c>
    </row>
    <row r="5" spans="1:1" x14ac:dyDescent="0.25">
      <c r="A5" s="9" t="s">
        <v>32</v>
      </c>
    </row>
    <row r="7" spans="1:1" x14ac:dyDescent="0.25">
      <c r="A7" s="9" t="s">
        <v>32</v>
      </c>
    </row>
    <row r="8" spans="1:1" x14ac:dyDescent="0.25">
      <c r="A8" s="9" t="s">
        <v>36</v>
      </c>
    </row>
    <row r="9" spans="1:1" x14ac:dyDescent="0.25">
      <c r="A9" s="9" t="s">
        <v>66</v>
      </c>
    </row>
    <row r="10" spans="1:1" x14ac:dyDescent="0.25">
      <c r="A10" s="9" t="s">
        <v>37</v>
      </c>
    </row>
    <row r="11" spans="1:1" x14ac:dyDescent="0.25">
      <c r="A11" s="9" t="s">
        <v>67</v>
      </c>
    </row>
    <row r="13" spans="1:1" x14ac:dyDescent="0.25">
      <c r="A13" s="9" t="s">
        <v>68</v>
      </c>
    </row>
    <row r="14" spans="1:1" x14ac:dyDescent="0.25">
      <c r="A14" s="9" t="s">
        <v>69</v>
      </c>
    </row>
    <row r="16" spans="1:1" x14ac:dyDescent="0.25">
      <c r="A16" s="9" t="s">
        <v>70</v>
      </c>
    </row>
    <row r="17" spans="1:1" x14ac:dyDescent="0.25">
      <c r="A17" s="9" t="s">
        <v>79</v>
      </c>
    </row>
    <row r="18" spans="1:1" x14ac:dyDescent="0.25">
      <c r="A18" s="9" t="s">
        <v>80</v>
      </c>
    </row>
    <row r="19" spans="1:1" x14ac:dyDescent="0.25">
      <c r="A19" s="9" t="s">
        <v>81</v>
      </c>
    </row>
    <row r="21" spans="1:1" x14ac:dyDescent="0.25">
      <c r="A21" s="9" t="s">
        <v>71</v>
      </c>
    </row>
    <row r="22" spans="1:1" x14ac:dyDescent="0.25">
      <c r="A22" s="9" t="s">
        <v>72</v>
      </c>
    </row>
    <row r="24" spans="1:1" x14ac:dyDescent="0.25">
      <c r="A24" s="9" t="s">
        <v>73</v>
      </c>
    </row>
    <row r="25" spans="1:1" x14ac:dyDescent="0.25">
      <c r="A25" s="9" t="s">
        <v>74</v>
      </c>
    </row>
    <row r="26" spans="1:1" x14ac:dyDescent="0.25">
      <c r="A26" s="9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DDE7-2554-4208-8DFB-0511EBD89586}">
  <dimension ref="A1:C38"/>
  <sheetViews>
    <sheetView showGridLines="0" topLeftCell="A20" workbookViewId="0">
      <selection activeCell="A6" sqref="A6:A40"/>
    </sheetView>
  </sheetViews>
  <sheetFormatPr defaultRowHeight="15" x14ac:dyDescent="0.25"/>
  <cols>
    <col min="1" max="1" width="9.140625" style="9"/>
  </cols>
  <sheetData>
    <row r="1" spans="1:1" x14ac:dyDescent="0.25">
      <c r="A1" s="9" t="s">
        <v>32</v>
      </c>
    </row>
    <row r="2" spans="1:1" x14ac:dyDescent="0.25">
      <c r="A2" s="9" t="s">
        <v>33</v>
      </c>
    </row>
    <row r="3" spans="1:1" x14ac:dyDescent="0.25">
      <c r="A3" s="9" t="s">
        <v>34</v>
      </c>
    </row>
    <row r="4" spans="1:1" x14ac:dyDescent="0.25">
      <c r="A4" s="9" t="s">
        <v>35</v>
      </c>
    </row>
    <row r="5" spans="1:1" x14ac:dyDescent="0.25">
      <c r="A5" s="9" t="s">
        <v>55</v>
      </c>
    </row>
    <row r="6" spans="1:1" x14ac:dyDescent="0.25">
      <c r="A6" s="9" t="s">
        <v>36</v>
      </c>
    </row>
    <row r="7" spans="1:1" x14ac:dyDescent="0.25">
      <c r="A7" s="9" t="s">
        <v>59</v>
      </c>
    </row>
    <row r="9" spans="1:1" x14ac:dyDescent="0.25">
      <c r="A9" s="9" t="s">
        <v>37</v>
      </c>
    </row>
    <row r="10" spans="1:1" x14ac:dyDescent="0.25">
      <c r="A10" s="9" t="s">
        <v>45</v>
      </c>
    </row>
    <row r="12" spans="1:1" x14ac:dyDescent="0.25">
      <c r="A12" s="9" t="s">
        <v>60</v>
      </c>
    </row>
    <row r="13" spans="1:1" x14ac:dyDescent="0.25">
      <c r="A13" s="9" t="s">
        <v>39</v>
      </c>
    </row>
    <row r="14" spans="1:1" x14ac:dyDescent="0.25">
      <c r="A14" s="9" t="s">
        <v>40</v>
      </c>
    </row>
    <row r="15" spans="1:1" x14ac:dyDescent="0.25">
      <c r="A15" s="9" t="s">
        <v>46</v>
      </c>
    </row>
    <row r="17" spans="1:3" x14ac:dyDescent="0.25">
      <c r="A17" s="9" t="s">
        <v>38</v>
      </c>
    </row>
    <row r="18" spans="1:3" x14ac:dyDescent="0.25">
      <c r="A18" s="9" t="s">
        <v>47</v>
      </c>
    </row>
    <row r="19" spans="1:3" x14ac:dyDescent="0.25">
      <c r="A19" s="9" t="s">
        <v>48</v>
      </c>
    </row>
    <row r="20" spans="1:3" x14ac:dyDescent="0.25">
      <c r="A20" s="9" t="s">
        <v>44</v>
      </c>
    </row>
    <row r="21" spans="1:3" x14ac:dyDescent="0.25">
      <c r="A21" s="9" t="s">
        <v>75</v>
      </c>
      <c r="B21" s="8"/>
      <c r="C21" s="8"/>
    </row>
    <row r="22" spans="1:3" x14ac:dyDescent="0.25">
      <c r="A22" s="9" t="s">
        <v>76</v>
      </c>
      <c r="B22" s="8"/>
      <c r="C22" s="8"/>
    </row>
    <row r="23" spans="1:3" x14ac:dyDescent="0.25">
      <c r="A23" s="9" t="s">
        <v>58</v>
      </c>
      <c r="B23" s="8"/>
      <c r="C23" s="8"/>
    </row>
    <row r="25" spans="1:3" x14ac:dyDescent="0.25">
      <c r="A25" s="9" t="s">
        <v>36</v>
      </c>
    </row>
    <row r="26" spans="1:3" x14ac:dyDescent="0.25">
      <c r="A26" s="9" t="s">
        <v>61</v>
      </c>
    </row>
    <row r="27" spans="1:3" x14ac:dyDescent="0.25">
      <c r="A27" s="9" t="s">
        <v>62</v>
      </c>
    </row>
    <row r="29" spans="1:3" x14ac:dyDescent="0.25">
      <c r="A29" s="9" t="s">
        <v>60</v>
      </c>
    </row>
    <row r="30" spans="1:3" x14ac:dyDescent="0.25">
      <c r="A30" s="9" t="s">
        <v>39</v>
      </c>
    </row>
    <row r="31" spans="1:3" x14ac:dyDescent="0.25">
      <c r="A31" s="9" t="s">
        <v>40</v>
      </c>
    </row>
    <row r="32" spans="1:3" x14ac:dyDescent="0.25">
      <c r="A32" s="9" t="s">
        <v>82</v>
      </c>
      <c r="B32" s="8"/>
      <c r="C32" s="8"/>
    </row>
    <row r="33" spans="1:3" x14ac:dyDescent="0.25">
      <c r="B33" s="8"/>
      <c r="C33" s="8"/>
    </row>
    <row r="34" spans="1:3" x14ac:dyDescent="0.25">
      <c r="A34" s="9" t="s">
        <v>63</v>
      </c>
    </row>
    <row r="35" spans="1:3" x14ac:dyDescent="0.25">
      <c r="A35" s="9" t="s">
        <v>64</v>
      </c>
    </row>
    <row r="37" spans="1:3" x14ac:dyDescent="0.25">
      <c r="A37" s="9" t="s">
        <v>77</v>
      </c>
    </row>
    <row r="38" spans="1:3" x14ac:dyDescent="0.25">
      <c r="A38" s="9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Correlação</vt:lpstr>
      <vt:lpstr>Companhia_area</vt:lpstr>
      <vt:lpstr>Captacao_Aluno-EXCEL </vt:lpstr>
      <vt:lpstr>Captacao_Aluno-R</vt:lpstr>
      <vt:lpstr>Imobilliario</vt:lpstr>
      <vt:lpstr>Limite_Credito_RLM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Wilber Linhares</cp:lastModifiedBy>
  <dcterms:created xsi:type="dcterms:W3CDTF">2020-05-16T20:18:56Z</dcterms:created>
  <dcterms:modified xsi:type="dcterms:W3CDTF">2020-09-10T01:35:18Z</dcterms:modified>
</cp:coreProperties>
</file>