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3350" activeTab="1"/>
  </bookViews>
  <sheets>
    <sheet name="Summary of Results" sheetId="5" r:id="rId1"/>
    <sheet name="M" sheetId="1" r:id="rId2"/>
    <sheet name="L" sheetId="3" r:id="rId3"/>
    <sheet name="H" sheetId="4" r:id="rId4"/>
    <sheet name="Sheet1" sheetId="2" r:id="rId5"/>
  </sheets>
  <calcPr calcId="145621"/>
</workbook>
</file>

<file path=xl/calcChain.xml><?xml version="1.0" encoding="utf-8"?>
<calcChain xmlns="http://schemas.openxmlformats.org/spreadsheetml/2006/main">
  <c r="D29" i="5" l="1"/>
  <c r="C29" i="5"/>
  <c r="B29" i="5"/>
  <c r="B23" i="5"/>
  <c r="B30" i="5" s="1"/>
  <c r="B22" i="5"/>
  <c r="D23" i="5"/>
  <c r="D30" i="5" s="1"/>
  <c r="D31" i="5" s="1"/>
  <c r="D22" i="5"/>
  <c r="C23" i="5"/>
  <c r="C30" i="5" s="1"/>
  <c r="C31" i="5" s="1"/>
  <c r="C22" i="5"/>
  <c r="B16" i="5"/>
  <c r="E16" i="5"/>
  <c r="E15" i="5"/>
  <c r="R19" i="1"/>
  <c r="S19" i="1"/>
  <c r="J19" i="1"/>
  <c r="I23" i="1"/>
  <c r="I24" i="4"/>
  <c r="I25" i="3"/>
  <c r="I24" i="1"/>
  <c r="I20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I18" i="1"/>
  <c r="B10" i="4"/>
  <c r="B11" i="4"/>
  <c r="B12" i="4"/>
  <c r="B13" i="4"/>
  <c r="B9" i="4"/>
  <c r="S20" i="4"/>
  <c r="R20" i="4"/>
  <c r="R19" i="4"/>
  <c r="S19" i="4" s="1"/>
  <c r="T19" i="4" s="1"/>
  <c r="I18" i="4"/>
  <c r="I17" i="4"/>
  <c r="I16" i="4"/>
  <c r="B10" i="3"/>
  <c r="B11" i="3"/>
  <c r="B12" i="3"/>
  <c r="B13" i="3"/>
  <c r="B9" i="3"/>
  <c r="R20" i="3"/>
  <c r="S20" i="3" s="1"/>
  <c r="T20" i="3" s="1"/>
  <c r="R19" i="3"/>
  <c r="S19" i="3" s="1"/>
  <c r="T19" i="3" s="1"/>
  <c r="I18" i="3"/>
  <c r="I17" i="3"/>
  <c r="I16" i="3"/>
  <c r="B31" i="5" l="1"/>
  <c r="B24" i="5"/>
  <c r="D24" i="5"/>
  <c r="C24" i="5"/>
  <c r="K19" i="4"/>
  <c r="J19" i="4" s="1"/>
  <c r="I19" i="4" s="1"/>
  <c r="T20" i="4"/>
  <c r="K20" i="4" s="1"/>
  <c r="J20" i="4" s="1"/>
  <c r="I20" i="4" s="1"/>
  <c r="I23" i="4" s="1"/>
  <c r="K19" i="3"/>
  <c r="J19" i="3" s="1"/>
  <c r="I19" i="3" s="1"/>
  <c r="K20" i="3"/>
  <c r="J20" i="3" s="1"/>
  <c r="I20" i="3" s="1"/>
  <c r="I24" i="3" s="1"/>
  <c r="I17" i="1"/>
  <c r="I16" i="1"/>
  <c r="S20" i="1" l="1"/>
  <c r="R20" i="1"/>
  <c r="T20" i="1" l="1"/>
  <c r="K20" i="1" s="1"/>
  <c r="T19" i="1"/>
  <c r="K19" i="1" s="1"/>
  <c r="I19" i="1" s="1"/>
  <c r="J20" i="1" l="1"/>
</calcChain>
</file>

<file path=xl/sharedStrings.xml><?xml version="1.0" encoding="utf-8"?>
<sst xmlns="http://schemas.openxmlformats.org/spreadsheetml/2006/main" count="151" uniqueCount="60">
  <si>
    <t>Dependent Variable: DLEMPALL</t>
  </si>
  <si>
    <t>Method: Least Squares</t>
  </si>
  <si>
    <t>Date: 02/12/19   Time: 16:33</t>
  </si>
  <si>
    <t>Sample (adjusted): 6/01/1996 6/01/2017</t>
  </si>
  <si>
    <t>Included observations: 22 after adjustments</t>
  </si>
  <si>
    <t>Variable</t>
  </si>
  <si>
    <t>Coefficient</t>
  </si>
  <si>
    <t>Std. Error</t>
  </si>
  <si>
    <t>t-Statistic</t>
  </si>
  <si>
    <t xml:space="preserve">Prob.  </t>
  </si>
  <si>
    <t>C</t>
  </si>
  <si>
    <t>DLRMWALL</t>
  </si>
  <si>
    <t>DLGDP</t>
  </si>
  <si>
    <t>DLGDP(-1)</t>
  </si>
  <si>
    <t>DLRAHEOT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</si>
  <si>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</si>
  <si>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</si>
  <si>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</si>
  <si>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</si>
  <si>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</si>
  <si>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</si>
  <si>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</si>
  <si>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</si>
  <si>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</si>
  <si>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</si>
  <si>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</si>
  <si>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</si>
  <si>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Prob(F-statistic)</t>
  </si>
  <si>
    <t>LRMWALL</t>
  </si>
  <si>
    <t>DLEMPALL</t>
  </si>
  <si>
    <t>LEMPALL</t>
  </si>
  <si>
    <t>EMPALL</t>
  </si>
  <si>
    <t>Actual</t>
  </si>
  <si>
    <t>Fitted</t>
  </si>
  <si>
    <t>Employment level</t>
  </si>
  <si>
    <t>NMW</t>
  </si>
  <si>
    <t>PPIO</t>
  </si>
  <si>
    <t>RMWALL</t>
  </si>
  <si>
    <t>Estimation Command:</t>
  </si>
  <si>
    <t>=========================</t>
  </si>
  <si>
    <t>LS DLEMPALL C DLRMWALL DLGDP DLGDP(-1) DLRAHEOT</t>
  </si>
  <si>
    <t>Estimation Equation:</t>
  </si>
  <si>
    <t>DLEMPALL = C(1) + C(2)*DLRMWALL + C(3)*DLGDP + C(4)*DLGDP(-1) + C(5)*DLRAHEOT</t>
  </si>
  <si>
    <t>Substituted Coefficients:</t>
  </si>
  <si>
    <t>DLEMPALL = -0.00507905457401 - 0.172104542806*DLRMWALL + 0.595952090476*DLGDP + 0.36301181195*DLGDP(-1) + 0.0596458309386*DLRAHEOT</t>
  </si>
  <si>
    <t>Inputs</t>
  </si>
  <si>
    <t>MW</t>
  </si>
  <si>
    <t>RMW</t>
  </si>
  <si>
    <t>GDP ($Millions)</t>
  </si>
  <si>
    <t>M</t>
  </si>
  <si>
    <t>L</t>
  </si>
  <si>
    <t>H</t>
  </si>
  <si>
    <t>Estimated employment levels:</t>
  </si>
  <si>
    <t>Change between 2018 and 2019)</t>
  </si>
  <si>
    <t>AHEOT($, average wage)</t>
  </si>
  <si>
    <t>Note: We assumed that GDP grows by 1.3% in June 2019 qtr</t>
  </si>
  <si>
    <t>Note: The confidence interval is based on +- 2 S.E.</t>
  </si>
  <si>
    <t>Using actual employment level for June 2018 qtr and model predicted employment for June 2019</t>
  </si>
  <si>
    <t>Using model predicted employment levels for both years</t>
  </si>
  <si>
    <t>Sample from 1996-2017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</si>
</sst>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1" formatCode="_-* #,##0_-;\-* #,##0_-;_-* &quot;-&quot;??_-;_-@_-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9"/>
      <color indexed="4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17" fontId="2" fillId="2" borderId="0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2" fontId="2" fillId="2" borderId="0" xfId="1" applyNumberFormat="1" applyFont="1" applyFill="1" applyBorder="1" applyAlignment="1">
      <alignment horizontal="left"/>
    </xf>
    <xf numFmtId="2" fontId="0" fillId="0" borderId="0" xfId="0" applyNumberForma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4" fontId="0" fillId="0" borderId="0" xfId="0" applyNumberFormat="1"/>
    <xf numFmtId="0" fontId="5" fillId="0" borderId="0" xfId="0" applyFont="1"/>
    <xf numFmtId="171" fontId="0" fillId="0" borderId="0" xfId="2" applyNumberFormat="1" applyFont="1"/>
    <xf numFmtId="0" fontId="7" fillId="0" borderId="0" xfId="0" applyFont="1"/>
    <xf numFmtId="0" fontId="0" fillId="3" borderId="0" xfId="0" applyFill="1" applyAlignment="1">
      <alignment horizontal="center" wrapText="1"/>
    </xf>
    <xf numFmtId="171" fontId="5" fillId="3" borderId="0" xfId="2" applyNumberFormat="1" applyFont="1" applyFill="1"/>
    <xf numFmtId="1" fontId="0" fillId="0" borderId="0" xfId="0" applyNumberFormat="1"/>
    <xf numFmtId="14" fontId="8" fillId="0" borderId="0" xfId="0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G19" sqref="G19"/>
    </sheetView>
  </sheetViews>
  <sheetFormatPr defaultRowHeight="14.25" x14ac:dyDescent="0.2"/>
  <cols>
    <col min="1" max="1" width="19" customWidth="1"/>
  </cols>
  <sheetData>
    <row r="1" spans="1:6" x14ac:dyDescent="0.2">
      <c r="A1" s="6" t="s">
        <v>38</v>
      </c>
    </row>
    <row r="2" spans="1:6" x14ac:dyDescent="0.2">
      <c r="A2" s="6" t="s">
        <v>39</v>
      </c>
    </row>
    <row r="3" spans="1:6" x14ac:dyDescent="0.2">
      <c r="A3" s="6" t="s">
        <v>40</v>
      </c>
    </row>
    <row r="4" spans="1:6" x14ac:dyDescent="0.2">
      <c r="A4" s="6"/>
    </row>
    <row r="5" spans="1:6" x14ac:dyDescent="0.2">
      <c r="A5" s="6" t="s">
        <v>41</v>
      </c>
    </row>
    <row r="6" spans="1:6" x14ac:dyDescent="0.2">
      <c r="A6" s="6" t="s">
        <v>39</v>
      </c>
    </row>
    <row r="7" spans="1:6" x14ac:dyDescent="0.2">
      <c r="A7" s="6" t="s">
        <v>42</v>
      </c>
    </row>
    <row r="8" spans="1:6" x14ac:dyDescent="0.2">
      <c r="A8" s="6"/>
    </row>
    <row r="9" spans="1:6" x14ac:dyDescent="0.2">
      <c r="A9" s="6" t="s">
        <v>43</v>
      </c>
    </row>
    <row r="10" spans="1:6" x14ac:dyDescent="0.2">
      <c r="A10" s="6" t="s">
        <v>39</v>
      </c>
    </row>
    <row r="11" spans="1:6" x14ac:dyDescent="0.2">
      <c r="A11" s="6" t="s">
        <v>44</v>
      </c>
    </row>
    <row r="12" spans="1:6" x14ac:dyDescent="0.2">
      <c r="A12" s="6"/>
    </row>
    <row r="13" spans="1:6" x14ac:dyDescent="0.2">
      <c r="A13" s="6" t="s">
        <v>59</v>
      </c>
    </row>
    <row r="14" spans="1:6" x14ac:dyDescent="0.2">
      <c r="A14" s="6" t="s">
        <v>45</v>
      </c>
      <c r="B14" t="s">
        <v>48</v>
      </c>
      <c r="C14" t="s">
        <v>46</v>
      </c>
      <c r="D14" t="s">
        <v>36</v>
      </c>
      <c r="E14" t="s">
        <v>47</v>
      </c>
      <c r="F14" t="s">
        <v>54</v>
      </c>
    </row>
    <row r="15" spans="1:6" x14ac:dyDescent="0.2">
      <c r="A15" s="7">
        <v>43252</v>
      </c>
      <c r="B15">
        <v>61405</v>
      </c>
      <c r="C15">
        <v>16.5</v>
      </c>
      <c r="D15">
        <v>1140</v>
      </c>
      <c r="E15">
        <f>C15*(1000/D15)</f>
        <v>14.473684210526315</v>
      </c>
      <c r="F15">
        <v>30.96</v>
      </c>
    </row>
    <row r="16" spans="1:6" x14ac:dyDescent="0.2">
      <c r="A16" s="7">
        <v>43617</v>
      </c>
      <c r="B16" s="13">
        <f>B15*(1.013)</f>
        <v>62203.264999999992</v>
      </c>
      <c r="C16">
        <v>17.7</v>
      </c>
      <c r="D16">
        <v>1157</v>
      </c>
      <c r="E16">
        <f>C16*(1000/D16)</f>
        <v>15.298184961106308</v>
      </c>
      <c r="F16">
        <v>31.8</v>
      </c>
    </row>
    <row r="17" spans="1:4" x14ac:dyDescent="0.2">
      <c r="A17" s="14" t="s">
        <v>55</v>
      </c>
      <c r="B17" s="13"/>
    </row>
    <row r="19" spans="1:4" ht="15" x14ac:dyDescent="0.25">
      <c r="A19" s="8" t="s">
        <v>52</v>
      </c>
    </row>
    <row r="20" spans="1:4" x14ac:dyDescent="0.2">
      <c r="A20" s="10" t="s">
        <v>58</v>
      </c>
    </row>
    <row r="21" spans="1:4" x14ac:dyDescent="0.2">
      <c r="B21" t="s">
        <v>50</v>
      </c>
      <c r="C21" t="s">
        <v>49</v>
      </c>
      <c r="D21" t="s">
        <v>51</v>
      </c>
    </row>
    <row r="22" spans="1:4" x14ac:dyDescent="0.2">
      <c r="A22" s="7">
        <v>43252</v>
      </c>
      <c r="B22" s="9">
        <f>L!I19</f>
        <v>2493.2643435063746</v>
      </c>
      <c r="C22" s="9">
        <f>M!I19</f>
        <v>2583.0261777422052</v>
      </c>
      <c r="D22" s="9">
        <f>H!I19</f>
        <v>2645.5768890553095</v>
      </c>
    </row>
    <row r="23" spans="1:4" x14ac:dyDescent="0.2">
      <c r="A23" s="7">
        <v>43617</v>
      </c>
      <c r="B23" s="9">
        <f>L!I20</f>
        <v>2446.1438909585072</v>
      </c>
      <c r="C23" s="9">
        <f>M!I20</f>
        <v>2596.2475594523112</v>
      </c>
      <c r="D23" s="9">
        <f>H!I20</f>
        <v>2801.4273606175702</v>
      </c>
    </row>
    <row r="24" spans="1:4" ht="29.25" x14ac:dyDescent="0.25">
      <c r="A24" s="11" t="s">
        <v>53</v>
      </c>
      <c r="B24" s="12">
        <f>B23-B22</f>
        <v>-47.120452547867444</v>
      </c>
      <c r="C24" s="12">
        <f t="shared" ref="C24:D24" si="0">C23-C22</f>
        <v>13.221381710106016</v>
      </c>
      <c r="D24" s="12">
        <f t="shared" si="0"/>
        <v>155.85047156226074</v>
      </c>
    </row>
    <row r="25" spans="1:4" x14ac:dyDescent="0.2">
      <c r="A25" s="14" t="s">
        <v>56</v>
      </c>
    </row>
    <row r="26" spans="1:4" x14ac:dyDescent="0.2">
      <c r="A26" s="14"/>
    </row>
    <row r="27" spans="1:4" x14ac:dyDescent="0.2">
      <c r="A27" s="10" t="s">
        <v>57</v>
      </c>
    </row>
    <row r="28" spans="1:4" x14ac:dyDescent="0.2">
      <c r="B28" t="s">
        <v>50</v>
      </c>
      <c r="C28" t="s">
        <v>49</v>
      </c>
      <c r="D28" t="s">
        <v>51</v>
      </c>
    </row>
    <row r="29" spans="1:4" x14ac:dyDescent="0.2">
      <c r="A29" s="7">
        <v>43252</v>
      </c>
      <c r="B29" s="9">
        <f>L!H19</f>
        <v>2623.5</v>
      </c>
      <c r="C29" s="9">
        <f>M!H19</f>
        <v>2623.5</v>
      </c>
      <c r="D29" s="9">
        <f>H!H19</f>
        <v>2623.5</v>
      </c>
    </row>
    <row r="30" spans="1:4" x14ac:dyDescent="0.2">
      <c r="A30" s="7">
        <v>43617</v>
      </c>
      <c r="B30" s="9">
        <f>B23</f>
        <v>2446.1438909585072</v>
      </c>
      <c r="C30" s="9">
        <f t="shared" ref="C30:D30" si="1">C23</f>
        <v>2596.2475594523112</v>
      </c>
      <c r="D30" s="9">
        <f t="shared" si="1"/>
        <v>2801.4273606175702</v>
      </c>
    </row>
    <row r="31" spans="1:4" ht="29.25" x14ac:dyDescent="0.25">
      <c r="A31" s="11" t="s">
        <v>53</v>
      </c>
      <c r="B31" s="12">
        <f>B30-B29</f>
        <v>-177.3561090414928</v>
      </c>
      <c r="C31" s="12">
        <f t="shared" ref="C31" si="2">C30-C29</f>
        <v>-27.252440547688821</v>
      </c>
      <c r="D31" s="12">
        <f t="shared" ref="D31" si="3">D30-D29</f>
        <v>177.92736061757023</v>
      </c>
    </row>
    <row r="33" spans="1:1" x14ac:dyDescent="0.2">
      <c r="A33" s="14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C7" workbookViewId="0">
      <selection activeCell="H19" sqref="H19"/>
    </sheetView>
  </sheetViews>
  <sheetFormatPr defaultRowHeight="14.25" x14ac:dyDescent="0.2"/>
  <cols>
    <col min="1" max="1" width="24.875" customWidth="1"/>
    <col min="4" max="4" width="8.125" customWidth="1"/>
    <col min="5" max="5" width="9" customWidth="1"/>
    <col min="6" max="6" width="12.125" customWidth="1"/>
    <col min="7" max="7" width="7.625" customWidth="1"/>
    <col min="8" max="8" width="11.375" style="2" customWidth="1"/>
    <col min="9" max="9" width="10.875" style="2" customWidth="1"/>
    <col min="10" max="10" width="11.375" style="2" customWidth="1"/>
    <col min="11" max="11" width="12.75" style="2" customWidth="1"/>
    <col min="12" max="12" width="12.25" style="2" customWidth="1"/>
    <col min="15" max="15" width="13.875" customWidth="1"/>
    <col min="20" max="20" width="13.625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7" spans="1:20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9" spans="1:20" x14ac:dyDescent="0.2">
      <c r="A9" t="s">
        <v>10</v>
      </c>
      <c r="B9">
        <v>-5.0790000000000002E-3</v>
      </c>
      <c r="C9">
        <v>5.0889999999999998E-3</v>
      </c>
      <c r="D9">
        <v>-0.99809700000000001</v>
      </c>
      <c r="E9">
        <v>0.3322</v>
      </c>
    </row>
    <row r="10" spans="1:20" x14ac:dyDescent="0.2">
      <c r="A10" t="s">
        <v>11</v>
      </c>
      <c r="B10">
        <v>-0.17210500000000001</v>
      </c>
      <c r="C10">
        <v>0.116674</v>
      </c>
      <c r="D10">
        <v>-1.475093</v>
      </c>
      <c r="E10">
        <v>0.1585</v>
      </c>
    </row>
    <row r="11" spans="1:20" x14ac:dyDescent="0.2">
      <c r="A11" t="s">
        <v>12</v>
      </c>
      <c r="B11">
        <v>0.59595200000000004</v>
      </c>
      <c r="C11">
        <v>0.14891599999999999</v>
      </c>
      <c r="D11">
        <v>4.0019210000000003</v>
      </c>
      <c r="E11">
        <v>8.9999999999999998E-4</v>
      </c>
    </row>
    <row r="12" spans="1:20" x14ac:dyDescent="0.2">
      <c r="A12" t="s">
        <v>13</v>
      </c>
      <c r="B12">
        <v>0.363012</v>
      </c>
      <c r="C12">
        <v>0.125781</v>
      </c>
      <c r="D12">
        <v>2.8860589999999999</v>
      </c>
      <c r="E12">
        <v>1.03E-2</v>
      </c>
    </row>
    <row r="13" spans="1:20" x14ac:dyDescent="0.2">
      <c r="A13" t="s">
        <v>14</v>
      </c>
      <c r="B13">
        <v>5.9645999999999998E-2</v>
      </c>
      <c r="C13">
        <v>0.140821</v>
      </c>
      <c r="D13">
        <v>0.42355799999999999</v>
      </c>
      <c r="E13">
        <v>0.67720000000000002</v>
      </c>
    </row>
    <row r="15" spans="1:20" x14ac:dyDescent="0.2">
      <c r="A15" t="s">
        <v>15</v>
      </c>
      <c r="B15">
        <v>0.64744400000000002</v>
      </c>
      <c r="C15" t="s">
        <v>16</v>
      </c>
      <c r="E15">
        <v>1.8744E-2</v>
      </c>
      <c r="I15" s="2" t="s">
        <v>31</v>
      </c>
      <c r="J15" s="2" t="s">
        <v>30</v>
      </c>
      <c r="K15" s="2" t="s">
        <v>29</v>
      </c>
      <c r="L15" s="2" t="s">
        <v>14</v>
      </c>
      <c r="N15" t="s">
        <v>12</v>
      </c>
      <c r="O15" t="s">
        <v>13</v>
      </c>
      <c r="P15" t="s">
        <v>35</v>
      </c>
      <c r="Q15" t="s">
        <v>36</v>
      </c>
      <c r="R15" t="s">
        <v>37</v>
      </c>
      <c r="S15" t="s">
        <v>28</v>
      </c>
      <c r="T15" t="s">
        <v>11</v>
      </c>
    </row>
    <row r="16" spans="1:20" x14ac:dyDescent="0.2">
      <c r="A16" t="s">
        <v>17</v>
      </c>
      <c r="B16">
        <v>0.56448900000000002</v>
      </c>
      <c r="C16" t="s">
        <v>18</v>
      </c>
      <c r="E16">
        <v>1.5987999999999999E-2</v>
      </c>
      <c r="G16" s="1">
        <v>42156</v>
      </c>
      <c r="H16" s="2">
        <v>2349.4</v>
      </c>
      <c r="I16" s="2">
        <f>EXP(J16)</f>
        <v>2349.399999999986</v>
      </c>
      <c r="J16" s="2">
        <v>7.7619152553897797</v>
      </c>
      <c r="K16" s="2">
        <v>2.92830251698088E-2</v>
      </c>
    </row>
    <row r="17" spans="1:20" x14ac:dyDescent="0.2">
      <c r="A17" t="s">
        <v>19</v>
      </c>
      <c r="B17">
        <v>1.0551E-2</v>
      </c>
      <c r="C17" t="s">
        <v>20</v>
      </c>
      <c r="E17">
        <v>-6.0684149999999999</v>
      </c>
      <c r="G17" s="1">
        <v>42522</v>
      </c>
      <c r="H17" s="2">
        <v>2454.3000000000002</v>
      </c>
      <c r="I17" s="2">
        <f t="shared" ref="I17:I20" si="0">EXP(J17)</f>
        <v>2454.2999999999952</v>
      </c>
      <c r="J17" s="2">
        <v>7.8055968671877602</v>
      </c>
      <c r="K17" s="2">
        <v>4.3681611797976097E-2</v>
      </c>
    </row>
    <row r="18" spans="1:20" x14ac:dyDescent="0.2">
      <c r="A18" t="s">
        <v>21</v>
      </c>
      <c r="B18">
        <v>1.8929999999999999E-3</v>
      </c>
      <c r="C18" t="s">
        <v>22</v>
      </c>
      <c r="E18">
        <v>-5.8204500000000001</v>
      </c>
      <c r="G18" s="1">
        <v>42887</v>
      </c>
      <c r="H18" s="2">
        <v>2530.5</v>
      </c>
      <c r="I18" s="2">
        <f>EXP(J18)</f>
        <v>2530.4999999999936</v>
      </c>
      <c r="J18" s="2">
        <v>7.8361721906541302</v>
      </c>
      <c r="K18" s="2">
        <v>3.0575323466370801E-2</v>
      </c>
      <c r="S18">
        <v>2.6560904621714898</v>
      </c>
    </row>
    <row r="19" spans="1:20" x14ac:dyDescent="0.2">
      <c r="A19" t="s">
        <v>23</v>
      </c>
      <c r="B19">
        <v>71.752560000000003</v>
      </c>
      <c r="C19" t="s">
        <v>24</v>
      </c>
      <c r="E19">
        <v>-6.0100020000000001</v>
      </c>
      <c r="G19" s="1">
        <v>43252</v>
      </c>
      <c r="H19" s="5">
        <v>2623.5</v>
      </c>
      <c r="I19" s="2">
        <f t="shared" si="0"/>
        <v>2583.0261777422052</v>
      </c>
      <c r="J19" s="2">
        <f>K19+J18</f>
        <v>7.8567169276717426</v>
      </c>
      <c r="K19" s="2">
        <f>$B$9+$B$10*T19+$B$11*N19+$B$12*O19+$B$13*L19</f>
        <v>2.0544737017612474E-2</v>
      </c>
      <c r="L19" s="2">
        <v>-1.7752012266884999E-3</v>
      </c>
      <c r="N19">
        <v>3.1150993186619399E-2</v>
      </c>
      <c r="O19">
        <v>2.74381957580924E-2</v>
      </c>
      <c r="P19">
        <v>16.5</v>
      </c>
      <c r="Q19">
        <v>1140</v>
      </c>
      <c r="R19">
        <f>P19*(1000/Q19)</f>
        <v>14.473684210526315</v>
      </c>
      <c r="S19">
        <f>LOG(R19, 2.718281828)</f>
        <v>2.6723321189514166</v>
      </c>
      <c r="T19">
        <f>S19-S18</f>
        <v>1.6241656779926839E-2</v>
      </c>
    </row>
    <row r="20" spans="1:20" x14ac:dyDescent="0.2">
      <c r="A20" t="s">
        <v>25</v>
      </c>
      <c r="B20">
        <v>7.8048130000000002</v>
      </c>
      <c r="C20" t="s">
        <v>26</v>
      </c>
      <c r="E20">
        <v>1.6824330000000001</v>
      </c>
      <c r="G20" s="1">
        <v>43617</v>
      </c>
      <c r="I20" s="2">
        <f>EXP(J20)</f>
        <v>2596.2475594523112</v>
      </c>
      <c r="J20" s="2">
        <f>K20+J19</f>
        <v>7.8618224351618826</v>
      </c>
      <c r="K20" s="2">
        <f>$B$9+$B$10*T20+$B$11*N20+$B$12*O20+$B$13*L20</f>
        <v>5.1055074901399733E-3</v>
      </c>
      <c r="L20" s="2">
        <v>1.19680552594689E-2</v>
      </c>
      <c r="N20">
        <v>1.29162252665473E-2</v>
      </c>
      <c r="O20">
        <v>3.1150993186619399E-2</v>
      </c>
      <c r="P20">
        <v>17.7</v>
      </c>
      <c r="Q20">
        <v>1157</v>
      </c>
      <c r="R20">
        <f>P20*(1000/Q20)</f>
        <v>15.298184961106308</v>
      </c>
      <c r="S20">
        <f>LOG(R20, 2.718281828)</f>
        <v>2.7277341918288855</v>
      </c>
      <c r="T20">
        <f>S20-S19</f>
        <v>5.54020728774689E-2</v>
      </c>
    </row>
    <row r="21" spans="1:20" x14ac:dyDescent="0.2">
      <c r="A21" t="s">
        <v>27</v>
      </c>
      <c r="B21">
        <v>9.2199999999999997E-4</v>
      </c>
    </row>
    <row r="23" spans="1:20" x14ac:dyDescent="0.2">
      <c r="I23" s="2">
        <f>I20-I19</f>
        <v>13.221381710106016</v>
      </c>
    </row>
    <row r="24" spans="1:20" x14ac:dyDescent="0.2">
      <c r="I24" s="5">
        <f>I20-H19</f>
        <v>-27.252440547688821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A7" workbookViewId="0">
      <selection activeCell="P15" sqref="P15:R15"/>
    </sheetView>
  </sheetViews>
  <sheetFormatPr defaultRowHeight="14.25" x14ac:dyDescent="0.2"/>
  <cols>
    <col min="1" max="1" width="24.875" customWidth="1"/>
    <col min="4" max="4" width="8.125" customWidth="1"/>
    <col min="5" max="5" width="9" customWidth="1"/>
    <col min="6" max="6" width="12.125" customWidth="1"/>
    <col min="7" max="7" width="7.625" customWidth="1"/>
    <col min="8" max="8" width="11.375" style="2" customWidth="1"/>
    <col min="9" max="9" width="10.875" style="2" customWidth="1"/>
    <col min="10" max="10" width="11.375" style="2" customWidth="1"/>
    <col min="11" max="11" width="12.75" style="2" customWidth="1"/>
    <col min="12" max="12" width="12.25" style="2" customWidth="1"/>
    <col min="15" max="15" width="13.875" customWidth="1"/>
    <col min="20" max="20" width="13.625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7" spans="1:20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9" spans="1:20" x14ac:dyDescent="0.2">
      <c r="A9" t="s">
        <v>10</v>
      </c>
      <c r="B9">
        <f>M!C9-2*(M!C9)</f>
        <v>-5.0889999999999998E-3</v>
      </c>
    </row>
    <row r="10" spans="1:20" x14ac:dyDescent="0.2">
      <c r="A10" t="s">
        <v>11</v>
      </c>
      <c r="B10">
        <f>M!C10-2*(M!C10)</f>
        <v>-0.116674</v>
      </c>
    </row>
    <row r="11" spans="1:20" x14ac:dyDescent="0.2">
      <c r="A11" t="s">
        <v>12</v>
      </c>
      <c r="B11">
        <f>M!C11-2*(M!C11)</f>
        <v>-0.14891599999999999</v>
      </c>
    </row>
    <row r="12" spans="1:20" x14ac:dyDescent="0.2">
      <c r="A12" t="s">
        <v>13</v>
      </c>
      <c r="B12">
        <f>M!C12-2*(M!C12)</f>
        <v>-0.125781</v>
      </c>
    </row>
    <row r="13" spans="1:20" x14ac:dyDescent="0.2">
      <c r="A13" t="s">
        <v>14</v>
      </c>
      <c r="B13">
        <f>M!C13-2*(M!C13)</f>
        <v>-0.140821</v>
      </c>
    </row>
    <row r="15" spans="1:20" x14ac:dyDescent="0.2">
      <c r="A15" t="s">
        <v>15</v>
      </c>
      <c r="B15">
        <v>0.64744400000000002</v>
      </c>
      <c r="C15" t="s">
        <v>16</v>
      </c>
      <c r="E15">
        <v>1.8744E-2</v>
      </c>
      <c r="I15" s="2" t="s">
        <v>31</v>
      </c>
      <c r="J15" s="2" t="s">
        <v>30</v>
      </c>
      <c r="K15" s="2" t="s">
        <v>29</v>
      </c>
      <c r="L15" s="2" t="s">
        <v>14</v>
      </c>
      <c r="N15" t="s">
        <v>12</v>
      </c>
      <c r="O15" t="s">
        <v>13</v>
      </c>
      <c r="P15" t="s">
        <v>35</v>
      </c>
      <c r="Q15" t="s">
        <v>36</v>
      </c>
      <c r="R15" t="s">
        <v>37</v>
      </c>
      <c r="S15" t="s">
        <v>28</v>
      </c>
      <c r="T15" t="s">
        <v>11</v>
      </c>
    </row>
    <row r="16" spans="1:20" x14ac:dyDescent="0.2">
      <c r="A16" t="s">
        <v>17</v>
      </c>
      <c r="B16">
        <v>0.56448900000000002</v>
      </c>
      <c r="C16" t="s">
        <v>18</v>
      </c>
      <c r="E16">
        <v>1.5987999999999999E-2</v>
      </c>
      <c r="G16" s="1">
        <v>42156</v>
      </c>
      <c r="H16" s="2">
        <v>2349.4</v>
      </c>
      <c r="I16" s="2">
        <f>EXP(J16)</f>
        <v>2349.399999999986</v>
      </c>
      <c r="J16" s="2">
        <v>7.7619152553897797</v>
      </c>
      <c r="K16" s="2">
        <v>2.92830251698088E-2</v>
      </c>
    </row>
    <row r="17" spans="1:20" x14ac:dyDescent="0.2">
      <c r="A17" t="s">
        <v>19</v>
      </c>
      <c r="B17">
        <v>1.0551E-2</v>
      </c>
      <c r="C17" t="s">
        <v>20</v>
      </c>
      <c r="E17">
        <v>-6.0684149999999999</v>
      </c>
      <c r="G17" s="1">
        <v>42522</v>
      </c>
      <c r="H17" s="2">
        <v>2454.3000000000002</v>
      </c>
      <c r="I17" s="2">
        <f t="shared" ref="I17:I20" si="0">EXP(J17)</f>
        <v>2454.2999999999952</v>
      </c>
      <c r="J17" s="2">
        <v>7.8055968671877602</v>
      </c>
      <c r="K17" s="2">
        <v>4.3681611797976097E-2</v>
      </c>
    </row>
    <row r="18" spans="1:20" x14ac:dyDescent="0.2">
      <c r="A18" t="s">
        <v>21</v>
      </c>
      <c r="B18">
        <v>1.8929999999999999E-3</v>
      </c>
      <c r="C18" t="s">
        <v>22</v>
      </c>
      <c r="E18">
        <v>-5.8204500000000001</v>
      </c>
      <c r="G18" s="1">
        <v>42887</v>
      </c>
      <c r="H18" s="2">
        <v>2530.5</v>
      </c>
      <c r="I18" s="2">
        <f t="shared" si="0"/>
        <v>2530.4999999999936</v>
      </c>
      <c r="J18" s="2">
        <v>7.8361721906541302</v>
      </c>
      <c r="K18" s="2">
        <v>3.0575323466370801E-2</v>
      </c>
      <c r="S18">
        <v>2.6560904621714898</v>
      </c>
    </row>
    <row r="19" spans="1:20" x14ac:dyDescent="0.2">
      <c r="A19" t="s">
        <v>23</v>
      </c>
      <c r="B19">
        <v>71.752560000000003</v>
      </c>
      <c r="C19" t="s">
        <v>24</v>
      </c>
      <c r="E19">
        <v>-6.0100020000000001</v>
      </c>
      <c r="G19" s="1">
        <v>43252</v>
      </c>
      <c r="H19" s="5">
        <v>2623.5</v>
      </c>
      <c r="I19" s="2">
        <f t="shared" si="0"/>
        <v>2493.2643435063746</v>
      </c>
      <c r="J19" s="2">
        <f>K19+J18</f>
        <v>7.821348112200905</v>
      </c>
      <c r="K19" s="2">
        <f>$B$9+$B$10*T19+$B$11*N19+$B$12*O19+$B$13*L19</f>
        <v>-1.4824078453224919E-2</v>
      </c>
      <c r="L19" s="2">
        <v>-1.7752012266884999E-3</v>
      </c>
      <c r="N19">
        <v>3.1150993186619399E-2</v>
      </c>
      <c r="O19">
        <v>2.74381957580924E-2</v>
      </c>
      <c r="P19">
        <v>16.5</v>
      </c>
      <c r="Q19">
        <v>1140</v>
      </c>
      <c r="R19">
        <f>P19*(1000/Q19)</f>
        <v>14.473684210526315</v>
      </c>
      <c r="S19">
        <f>LOG(R19, 2.718281828)</f>
        <v>2.6723321189514166</v>
      </c>
      <c r="T19">
        <f>S19-S18</f>
        <v>1.6241656779926839E-2</v>
      </c>
    </row>
    <row r="20" spans="1:20" x14ac:dyDescent="0.2">
      <c r="A20" t="s">
        <v>25</v>
      </c>
      <c r="B20">
        <v>7.8048130000000002</v>
      </c>
      <c r="C20" t="s">
        <v>26</v>
      </c>
      <c r="E20">
        <v>1.6824330000000001</v>
      </c>
      <c r="G20" s="1">
        <v>43617</v>
      </c>
      <c r="I20" s="2">
        <f>EXP(J20)</f>
        <v>2446.1438909585072</v>
      </c>
      <c r="J20" s="2">
        <f>K20+J19</f>
        <v>7.8022681415645065</v>
      </c>
      <c r="K20" s="2">
        <f>$B$9+$B$10*T20+$B$11*N20+$B$12*O20+$B$13*L20</f>
        <v>-1.907997063639881E-2</v>
      </c>
      <c r="L20" s="2">
        <v>1.19680552594689E-2</v>
      </c>
      <c r="N20">
        <v>1.29162252665473E-2</v>
      </c>
      <c r="O20">
        <v>3.1150993186619399E-2</v>
      </c>
      <c r="P20">
        <v>17.7</v>
      </c>
      <c r="Q20">
        <v>1157</v>
      </c>
      <c r="R20">
        <f>P20*(1000/Q20)</f>
        <v>15.298184961106308</v>
      </c>
      <c r="S20">
        <f>LOG(R20, 2.718281828)</f>
        <v>2.7277341918288855</v>
      </c>
      <c r="T20">
        <f>S20-S19</f>
        <v>5.54020728774689E-2</v>
      </c>
    </row>
    <row r="21" spans="1:20" x14ac:dyDescent="0.2">
      <c r="A21" t="s">
        <v>27</v>
      </c>
      <c r="B21">
        <v>9.2199999999999997E-4</v>
      </c>
    </row>
    <row r="24" spans="1:20" x14ac:dyDescent="0.2">
      <c r="I24" s="2">
        <f>I20-I19</f>
        <v>-47.120452547867444</v>
      </c>
    </row>
    <row r="25" spans="1:20" x14ac:dyDescent="0.2">
      <c r="I25" s="2">
        <f>I20-H19</f>
        <v>-177.3561090414928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7" workbookViewId="0">
      <selection activeCell="H31" sqref="H31"/>
    </sheetView>
  </sheetViews>
  <sheetFormatPr defaultRowHeight="14.25" x14ac:dyDescent="0.2"/>
  <cols>
    <col min="1" max="1" width="24.875" customWidth="1"/>
    <col min="4" max="4" width="8.125" customWidth="1"/>
    <col min="5" max="5" width="9" customWidth="1"/>
    <col min="6" max="6" width="12.125" customWidth="1"/>
    <col min="7" max="7" width="7.625" customWidth="1"/>
    <col min="8" max="8" width="11.375" style="2" customWidth="1"/>
    <col min="9" max="9" width="10.875" style="2" customWidth="1"/>
    <col min="10" max="10" width="11.375" style="2" customWidth="1"/>
    <col min="11" max="11" width="12.75" style="2" customWidth="1"/>
    <col min="12" max="12" width="12.25" style="2" customWidth="1"/>
    <col min="15" max="15" width="13.875" customWidth="1"/>
    <col min="20" max="20" width="13.625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7" spans="1:20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9" spans="1:20" x14ac:dyDescent="0.2">
      <c r="A9" t="s">
        <v>10</v>
      </c>
      <c r="B9">
        <f>M!C9+2*(M!C9)</f>
        <v>1.5266999999999999E-2</v>
      </c>
    </row>
    <row r="10" spans="1:20" x14ac:dyDescent="0.2">
      <c r="A10" t="s">
        <v>11</v>
      </c>
      <c r="B10">
        <f>M!C10+2*(M!C10)</f>
        <v>0.350022</v>
      </c>
    </row>
    <row r="11" spans="1:20" x14ac:dyDescent="0.2">
      <c r="A11" t="s">
        <v>12</v>
      </c>
      <c r="B11">
        <f>M!C11+2*(M!C11)</f>
        <v>0.44674799999999998</v>
      </c>
    </row>
    <row r="12" spans="1:20" x14ac:dyDescent="0.2">
      <c r="A12" t="s">
        <v>13</v>
      </c>
      <c r="B12">
        <f>M!C12+2*(M!C12)</f>
        <v>0.37734299999999998</v>
      </c>
    </row>
    <row r="13" spans="1:20" x14ac:dyDescent="0.2">
      <c r="A13" t="s">
        <v>14</v>
      </c>
      <c r="B13">
        <f>M!C13+2*(M!C13)</f>
        <v>0.42246300000000003</v>
      </c>
    </row>
    <row r="15" spans="1:20" x14ac:dyDescent="0.2">
      <c r="A15" t="s">
        <v>15</v>
      </c>
      <c r="B15">
        <v>0.64744400000000002</v>
      </c>
      <c r="C15" t="s">
        <v>16</v>
      </c>
      <c r="E15">
        <v>1.8744E-2</v>
      </c>
      <c r="I15" s="2" t="s">
        <v>31</v>
      </c>
      <c r="J15" s="2" t="s">
        <v>30</v>
      </c>
      <c r="K15" s="2" t="s">
        <v>29</v>
      </c>
      <c r="L15" s="2" t="s">
        <v>14</v>
      </c>
      <c r="N15" t="s">
        <v>12</v>
      </c>
      <c r="O15" t="s">
        <v>13</v>
      </c>
      <c r="P15" t="s">
        <v>35</v>
      </c>
      <c r="Q15" t="s">
        <v>36</v>
      </c>
      <c r="R15" t="s">
        <v>37</v>
      </c>
      <c r="S15" t="s">
        <v>28</v>
      </c>
      <c r="T15" t="s">
        <v>11</v>
      </c>
    </row>
    <row r="16" spans="1:20" x14ac:dyDescent="0.2">
      <c r="A16" t="s">
        <v>17</v>
      </c>
      <c r="B16">
        <v>0.56448900000000002</v>
      </c>
      <c r="C16" t="s">
        <v>18</v>
      </c>
      <c r="E16">
        <v>1.5987999999999999E-2</v>
      </c>
      <c r="G16" s="1">
        <v>42156</v>
      </c>
      <c r="H16" s="2">
        <v>2349.4</v>
      </c>
      <c r="I16" s="2">
        <f>EXP(J16)</f>
        <v>2349.399999999986</v>
      </c>
      <c r="J16" s="2">
        <v>7.7619152553897797</v>
      </c>
      <c r="K16" s="2">
        <v>2.92830251698088E-2</v>
      </c>
    </row>
    <row r="17" spans="1:20" x14ac:dyDescent="0.2">
      <c r="A17" t="s">
        <v>19</v>
      </c>
      <c r="B17">
        <v>1.0551E-2</v>
      </c>
      <c r="C17" t="s">
        <v>20</v>
      </c>
      <c r="E17">
        <v>-6.0684149999999999</v>
      </c>
      <c r="G17" s="1">
        <v>42522</v>
      </c>
      <c r="H17" s="2">
        <v>2454.3000000000002</v>
      </c>
      <c r="I17" s="2">
        <f t="shared" ref="I17:I20" si="0">EXP(J17)</f>
        <v>2454.2999999999952</v>
      </c>
      <c r="J17" s="2">
        <v>7.8055968671877602</v>
      </c>
      <c r="K17" s="2">
        <v>4.3681611797976097E-2</v>
      </c>
    </row>
    <row r="18" spans="1:20" x14ac:dyDescent="0.2">
      <c r="A18" t="s">
        <v>21</v>
      </c>
      <c r="B18">
        <v>1.8929999999999999E-3</v>
      </c>
      <c r="C18" t="s">
        <v>22</v>
      </c>
      <c r="E18">
        <v>-5.8204500000000001</v>
      </c>
      <c r="G18" s="1">
        <v>42887</v>
      </c>
      <c r="H18" s="2">
        <v>2530.5</v>
      </c>
      <c r="I18" s="2">
        <f t="shared" si="0"/>
        <v>2530.4999999999936</v>
      </c>
      <c r="J18" s="2">
        <v>7.8361721906541302</v>
      </c>
      <c r="K18" s="2">
        <v>3.0575323466370801E-2</v>
      </c>
      <c r="S18">
        <v>2.6560904621714898</v>
      </c>
    </row>
    <row r="19" spans="1:20" x14ac:dyDescent="0.2">
      <c r="A19" t="s">
        <v>23</v>
      </c>
      <c r="B19">
        <v>71.752560000000003</v>
      </c>
      <c r="C19" t="s">
        <v>24</v>
      </c>
      <c r="E19">
        <v>-6.0100020000000001</v>
      </c>
      <c r="G19" s="1">
        <v>43252</v>
      </c>
      <c r="H19" s="5">
        <v>2623.5</v>
      </c>
      <c r="I19" s="2">
        <f t="shared" si="0"/>
        <v>2645.5768890553095</v>
      </c>
      <c r="J19" s="2">
        <f>K19+J18</f>
        <v>7.8806444260138049</v>
      </c>
      <c r="K19" s="2">
        <f>$B$9+$B$10*T19+$B$11*N19+$B$12*O19+$B$13*L19</f>
        <v>4.4472235359674747E-2</v>
      </c>
      <c r="L19" s="2">
        <v>-1.7752012266884999E-3</v>
      </c>
      <c r="N19">
        <v>3.1150993186619399E-2</v>
      </c>
      <c r="O19">
        <v>2.74381957580924E-2</v>
      </c>
      <c r="P19">
        <v>16.5</v>
      </c>
      <c r="Q19">
        <v>1140</v>
      </c>
      <c r="R19">
        <f>P19*(1000/Q19)</f>
        <v>14.473684210526315</v>
      </c>
      <c r="S19">
        <f>LOG(R19, 2.718281828)</f>
        <v>2.6723321189514166</v>
      </c>
      <c r="T19">
        <f>S19-S18</f>
        <v>1.6241656779926839E-2</v>
      </c>
    </row>
    <row r="20" spans="1:20" x14ac:dyDescent="0.2">
      <c r="A20" t="s">
        <v>25</v>
      </c>
      <c r="B20">
        <v>7.8048130000000002</v>
      </c>
      <c r="C20" t="s">
        <v>26</v>
      </c>
      <c r="E20">
        <v>1.6824330000000001</v>
      </c>
      <c r="G20" s="1">
        <v>43617</v>
      </c>
      <c r="I20" s="2">
        <f>EXP(J20)</f>
        <v>2801.4273606175702</v>
      </c>
      <c r="J20" s="2">
        <f>K20+J19</f>
        <v>7.9378843379230011</v>
      </c>
      <c r="K20" s="2">
        <f>$B$9+$B$10*T20+$B$11*N20+$B$12*O20+$B$13*L20</f>
        <v>5.7239911909196424E-2</v>
      </c>
      <c r="L20" s="2">
        <v>1.19680552594689E-2</v>
      </c>
      <c r="N20">
        <v>1.29162252665473E-2</v>
      </c>
      <c r="O20">
        <v>3.1150993186619399E-2</v>
      </c>
      <c r="P20">
        <v>17.7</v>
      </c>
      <c r="Q20">
        <v>1157</v>
      </c>
      <c r="R20">
        <f>P20*(1000/Q20)</f>
        <v>15.298184961106308</v>
      </c>
      <c r="S20">
        <f>LOG(R20, 2.718281828)</f>
        <v>2.7277341918288855</v>
      </c>
      <c r="T20">
        <f>S20-S19</f>
        <v>5.54020728774689E-2</v>
      </c>
    </row>
    <row r="21" spans="1:20" x14ac:dyDescent="0.2">
      <c r="A21" t="s">
        <v>27</v>
      </c>
      <c r="B21">
        <v>9.2199999999999997E-4</v>
      </c>
    </row>
    <row r="23" spans="1:20" x14ac:dyDescent="0.2">
      <c r="I23" s="2">
        <f>I20-I19</f>
        <v>155.85047156226074</v>
      </c>
    </row>
    <row r="24" spans="1:20" x14ac:dyDescent="0.2">
      <c r="I24" s="2">
        <f>I20-H19</f>
        <v>177.92736061757023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7" sqref="I7"/>
    </sheetView>
  </sheetViews>
  <sheetFormatPr defaultRowHeight="14.25" x14ac:dyDescent="0.2"/>
  <sheetData>
    <row r="1" spans="1:8" x14ac:dyDescent="0.2">
      <c r="B1" t="s">
        <v>34</v>
      </c>
      <c r="C1" t="s">
        <v>30</v>
      </c>
      <c r="D1" t="s">
        <v>32</v>
      </c>
      <c r="E1" t="s">
        <v>33</v>
      </c>
    </row>
    <row r="2" spans="1:8" x14ac:dyDescent="0.2">
      <c r="A2" s="1">
        <v>35217</v>
      </c>
      <c r="B2" s="3">
        <v>1735.1</v>
      </c>
      <c r="C2" s="3">
        <f>LN(B2)</f>
        <v>7.4588203276076257</v>
      </c>
      <c r="D2">
        <v>3.5013105887916403E-2</v>
      </c>
      <c r="E2">
        <v>3.62293041347337E-2</v>
      </c>
    </row>
    <row r="3" spans="1:8" x14ac:dyDescent="0.2">
      <c r="A3" s="1">
        <v>35582</v>
      </c>
      <c r="B3" s="3">
        <v>1747.4</v>
      </c>
      <c r="C3" s="3">
        <f t="shared" ref="C3:C23" si="0">LN(B3)</f>
        <v>7.4658842478639942</v>
      </c>
      <c r="D3">
        <v>7.0639202563684798E-3</v>
      </c>
      <c r="E3">
        <v>1.5824885179491901E-2</v>
      </c>
      <c r="H3" s="4"/>
    </row>
    <row r="4" spans="1:8" x14ac:dyDescent="0.2">
      <c r="A4" s="1">
        <v>35947</v>
      </c>
      <c r="B4" s="3">
        <v>1729.8</v>
      </c>
      <c r="C4" s="3">
        <f t="shared" si="0"/>
        <v>7.4557610738724112</v>
      </c>
      <c r="D4">
        <v>-1.0123173991583001E-2</v>
      </c>
      <c r="E4">
        <v>5.9455061267342599E-3</v>
      </c>
      <c r="H4" s="4"/>
    </row>
    <row r="5" spans="1:8" x14ac:dyDescent="0.2">
      <c r="A5" s="1">
        <v>36312</v>
      </c>
      <c r="B5" s="3">
        <v>1749.3</v>
      </c>
      <c r="C5" s="3">
        <f t="shared" si="0"/>
        <v>7.4669709868962197</v>
      </c>
      <c r="D5">
        <v>1.12099130238085E-2</v>
      </c>
      <c r="E5">
        <v>1.18336722216539E-2</v>
      </c>
      <c r="H5" s="4"/>
    </row>
    <row r="6" spans="1:8" x14ac:dyDescent="0.2">
      <c r="A6" s="1">
        <v>36678</v>
      </c>
      <c r="B6" s="3">
        <v>1773.5</v>
      </c>
      <c r="C6" s="3">
        <f t="shared" si="0"/>
        <v>7.4807102742136768</v>
      </c>
      <c r="D6">
        <v>1.37392873174571E-2</v>
      </c>
      <c r="E6">
        <v>3.0673600694683899E-2</v>
      </c>
      <c r="H6" s="4"/>
    </row>
    <row r="7" spans="1:8" x14ac:dyDescent="0.2">
      <c r="A7" s="1">
        <v>37043</v>
      </c>
      <c r="B7" s="3">
        <v>1829.6</v>
      </c>
      <c r="C7" s="3">
        <f t="shared" si="0"/>
        <v>7.511852642708571</v>
      </c>
      <c r="D7">
        <v>3.1142368494894102E-2</v>
      </c>
      <c r="E7">
        <v>3.1006632896737898E-2</v>
      </c>
      <c r="H7" s="4"/>
    </row>
    <row r="8" spans="1:8" x14ac:dyDescent="0.2">
      <c r="A8" s="1">
        <v>37408</v>
      </c>
      <c r="B8" s="3">
        <v>1892.7</v>
      </c>
      <c r="C8" s="3">
        <f t="shared" si="0"/>
        <v>7.5457596600448733</v>
      </c>
      <c r="D8">
        <v>3.3907017336302303E-2</v>
      </c>
      <c r="E8">
        <v>2.71200820185005E-2</v>
      </c>
      <c r="H8" s="4"/>
    </row>
    <row r="9" spans="1:8" x14ac:dyDescent="0.2">
      <c r="A9" s="1">
        <v>37773</v>
      </c>
      <c r="B9" s="3">
        <v>1931.1</v>
      </c>
      <c r="C9" s="3">
        <f t="shared" si="0"/>
        <v>7.5658450677266798</v>
      </c>
      <c r="D9">
        <v>2.0085407681806399E-2</v>
      </c>
      <c r="E9">
        <v>2.3479806513515E-2</v>
      </c>
      <c r="H9" s="4"/>
    </row>
    <row r="10" spans="1:8" x14ac:dyDescent="0.2">
      <c r="A10" s="1">
        <v>38139</v>
      </c>
      <c r="B10" s="3">
        <v>1994.8</v>
      </c>
      <c r="C10" s="3">
        <f t="shared" si="0"/>
        <v>7.5982990736719671</v>
      </c>
      <c r="D10">
        <v>3.2454005945287301E-2</v>
      </c>
      <c r="E10">
        <v>3.8352015866455903E-2</v>
      </c>
      <c r="H10" s="4"/>
    </row>
    <row r="11" spans="1:8" x14ac:dyDescent="0.2">
      <c r="A11" s="1">
        <v>38504</v>
      </c>
      <c r="B11" s="3">
        <v>2060.4</v>
      </c>
      <c r="C11" s="3">
        <f t="shared" si="0"/>
        <v>7.6306554176914299</v>
      </c>
      <c r="D11">
        <v>3.2356344019462698E-2</v>
      </c>
      <c r="E11">
        <v>3.3036709788792203E-2</v>
      </c>
      <c r="H11" s="4"/>
    </row>
    <row r="12" spans="1:8" x14ac:dyDescent="0.2">
      <c r="A12" s="1">
        <v>38869</v>
      </c>
      <c r="B12" s="3">
        <v>2130.4</v>
      </c>
      <c r="C12" s="3">
        <f t="shared" si="0"/>
        <v>7.6640650344997221</v>
      </c>
      <c r="D12">
        <v>3.34096168082922E-2</v>
      </c>
      <c r="E12">
        <v>1.55598169233151E-2</v>
      </c>
      <c r="H12" s="4"/>
    </row>
    <row r="13" spans="1:8" x14ac:dyDescent="0.2">
      <c r="A13" s="1">
        <v>39234</v>
      </c>
      <c r="B13" s="3">
        <v>2161.1</v>
      </c>
      <c r="C13" s="3">
        <f t="shared" si="0"/>
        <v>7.6783726303089814</v>
      </c>
      <c r="D13">
        <v>1.43075958092593E-2</v>
      </c>
      <c r="E13">
        <v>9.6405434129905009E-3</v>
      </c>
      <c r="H13" s="4"/>
    </row>
    <row r="14" spans="1:8" x14ac:dyDescent="0.2">
      <c r="A14" s="1">
        <v>39600</v>
      </c>
      <c r="B14" s="3">
        <v>2172.9</v>
      </c>
      <c r="C14" s="3">
        <f t="shared" si="0"/>
        <v>7.6838179598693905</v>
      </c>
      <c r="D14">
        <v>5.4453295604090998E-3</v>
      </c>
      <c r="E14">
        <v>1.0997415180354801E-2</v>
      </c>
      <c r="H14" s="4"/>
    </row>
    <row r="15" spans="1:8" x14ac:dyDescent="0.2">
      <c r="A15" s="1">
        <v>39965</v>
      </c>
      <c r="B15" s="3">
        <v>2150.1999999999998</v>
      </c>
      <c r="C15" s="3">
        <f t="shared" si="0"/>
        <v>7.6733161400511278</v>
      </c>
      <c r="D15">
        <v>-1.05018198182627E-2</v>
      </c>
      <c r="E15">
        <v>-1.5975523733794302E-2</v>
      </c>
      <c r="H15" s="4"/>
    </row>
    <row r="16" spans="1:8" x14ac:dyDescent="0.2">
      <c r="A16" s="1">
        <v>40330</v>
      </c>
      <c r="B16" s="3">
        <v>2143.6</v>
      </c>
      <c r="C16" s="3">
        <f t="shared" si="0"/>
        <v>7.6702419376206947</v>
      </c>
      <c r="D16">
        <v>-3.0742024304331E-3</v>
      </c>
      <c r="E16">
        <v>2.19640643315017E-3</v>
      </c>
      <c r="H16" s="4"/>
    </row>
    <row r="17" spans="1:8" x14ac:dyDescent="0.2">
      <c r="A17" s="1">
        <v>40695</v>
      </c>
      <c r="B17" s="3">
        <v>2181</v>
      </c>
      <c r="C17" s="3">
        <f t="shared" si="0"/>
        <v>7.6875387662016292</v>
      </c>
      <c r="D17">
        <v>1.7296828580934499E-2</v>
      </c>
      <c r="E17">
        <v>1.3862265212477401E-2</v>
      </c>
      <c r="H17" s="4"/>
    </row>
    <row r="18" spans="1:8" x14ac:dyDescent="0.2">
      <c r="A18" s="1">
        <v>41061</v>
      </c>
      <c r="B18" s="3">
        <v>2189.1999999999998</v>
      </c>
      <c r="C18" s="3">
        <f t="shared" si="0"/>
        <v>7.6912914592697632</v>
      </c>
      <c r="D18">
        <v>3.7526930681339699E-3</v>
      </c>
      <c r="E18">
        <v>9.1955443829976301E-3</v>
      </c>
      <c r="H18" s="4"/>
    </row>
    <row r="19" spans="1:8" x14ac:dyDescent="0.2">
      <c r="A19" s="1">
        <v>41426</v>
      </c>
      <c r="B19" s="3">
        <v>2201.9</v>
      </c>
      <c r="C19" s="3">
        <f t="shared" si="0"/>
        <v>7.6970759029907398</v>
      </c>
      <c r="D19">
        <v>5.7844437209766397E-3</v>
      </c>
      <c r="E19">
        <v>1.6913252399346601E-2</v>
      </c>
      <c r="H19" s="4"/>
    </row>
    <row r="20" spans="1:8" x14ac:dyDescent="0.2">
      <c r="A20" s="1">
        <v>41791</v>
      </c>
      <c r="B20" s="3">
        <v>2281.6</v>
      </c>
      <c r="C20" s="3">
        <f t="shared" si="0"/>
        <v>7.732632230219977</v>
      </c>
      <c r="D20">
        <v>3.55563272292371E-2</v>
      </c>
      <c r="E20">
        <v>1.7757513678990901E-2</v>
      </c>
      <c r="H20" s="4"/>
    </row>
    <row r="21" spans="1:8" x14ac:dyDescent="0.2">
      <c r="A21" s="1">
        <v>42156</v>
      </c>
      <c r="B21" s="3">
        <v>2349.4</v>
      </c>
      <c r="C21" s="3">
        <f t="shared" si="0"/>
        <v>7.7619152553897859</v>
      </c>
      <c r="D21">
        <v>2.92830251698088E-2</v>
      </c>
      <c r="E21">
        <v>2.02853663686677E-2</v>
      </c>
      <c r="H21" s="4"/>
    </row>
    <row r="22" spans="1:8" x14ac:dyDescent="0.2">
      <c r="A22" s="1">
        <v>42522</v>
      </c>
      <c r="B22" s="3">
        <v>2454.3000000000002</v>
      </c>
      <c r="C22" s="3">
        <f t="shared" si="0"/>
        <v>7.805596867187762</v>
      </c>
      <c r="D22">
        <v>4.3681611797976097E-2</v>
      </c>
      <c r="E22">
        <v>3.03398126591456E-2</v>
      </c>
      <c r="H22" s="4"/>
    </row>
    <row r="23" spans="1:8" x14ac:dyDescent="0.2">
      <c r="A23" s="1">
        <v>42887</v>
      </c>
      <c r="B23" s="3">
        <v>2530.5</v>
      </c>
      <c r="C23" s="3">
        <f t="shared" si="0"/>
        <v>7.8361721906541328</v>
      </c>
      <c r="D23">
        <v>3.0575323466370801E-2</v>
      </c>
      <c r="E23">
        <v>2.8090340575481602E-2</v>
      </c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of Results</vt:lpstr>
      <vt:lpstr>M</vt:lpstr>
      <vt:lpstr>L</vt:lpstr>
      <vt:lpstr>H</vt:lpstr>
      <vt:lpstr>Sheet1</vt:lpstr>
    </vt:vector>
  </TitlesOfParts>
  <Company>Ministry of Economic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 Zhao</dc:creator>
  <cp:lastModifiedBy>Amapola Generosa</cp:lastModifiedBy>
  <dcterms:created xsi:type="dcterms:W3CDTF">2019-02-12T03:33:53Z</dcterms:created>
  <dcterms:modified xsi:type="dcterms:W3CDTF">2019-02-12T23:18:23Z</dcterms:modified>
</cp:coreProperties>
</file>