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ettWilcox\Desktop\Project\"/>
    </mc:Choice>
  </mc:AlternateContent>
  <xr:revisionPtr revIDLastSave="0" documentId="8_{A9F9E221-0D25-4409-8546-884A690B4265}" xr6:coauthVersionLast="47" xr6:coauthVersionMax="47" xr10:uidLastSave="{00000000-0000-0000-0000-000000000000}"/>
  <bookViews>
    <workbookView xWindow="-120" yWindow="-120" windowWidth="29040" windowHeight="15840" xr2:uid="{9C16A0CD-6DF4-4126-A52E-EFE4F5B12C72}"/>
  </bookViews>
  <sheets>
    <sheet name="Balance Sheet" sheetId="1" r:id="rId1"/>
    <sheet name="Income Statement" sheetId="2" r:id="rId2"/>
    <sheet name="Capital Rollforward" sheetId="3" r:id="rId3"/>
    <sheet name="Cashflow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aa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_asd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_awe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_Order1" hidden="1">255</definedName>
    <definedName name="_we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a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aa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bc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dfasdf">#REF!</definedName>
    <definedName name="Affiliates">[2]Data!$AC$2:$AC$15</definedName>
    <definedName name="Allocation_Splits">[2]Data!$AG$2:$AG$20</definedName>
    <definedName name="Allocations">'[3]Allocations TB'!$B$252:$B$254</definedName>
    <definedName name="AS2DocOpenMode" hidden="1">"AS2DocumentEdit"</definedName>
    <definedName name="asd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sdfasddd">#REF!</definedName>
    <definedName name="asdfdd">#REF!</definedName>
    <definedName name="asdfwef">#REF!</definedName>
    <definedName name="awe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BBB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boo">#REF!</definedName>
    <definedName name="bro">#REF!</definedName>
    <definedName name="case">[4]Summary!$AB$7</definedName>
    <definedName name="Case1">[4]Summary!$AF$7</definedName>
    <definedName name="Case2">[4]Summary!$AF$8</definedName>
    <definedName name="Case3">[4]Summary!$AF$9</definedName>
    <definedName name="Case4">[4]Summary!$AF$10</definedName>
    <definedName name="Case5">[4]Summary!$AF$11</definedName>
    <definedName name="Case6">[4]Summary!$AF$12</definedName>
    <definedName name="CIQWBGuid" hidden="1">"ee7472a4-228d-43e3-90ad-239503f5e85e"</definedName>
    <definedName name="CIQWBInfo" hidden="1">"{ ""CIQVersion"":""9.48.1616.5174"" }"</definedName>
    <definedName name="d">#REF!</definedName>
    <definedName name="date">'[5]Inputs and Stored Values'!$K$6</definedName>
    <definedName name="ddd">#REF!</definedName>
    <definedName name="dddd">#REF!</definedName>
    <definedName name="dddddd">#REF!</definedName>
    <definedName name="ddddddd">#REF!</definedName>
    <definedName name="dddddddddddd">#REF!</definedName>
    <definedName name="dffsss">#REF!</definedName>
    <definedName name="DR_Last_refresh_all">25568.75</definedName>
    <definedName name="e">#REF!</definedName>
    <definedName name="eeeeeeeeeee">#REF!</definedName>
    <definedName name="ert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ew">#REF!</definedName>
    <definedName name="ewwww">#REF!</definedName>
    <definedName name="f">#REF!</definedName>
    <definedName name="fd">#REF!</definedName>
    <definedName name="fffdd">#REF!</definedName>
    <definedName name="fg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fs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g">#REF!</definedName>
    <definedName name="HTML_CodePage" hidden="1">1252</definedName>
    <definedName name="HTML_Control" hidden="1">{"'Daily Rec'!$E$7:$F$12"}</definedName>
    <definedName name="HTML_Description" hidden="1">""</definedName>
    <definedName name="HTML_Email" hidden="1">""</definedName>
    <definedName name="HTML_Header" hidden="1">"Daily Bank Balances"</definedName>
    <definedName name="HTML_LastUpdate" hidden="1">"26/02/99"</definedName>
    <definedName name="HTML_LineAfter" hidden="1">FALSE</definedName>
    <definedName name="HTML_LineBefore" hidden="1">FALSE</definedName>
    <definedName name="HTML_Name" hidden="1">"Gill"</definedName>
    <definedName name="HTML_OBDlg2" hidden="1">TRUE</definedName>
    <definedName name="HTML_OBDlg4" hidden="1">TRUE</definedName>
    <definedName name="HTML_OS" hidden="1">0</definedName>
    <definedName name="HTML_PathFile" hidden="1">"I:\ACCOUNTS\Directors\DailyBankRec.htm"</definedName>
    <definedName name="HTML_Title" hidden="1">"Daily Bank Reconciliation"</definedName>
    <definedName name="i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41612.7795023148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QRWACCAnalysisBV10" hidden="1">'[6]WACC Analysis'!$BV$11:$BV$49</definedName>
    <definedName name="IQRWACCAnalysisCD10" hidden="1">'[6]WACC Analysis'!$CD$11:$CD$65</definedName>
    <definedName name="j">#REF!</definedName>
    <definedName name="k">#REF!</definedName>
    <definedName name="kkkkkkkkkkkkkkkkk">#REF!</definedName>
    <definedName name="l">#REF!</definedName>
    <definedName name="LL" hidden="1">{"Europe Historical",#N/A,FALSE,"Summary";"Europe Forecasts",#N/A,FALSE,"Summary"}</definedName>
    <definedName name="llll">#REF!</definedName>
    <definedName name="m">#REF!</definedName>
    <definedName name="nj">#REF!</definedName>
    <definedName name="o">#REF!</definedName>
    <definedName name="OHCMIaccts">[7]OHCMI!$B$6:$B$195</definedName>
    <definedName name="OHCMLLCaccts">#REF!</definedName>
    <definedName name="OHCMMgtaccts">'[8]OHCM Mgt'!$B$2:$B$23</definedName>
    <definedName name="OHPGaccts">[8]OHPG!$B$2:$B$8</definedName>
    <definedName name="OHSOFaccts">#REF!</definedName>
    <definedName name="ohss">#REF!</definedName>
    <definedName name="ok">#REF!</definedName>
    <definedName name="p">#REF!</definedName>
    <definedName name="pad" hidden="1">{"Europe Historical",#N/A,FALSE,"Summary";"Europe Forecasts",#N/A,FALSE,"Summary"}</definedName>
    <definedName name="pAG" hidden="1">{"Europe Historical",#N/A,FALSE,"Summary";"Europe Forecasts",#N/A,FALSE,"Summary"}</definedName>
    <definedName name="poo">#REF!</definedName>
    <definedName name="pppppppppp">#REF!</definedName>
    <definedName name="Prepayments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Product">#REF!</definedName>
    <definedName name="prodY1">[4]Summary!$AJ$21</definedName>
    <definedName name="prodY2">#REF!</definedName>
    <definedName name="prodY3">#REF!</definedName>
    <definedName name="prodY4">#REF!</definedName>
    <definedName name="prodY5">#REF!</definedName>
    <definedName name="q">#REF!</definedName>
    <definedName name="qa">#REF!</definedName>
    <definedName name="qw3e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ran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range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range1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re">#REF!</definedName>
    <definedName name="ResIIB_accts">'[9]Reserve II-B'!$B$2:$B$14</definedName>
    <definedName name="ResIII_accts">'[9]Reserve III'!$B$2:$B$8</definedName>
    <definedName name="rfsf" hidden="1">{"Europe Historical",#N/A,FALSE,"Summary";"Europe Forecasts",#N/A,FALSE,"Summary"}</definedName>
    <definedName name="sf">#REF!</definedName>
    <definedName name="SharedServices">#REF!</definedName>
    <definedName name="TBaccounts">'[10]Trial Balance'!$A$8:$A$79</definedName>
    <definedName name="test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TextRefCopyRangeCount" hidden="1">17</definedName>
    <definedName name="tr">#REF!</definedName>
    <definedName name="tt" hidden="1">{"Europe Historical",#N/A,FALSE,"Summary";"Europe Forecasts",#N/A,FALSE,"Summary"}</definedName>
    <definedName name="u">#REF!</definedName>
    <definedName name="w">#REF!</definedName>
    <definedName name="wef">#REF!</definedName>
    <definedName name="wefasdf">#REF!</definedName>
    <definedName name="wefeee">#REF!</definedName>
    <definedName name="weffff">#REF!</definedName>
    <definedName name="wrn.B._.P._.TDS.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wrn.cg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Europe._.Historics._.Forecasts." hidden="1">{"Europe Historical",#N/A,FALSE,"Summary";"Europe Forecasts",#N/A,FALSE,"Summary"}</definedName>
    <definedName name="wrn.ipo." hidden="1">{"assumptions",#N/A,FALSE,"Scenario 1";"valuation",#N/A,FALSE,"Scenario 1"}</definedName>
    <definedName name="wrn.IPO._.Valuation." hidden="1">{"assumptions",#N/A,FALSE,"Scenario 1";"valuation",#N/A,FALSE,"Scenario 1"}</definedName>
    <definedName name="wrn.one" hidden="1">{"page1",#N/A,FALSE,"A";"page2",#N/A,FALSE,"A"}</definedName>
    <definedName name="wrn.one." hidden="1">{"page1",#N/A,FALSE,"A";"page2",#N/A,FALSE,"A"}</definedName>
    <definedName name="wrn.pl" hidden="1">{"20 Years",#N/A,FALSE,"P&amp;Ls";"2001",#N/A,FALSE,"P&amp;Ls"}</definedName>
    <definedName name="wrn.PL." hidden="1">{"20 Years",#N/A,FALSE,"P&amp;Ls";"2001",#N/A,FALSE,"P&amp;Ls"}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summary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ments" hidden="1">{"Co1statements",#N/A,FALSE,"Cmpy1";"Co2statement",#N/A,FALSE,"Cmpy2";"co1pm",#N/A,FALSE,"Co1PM";"co2PM",#N/A,FALSE,"Co2PM";"value",#N/A,FALSE,"value";"opco",#N/A,FALSE,"NewSparkle";"adjusts",#N/A,FALSE,"Adjustments"}</definedName>
    <definedName name="ws">#REF!</definedName>
    <definedName name="x">#REF!</definedName>
    <definedName name="xxyy" hidden="1">{"Europe Historical",#N/A,FALSE,"Summary";"Europe Forecasts",#N/A,FALSE,"Summary"}</definedName>
    <definedName name="z">#REF!</definedName>
    <definedName name="Z_789D1700_798C_4C3E_B15A_54E53A845EAD_.wvu.Cols" hidden="1">#REF!,#REF!,#REF!</definedName>
    <definedName name="Z_789D1700_798C_4C3E_B15A_54E53A845EAD_.wvu.Rows" hidden="1">#REF!</definedName>
    <definedName name="Z_8F0286E7_7987_4728_8280_DED4BEEF2A0D_.wvu.Cols" hidden="1">#REF!</definedName>
    <definedName name="Z_8F0286E7_7987_4728_8280_DED4BEEF2A0D_.wvu.PrintArea" hidden="1">#REF!</definedName>
    <definedName name="Z_A9A649D4_5183_459A_B1C8_293F8E6FB144_.wvu.Cols" hidden="1">#REF!,#REF!,#REF!</definedName>
    <definedName name="Z_A9A649D4_5183_459A_B1C8_293F8E6FB144_.wvu.Row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4" l="1"/>
  <c r="B45" i="4" s="1"/>
  <c r="B49" i="4" s="1"/>
  <c r="D47" i="4" s="1"/>
  <c r="D35" i="4"/>
  <c r="B35" i="4"/>
  <c r="D33" i="4"/>
  <c r="B30" i="4"/>
  <c r="D27" i="4"/>
  <c r="D25" i="4"/>
  <c r="D9" i="4"/>
  <c r="B4" i="4"/>
  <c r="I12" i="3"/>
  <c r="E12" i="3"/>
  <c r="I4" i="3"/>
  <c r="H30" i="2"/>
  <c r="H32" i="2" s="1"/>
  <c r="J29" i="2"/>
  <c r="J28" i="2"/>
  <c r="J27" i="2"/>
  <c r="J26" i="2"/>
  <c r="J25" i="2"/>
  <c r="O38" i="1" s="1"/>
  <c r="P38" i="1" s="1"/>
  <c r="J24" i="2"/>
  <c r="J23" i="2"/>
  <c r="J22" i="2"/>
  <c r="J30" i="2" s="1"/>
  <c r="J21" i="2"/>
  <c r="H18" i="2"/>
  <c r="J17" i="2"/>
  <c r="J16" i="2"/>
  <c r="J15" i="2"/>
  <c r="J14" i="2"/>
  <c r="J13" i="2"/>
  <c r="J18" i="2" s="1"/>
  <c r="J32" i="2" s="1"/>
  <c r="H10" i="2"/>
  <c r="J6" i="2"/>
  <c r="I6" i="3" s="1"/>
  <c r="H46" i="1"/>
  <c r="L44" i="1"/>
  <c r="J44" i="1"/>
  <c r="M44" i="1" s="1"/>
  <c r="H41" i="1"/>
  <c r="H48" i="1" s="1"/>
  <c r="H50" i="1" s="1"/>
  <c r="M40" i="1"/>
  <c r="L40" i="1"/>
  <c r="J40" i="1"/>
  <c r="L39" i="1"/>
  <c r="M39" i="1" s="1"/>
  <c r="J39" i="1"/>
  <c r="L38" i="1"/>
  <c r="J38" i="1"/>
  <c r="M38" i="1" s="1"/>
  <c r="L37" i="1"/>
  <c r="M37" i="1" s="1"/>
  <c r="J37" i="1"/>
  <c r="L36" i="1"/>
  <c r="M36" i="1" s="1"/>
  <c r="J36" i="1"/>
  <c r="L35" i="1"/>
  <c r="M35" i="1" s="1"/>
  <c r="J35" i="1"/>
  <c r="L34" i="1"/>
  <c r="M34" i="1" s="1"/>
  <c r="J34" i="1"/>
  <c r="J41" i="1" s="1"/>
  <c r="H29" i="1"/>
  <c r="L28" i="1"/>
  <c r="M28" i="1" s="1"/>
  <c r="J28" i="1"/>
  <c r="L27" i="1"/>
  <c r="M27" i="1" s="1"/>
  <c r="J27" i="1"/>
  <c r="L26" i="1"/>
  <c r="M26" i="1" s="1"/>
  <c r="J26" i="1"/>
  <c r="L25" i="1"/>
  <c r="J25" i="1"/>
  <c r="M25" i="1" s="1"/>
  <c r="L24" i="1"/>
  <c r="M24" i="1" s="1"/>
  <c r="J24" i="1"/>
  <c r="L23" i="1"/>
  <c r="J23" i="1"/>
  <c r="M23" i="1" s="1"/>
  <c r="L22" i="1"/>
  <c r="J22" i="1"/>
  <c r="M22" i="1" s="1"/>
  <c r="L21" i="1"/>
  <c r="J21" i="1"/>
  <c r="M21" i="1" s="1"/>
  <c r="L20" i="1"/>
  <c r="J20" i="1"/>
  <c r="M20" i="1" s="1"/>
  <c r="L19" i="1"/>
  <c r="J19" i="1"/>
  <c r="M19" i="1" s="1"/>
  <c r="L18" i="1"/>
  <c r="J18" i="1"/>
  <c r="M18" i="1" s="1"/>
  <c r="M17" i="1"/>
  <c r="L17" i="1"/>
  <c r="J17" i="1"/>
  <c r="L16" i="1"/>
  <c r="J16" i="1"/>
  <c r="M16" i="1" s="1"/>
  <c r="L15" i="1"/>
  <c r="J15" i="1"/>
  <c r="M15" i="1" s="1"/>
  <c r="J11" i="1"/>
  <c r="D4" i="4" s="1"/>
  <c r="D6" i="4" l="1"/>
  <c r="J45" i="1"/>
  <c r="J46" i="1" s="1"/>
  <c r="J48" i="1" s="1"/>
  <c r="J50" i="1" s="1"/>
  <c r="I14" i="3"/>
  <c r="I16" i="3"/>
  <c r="G12" i="3"/>
  <c r="J29" i="1"/>
  <c r="J10" i="2"/>
  <c r="G16" i="3" l="1"/>
  <c r="J16" i="3"/>
  <c r="J14" i="3"/>
  <c r="G14" i="3"/>
  <c r="E14" i="3"/>
  <c r="E16" i="3" s="1"/>
  <c r="D24" i="4" l="1"/>
  <c r="D17" i="4" l="1"/>
  <c r="D12" i="4"/>
  <c r="D14" i="4"/>
  <c r="D20" i="4"/>
  <c r="D13" i="4"/>
  <c r="D18" i="4"/>
  <c r="D26" i="4"/>
  <c r="D29" i="4"/>
  <c r="D21" i="4"/>
  <c r="D23" i="4" l="1"/>
  <c r="D15" i="4"/>
  <c r="D39" i="4"/>
  <c r="D43" i="4" s="1"/>
  <c r="D16" i="4"/>
  <c r="D22" i="4"/>
  <c r="D28" i="4"/>
  <c r="D19" i="4"/>
  <c r="D10" i="4" l="1"/>
  <c r="D30" i="4" s="1"/>
  <c r="D45" i="4"/>
  <c r="D49" i="4" s="1"/>
  <c r="D50" i="4" s="1"/>
</calcChain>
</file>

<file path=xl/sharedStrings.xml><?xml version="1.0" encoding="utf-8"?>
<sst xmlns="http://schemas.openxmlformats.org/spreadsheetml/2006/main" count="112" uniqueCount="95">
  <si>
    <t>Contents</t>
  </si>
  <si>
    <t>Paceline Equity Partners, LLC</t>
  </si>
  <si>
    <t>Statement of Assets, Liabilities and Members' Capital( Deficit) (Unaudited)</t>
  </si>
  <si>
    <t>ASSETS</t>
  </si>
  <si>
    <t>Cash and cash equivalents</t>
  </si>
  <si>
    <t>Due from fund</t>
  </si>
  <si>
    <t>ROU Asset</t>
  </si>
  <si>
    <t>Due from fund - Caffeine</t>
  </si>
  <si>
    <t>Due from deals</t>
  </si>
  <si>
    <t>Due from Co-Invest</t>
  </si>
  <si>
    <t>Due from GP of funds</t>
  </si>
  <si>
    <t>Due from affiliates</t>
  </si>
  <si>
    <t>Due from CV</t>
  </si>
  <si>
    <t>Prepaid and other assets</t>
  </si>
  <si>
    <t>Management Fees Receivable</t>
  </si>
  <si>
    <t>Other receivables</t>
  </si>
  <si>
    <t>Fixed Assets</t>
  </si>
  <si>
    <t>Security deposits</t>
  </si>
  <si>
    <t>Total Assets</t>
  </si>
  <si>
    <t>LIABILITIES AND MEMBERS' CAPITAL</t>
  </si>
  <si>
    <t>Liabilities</t>
  </si>
  <si>
    <t>Notes payable</t>
  </si>
  <si>
    <t>Due to GP</t>
  </si>
  <si>
    <t xml:space="preserve">Accounts payable &amp; accrued expenses </t>
  </si>
  <si>
    <t>Accrued interest payable</t>
  </si>
  <si>
    <t>Compensation payable</t>
  </si>
  <si>
    <t>Other liabilities</t>
  </si>
  <si>
    <t>Lease Liability</t>
  </si>
  <si>
    <t>Total Liabilities</t>
  </si>
  <si>
    <t>Members' Capital</t>
  </si>
  <si>
    <t>Capital contributions</t>
  </si>
  <si>
    <t>Retained earnings (deficit)</t>
  </si>
  <si>
    <t>Members' capital (deficit)</t>
  </si>
  <si>
    <t>Total Liabilities and Members' Capital (deficit)</t>
  </si>
  <si>
    <t>check</t>
  </si>
  <si>
    <t xml:space="preserve"> Statement of Operations</t>
  </si>
  <si>
    <t>Revenue</t>
  </si>
  <si>
    <t>Management Fees</t>
  </si>
  <si>
    <t>Transaction fee income</t>
  </si>
  <si>
    <t>Monitoring fee income</t>
  </si>
  <si>
    <t>Agent Fee Income</t>
  </si>
  <si>
    <t>Other Income</t>
  </si>
  <si>
    <t>Total Revenue</t>
  </si>
  <si>
    <t>Expenses</t>
  </si>
  <si>
    <t>Personnel</t>
  </si>
  <si>
    <t>Travel and entertainment</t>
  </si>
  <si>
    <t>Placement fees</t>
  </si>
  <si>
    <t>Occupancy and office</t>
  </si>
  <si>
    <t>Interest expense</t>
  </si>
  <si>
    <t>Professional Fees</t>
  </si>
  <si>
    <t>Technology and communcations</t>
  </si>
  <si>
    <t>Insurance</t>
  </si>
  <si>
    <t/>
  </si>
  <si>
    <t>Other Expenses</t>
  </si>
  <si>
    <t>Total Expenses</t>
  </si>
  <si>
    <t>Net Loss</t>
  </si>
  <si>
    <t>Statement of Members' Capital</t>
  </si>
  <si>
    <t>Member 1</t>
  </si>
  <si>
    <t>Member 2</t>
  </si>
  <si>
    <t>Total</t>
  </si>
  <si>
    <t>Balance at December 31, 2023</t>
  </si>
  <si>
    <t>PY</t>
  </si>
  <si>
    <t>Net income</t>
  </si>
  <si>
    <t>Balance at December 31, 2024</t>
  </si>
  <si>
    <t xml:space="preserve">                              -  </t>
  </si>
  <si>
    <t>Statement of Cash Flows (Unaudited)</t>
  </si>
  <si>
    <t>Cash flows from operating activities</t>
  </si>
  <si>
    <t>Net loss</t>
  </si>
  <si>
    <t xml:space="preserve">Adjustments to reconcile net (loss) income to net cash </t>
  </si>
  <si>
    <t>used in operating activities:</t>
  </si>
  <si>
    <t>Depreciation and amortization</t>
  </si>
  <si>
    <t>Non Cash Lease expense</t>
  </si>
  <si>
    <t>Changes in operating assets and liabilities:</t>
  </si>
  <si>
    <t>Prepaid expenses and other assets</t>
  </si>
  <si>
    <t>Management fees receivable</t>
  </si>
  <si>
    <t>Due from funds</t>
  </si>
  <si>
    <t>Due from funds - Titan</t>
  </si>
  <si>
    <t>Due from funds - Caffeine</t>
  </si>
  <si>
    <t>Expense Deposits</t>
  </si>
  <si>
    <t>Net cash used in operating activities</t>
  </si>
  <si>
    <t>Cash flows from investing activities</t>
  </si>
  <si>
    <t>Purchases of fixed assets</t>
  </si>
  <si>
    <t>Restricted cash</t>
  </si>
  <si>
    <t>Net cash used in investing activities</t>
  </si>
  <si>
    <t>Cash flows from financing activities</t>
  </si>
  <si>
    <t>Proceeds from borrowings</t>
  </si>
  <si>
    <t>Repayment of borrowings</t>
  </si>
  <si>
    <t>Loan payable</t>
  </si>
  <si>
    <t xml:space="preserve">Capital contributions </t>
  </si>
  <si>
    <t xml:space="preserve">Capital distributions </t>
  </si>
  <si>
    <t>Net cash provided by financing activities</t>
  </si>
  <si>
    <t xml:space="preserve">Net decrease in cash and cash equivalents </t>
  </si>
  <si>
    <t>Cash and cash equivalents, beginning of year</t>
  </si>
  <si>
    <t>Cash and cash equivalents, end of year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</si>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</sst>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00_);_(* \(#,##0.000\);_(* &quot;-&quot;???_);_(@_)"/>
    <numFmt numFmtId="168" formatCode="_(* #,##0.000000_);_(* \(#,##0.000000\);_(* &quot;-&quot;_);_(@_)"/>
  </numFmts>
  <fonts count="16">
    <font>
      <sz val="11"/>
      <color theme="1"/>
      <name val="Aptos Narrow"/>
      <family val="2"/>
      <scheme val="minor"/>
    </font>
    <font>
      <u/>
      <sz val="8"/>
      <color theme="10"/>
      <name val="Arial"/>
      <family val="2"/>
    </font>
    <font>
      <sz val="10"/>
      <name val="Arial"/>
      <family val="2"/>
    </font>
    <font>
      <b/>
      <sz val="11"/>
      <name val="Helvetica Light"/>
    </font>
    <font>
      <sz val="11"/>
      <name val="Helvetica Light"/>
    </font>
    <font>
      <sz val="11"/>
      <color theme="1"/>
      <name val="Aptos Narrow"/>
      <family val="2"/>
      <scheme val="minor"/>
    </font>
    <font>
      <b/>
      <sz val="12"/>
      <name val="Helvetica Light"/>
    </font>
    <font>
      <i/>
      <sz val="8"/>
      <name val="Helvetica Light"/>
    </font>
    <font>
      <b/>
      <sz val="11"/>
      <color theme="0"/>
      <name val="Helvetica Light"/>
    </font>
    <font>
      <sz val="8"/>
      <color rgb="FF000000"/>
      <name val="Verdana"/>
      <family val="2"/>
    </font>
    <font>
      <sz val="11"/>
      <name val="Aptos Narrow"/>
      <family val="2"/>
      <scheme val="minor"/>
    </font>
    <font>
      <i/>
      <sz val="11"/>
      <name val="Helvetica Light"/>
    </font>
    <font>
      <b/>
      <sz val="10"/>
      <color rgb="FFFF0000"/>
      <name val="Arial"/>
      <family val="2"/>
    </font>
    <font>
      <sz val="10"/>
      <name val="Helvetica Light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>
      <alignment vertical="top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2"/>
    <xf numFmtId="0" fontId="3" fillId="0" borderId="0" xfId="3" applyFont="1"/>
    <xf numFmtId="0" fontId="4" fillId="0" borderId="0" xfId="3" applyFont="1"/>
    <xf numFmtId="0" fontId="2" fillId="0" borderId="0" xfId="4">
      <alignment vertical="top"/>
    </xf>
    <xf numFmtId="164" fontId="4" fillId="0" borderId="0" xfId="3" applyNumberFormat="1" applyFont="1"/>
    <xf numFmtId="0" fontId="6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1" xfId="3" applyFont="1" applyBorder="1"/>
    <xf numFmtId="0" fontId="4" fillId="0" borderId="1" xfId="3" applyFont="1" applyBorder="1" applyAlignment="1">
      <alignment horizontal="right"/>
    </xf>
    <xf numFmtId="0" fontId="0" fillId="0" borderId="1" xfId="0" applyBorder="1"/>
    <xf numFmtId="164" fontId="4" fillId="0" borderId="1" xfId="3" quotePrefix="1" applyNumberFormat="1" applyFont="1" applyBorder="1" applyAlignment="1">
      <alignment horizontal="right"/>
    </xf>
    <xf numFmtId="0" fontId="7" fillId="0" borderId="0" xfId="3" applyFont="1" applyAlignment="1">
      <alignment horizontal="right"/>
    </xf>
    <xf numFmtId="165" fontId="4" fillId="0" borderId="0" xfId="5" applyNumberFormat="1" applyFont="1" applyAlignment="1">
      <alignment horizontal="center"/>
    </xf>
    <xf numFmtId="164" fontId="8" fillId="2" borderId="0" xfId="3" quotePrefix="1" applyNumberFormat="1" applyFont="1" applyFill="1" applyAlignment="1">
      <alignment horizontal="center" wrapText="1"/>
    </xf>
    <xf numFmtId="164" fontId="8" fillId="0" borderId="0" xfId="3" quotePrefix="1" applyNumberFormat="1" applyFont="1" applyAlignment="1">
      <alignment horizontal="center" wrapText="1"/>
    </xf>
    <xf numFmtId="0" fontId="3" fillId="0" borderId="1" xfId="3" applyFont="1" applyBorder="1"/>
    <xf numFmtId="165" fontId="4" fillId="0" borderId="1" xfId="5" applyNumberFormat="1" applyFont="1" applyBorder="1" applyAlignment="1">
      <alignment horizontal="center"/>
    </xf>
    <xf numFmtId="165" fontId="4" fillId="0" borderId="0" xfId="5" applyNumberFormat="1" applyFont="1" applyAlignment="1">
      <alignment wrapText="1"/>
    </xf>
    <xf numFmtId="166" fontId="4" fillId="0" borderId="0" xfId="5" applyNumberFormat="1" applyFont="1" applyAlignment="1"/>
    <xf numFmtId="165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  <xf numFmtId="41" fontId="4" fillId="0" borderId="0" xfId="5" applyNumberFormat="1" applyFont="1" applyFill="1" applyAlignment="1"/>
    <xf numFmtId="49" fontId="9" fillId="0" borderId="0" xfId="0" applyNumberFormat="1" applyFont="1" applyAlignment="1">
      <alignment horizontal="left" vertical="top" wrapText="1" indent="1"/>
    </xf>
    <xf numFmtId="43" fontId="0" fillId="0" borderId="0" xfId="1" applyFont="1"/>
    <xf numFmtId="43" fontId="0" fillId="3" borderId="0" xfId="0" applyNumberFormat="1" applyFill="1"/>
    <xf numFmtId="0" fontId="0" fillId="3" borderId="0" xfId="0" applyFill="1"/>
    <xf numFmtId="165" fontId="10" fillId="0" borderId="0" xfId="1" applyNumberFormat="1" applyFont="1" applyFill="1"/>
    <xf numFmtId="0" fontId="3" fillId="0" borderId="0" xfId="3" applyFont="1" applyAlignment="1">
      <alignment horizontal="left"/>
    </xf>
    <xf numFmtId="42" fontId="3" fillId="0" borderId="2" xfId="5" applyNumberFormat="1" applyFont="1" applyBorder="1" applyAlignment="1"/>
    <xf numFmtId="42" fontId="3" fillId="0" borderId="0" xfId="5" applyNumberFormat="1" applyFont="1" applyBorder="1" applyAlignment="1"/>
    <xf numFmtId="44" fontId="0" fillId="0" borderId="0" xfId="0" applyNumberFormat="1"/>
    <xf numFmtId="41" fontId="4" fillId="0" borderId="0" xfId="5" applyNumberFormat="1" applyFont="1" applyAlignment="1"/>
    <xf numFmtId="42" fontId="0" fillId="0" borderId="0" xfId="0" applyNumberFormat="1"/>
    <xf numFmtId="41" fontId="4" fillId="0" borderId="1" xfId="5" applyNumberFormat="1" applyFont="1" applyBorder="1" applyAlignment="1"/>
    <xf numFmtId="41" fontId="4" fillId="0" borderId="0" xfId="5" applyNumberFormat="1" applyFont="1" applyBorder="1" applyAlignment="1"/>
    <xf numFmtId="165" fontId="0" fillId="0" borderId="0" xfId="0" applyNumberFormat="1"/>
    <xf numFmtId="41" fontId="0" fillId="0" borderId="0" xfId="0" applyNumberFormat="1"/>
    <xf numFmtId="41" fontId="4" fillId="0" borderId="0" xfId="5" applyNumberFormat="1" applyFont="1" applyFill="1" applyBorder="1" applyAlignment="1"/>
    <xf numFmtId="41" fontId="3" fillId="0" borderId="3" xfId="3" applyNumberFormat="1" applyFont="1" applyBorder="1"/>
    <xf numFmtId="41" fontId="3" fillId="0" borderId="0" xfId="5" applyNumberFormat="1" applyFont="1" applyBorder="1" applyAlignment="1"/>
    <xf numFmtId="41" fontId="4" fillId="0" borderId="1" xfId="5" applyNumberFormat="1" applyFont="1" applyFill="1" applyBorder="1" applyAlignment="1"/>
    <xf numFmtId="41" fontId="3" fillId="0" borderId="4" xfId="5" applyNumberFormat="1" applyFont="1" applyFill="1" applyBorder="1" applyAlignment="1"/>
    <xf numFmtId="41" fontId="3" fillId="0" borderId="0" xfId="5" applyNumberFormat="1" applyFont="1" applyFill="1" applyBorder="1" applyAlignment="1"/>
    <xf numFmtId="42" fontId="3" fillId="0" borderId="5" xfId="5" applyNumberFormat="1" applyFont="1" applyBorder="1" applyAlignment="1"/>
    <xf numFmtId="0" fontId="11" fillId="0" borderId="0" xfId="3" applyFont="1"/>
    <xf numFmtId="43" fontId="4" fillId="0" borderId="0" xfId="1" applyFont="1" applyBorder="1" applyAlignment="1"/>
    <xf numFmtId="167" fontId="0" fillId="0" borderId="0" xfId="0" applyNumberFormat="1"/>
    <xf numFmtId="165" fontId="4" fillId="0" borderId="0" xfId="5" applyNumberFormat="1" applyFont="1" applyFill="1" applyBorder="1" applyAlignment="1"/>
    <xf numFmtId="41" fontId="3" fillId="0" borderId="3" xfId="5" applyNumberFormat="1" applyFont="1" applyBorder="1" applyAlignment="1"/>
    <xf numFmtId="0" fontId="0" fillId="0" borderId="0" xfId="0" quotePrefix="1"/>
    <xf numFmtId="41" fontId="3" fillId="0" borderId="0" xfId="3" applyNumberFormat="1" applyFont="1"/>
    <xf numFmtId="42" fontId="3" fillId="0" borderId="2" xfId="3" applyNumberFormat="1" applyFont="1" applyBorder="1"/>
    <xf numFmtId="42" fontId="3" fillId="0" borderId="0" xfId="3" applyNumberFormat="1" applyFont="1"/>
    <xf numFmtId="165" fontId="4" fillId="0" borderId="0" xfId="5" applyNumberFormat="1" applyFont="1"/>
    <xf numFmtId="6" fontId="3" fillId="0" borderId="0" xfId="5" applyNumberFormat="1" applyFont="1"/>
    <xf numFmtId="42" fontId="3" fillId="0" borderId="0" xfId="5" applyNumberFormat="1" applyFont="1"/>
    <xf numFmtId="41" fontId="3" fillId="0" borderId="0" xfId="5" applyNumberFormat="1" applyFont="1"/>
    <xf numFmtId="0" fontId="12" fillId="0" borderId="0" xfId="4" applyFont="1">
      <alignment vertical="top"/>
    </xf>
    <xf numFmtId="42" fontId="13" fillId="0" borderId="0" xfId="3" applyNumberFormat="1" applyFont="1"/>
    <xf numFmtId="41" fontId="4" fillId="0" borderId="0" xfId="5" applyNumberFormat="1" applyFont="1" applyFill="1"/>
    <xf numFmtId="165" fontId="4" fillId="0" borderId="0" xfId="5" applyNumberFormat="1" applyFont="1" applyFill="1"/>
    <xf numFmtId="41" fontId="4" fillId="0" borderId="0" xfId="5" applyNumberFormat="1" applyFont="1"/>
    <xf numFmtId="41" fontId="13" fillId="0" borderId="0" xfId="3" applyNumberFormat="1" applyFont="1"/>
    <xf numFmtId="6" fontId="4" fillId="0" borderId="6" xfId="5" applyNumberFormat="1" applyFont="1" applyFill="1" applyBorder="1"/>
    <xf numFmtId="6" fontId="4" fillId="0" borderId="0" xfId="5" applyNumberFormat="1" applyFont="1" applyFill="1" applyBorder="1"/>
    <xf numFmtId="43" fontId="13" fillId="0" borderId="0" xfId="1" applyFont="1"/>
    <xf numFmtId="41" fontId="4" fillId="0" borderId="0" xfId="5" applyNumberFormat="1" applyFont="1" applyFill="1" applyBorder="1"/>
    <xf numFmtId="41" fontId="4" fillId="0" borderId="0" xfId="5" applyNumberFormat="1" applyFont="1" applyBorder="1"/>
    <xf numFmtId="0" fontId="3" fillId="0" borderId="0" xfId="3" applyFont="1" applyAlignment="1">
      <alignment horizontal="right"/>
    </xf>
    <xf numFmtId="165" fontId="4" fillId="0" borderId="0" xfId="5" applyNumberFormat="1" applyFont="1" applyBorder="1"/>
    <xf numFmtId="42" fontId="3" fillId="0" borderId="0" xfId="5" applyNumberFormat="1" applyFont="1" applyFill="1" applyBorder="1"/>
    <xf numFmtId="165" fontId="3" fillId="0" borderId="0" xfId="5" applyNumberFormat="1" applyFont="1" applyFill="1" applyBorder="1"/>
    <xf numFmtId="165" fontId="3" fillId="0" borderId="0" xfId="5" applyNumberFormat="1" applyFont="1" applyBorder="1"/>
    <xf numFmtId="43" fontId="13" fillId="0" borderId="0" xfId="3" applyNumberFormat="1" applyFont="1"/>
    <xf numFmtId="165" fontId="3" fillId="0" borderId="0" xfId="5" applyNumberFormat="1" applyFont="1" applyFill="1"/>
    <xf numFmtId="165" fontId="3" fillId="0" borderId="0" xfId="5" applyNumberFormat="1" applyFont="1"/>
    <xf numFmtId="168" fontId="13" fillId="0" borderId="0" xfId="3" applyNumberFormat="1" applyFont="1"/>
    <xf numFmtId="165" fontId="13" fillId="0" borderId="0" xfId="5" applyNumberFormat="1" applyFont="1"/>
    <xf numFmtId="0" fontId="13" fillId="0" borderId="0" xfId="3" applyFont="1"/>
    <xf numFmtId="10" fontId="13" fillId="0" borderId="0" xfId="6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/>
    <xf numFmtId="0" fontId="15" fillId="0" borderId="0" xfId="0" applyFont="1" applyAlignment="1">
      <alignment horizontal="left" indent="1"/>
    </xf>
    <xf numFmtId="42" fontId="15" fillId="0" borderId="0" xfId="1" applyNumberFormat="1" applyFont="1" applyFill="1"/>
    <xf numFmtId="165" fontId="15" fillId="0" borderId="0" xfId="1" applyNumberFormat="1" applyFont="1" applyFill="1"/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 indent="3"/>
    </xf>
    <xf numFmtId="165" fontId="0" fillId="0" borderId="0" xfId="1" applyNumberFormat="1" applyFont="1"/>
    <xf numFmtId="0" fontId="14" fillId="0" borderId="0" xfId="0" applyFont="1" applyAlignment="1">
      <alignment horizontal="left" indent="4"/>
    </xf>
    <xf numFmtId="165" fontId="14" fillId="0" borderId="7" xfId="1" applyNumberFormat="1" applyFont="1" applyFill="1" applyBorder="1"/>
    <xf numFmtId="165" fontId="14" fillId="0" borderId="0" xfId="1" applyNumberFormat="1" applyFont="1" applyFill="1" applyBorder="1"/>
    <xf numFmtId="0" fontId="14" fillId="0" borderId="0" xfId="0" applyFont="1" applyAlignment="1">
      <alignment horizontal="left" indent="3"/>
    </xf>
    <xf numFmtId="165" fontId="14" fillId="0" borderId="0" xfId="1" applyNumberFormat="1" applyFont="1" applyFill="1"/>
    <xf numFmtId="165" fontId="15" fillId="0" borderId="6" xfId="1" applyNumberFormat="1" applyFont="1" applyFill="1" applyBorder="1"/>
    <xf numFmtId="42" fontId="0" fillId="0" borderId="6" xfId="0" applyNumberFormat="1" applyBorder="1"/>
    <xf numFmtId="165" fontId="15" fillId="0" borderId="0" xfId="1" applyNumberFormat="1" applyFont="1" applyFill="1" applyBorder="1"/>
    <xf numFmtId="42" fontId="14" fillId="0" borderId="5" xfId="1" applyNumberFormat="1" applyFont="1" applyFill="1" applyBorder="1"/>
  </cellXfs>
  <cellStyles count="7">
    <cellStyle name="Comma" xfId="1" builtinId="3"/>
    <cellStyle name="Comma 2 2 2 2" xfId="5" xr:uid="{EC7E88D1-91CF-48A5-AF13-8277C91CF810}"/>
    <cellStyle name="Hyperlink" xfId="2" builtinId="8"/>
    <cellStyle name="Normal" xfId="0" builtinId="0"/>
    <cellStyle name="Normal 18" xfId="4" xr:uid="{B6A043CD-A9B0-4506-856E-5655476627C5}"/>
    <cellStyle name="Normal 4 2" xfId="3" xr:uid="{B2DEA6C1-461F-4B6F-B417-C11D7AEB761D}"/>
    <cellStyle name="Percent 2 2" xfId="6" xr:uid="{69FFB68E-50F4-4E58-A7AD-01B2841CBB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celineequity.sharepoint.com/sites/Finance/Shared%20Documents/Management%20Company/Financials/Month-end%20close/2025/1-2025/Management%20Close%20Workbook%20Jan%202025.xlsx" TargetMode="External"/><Relationship Id="rId1" Type="http://schemas.openxmlformats.org/officeDocument/2006/relationships/externalLinkPath" Target="https://pacelineequity.sharepoint.com/sites/Finance/Shared%20Documents/Management%20Company/Financials/Month-end%20close/2025/1-2025/Management%20Close%20Workbook%20Jan%2020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ak%20Hill\OH%20Administration%20Corp\Accounting\2010\OH%20Admin%20Corp%202010%20Q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celineequity.sharepoint.com/sites/Finance/Shared%20Documents/Management%20Company/Financials/Month-end%20close/2023/4-2023/AP%20Master%20Template%20(v12.2022).xlsx" TargetMode="External"/><Relationship Id="rId1" Type="http://schemas.openxmlformats.org/officeDocument/2006/relationships/externalLinkPath" Target="https://pacelineequity.sharepoint.com/sites/Finance/Shared%20Documents/Management%20Company/Financials/Month-end%20close/2023/4-2023/AP%20Master%20Template%20(v12.202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ak%20Hill\Management%20Companies\Financial%20Statements\2013\2013%20Q3\OHCM%20combined%20financials%20-%202013Q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HCM\Business%20and%20Financial%20Services\1.%20Opportunities\Specialty%20Finance\Project%20Wildfire\Model\BS\Wildfire%20Model%201-14-2014%20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urgeois/AppData/Local/Microsoft/Windows/Temporary%20Internet%20Files/Content.Outlook/AES77IM0/VCP%20AssetValuation_Primary%20Energy_v18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eiskopf/AppData/Local/Capital%20IQ/Office%20Plug-in/Templates/Valuation/+WAC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ak%20Hill\Oak%20Hill%20Capital%20Management,%20Inc\2010\Audit\OHCMI%20trial%20balance%20&amp;%20financials%2020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ak%20Hill\Management%20Companies\Financial%20Statements\2010\OHCM%20combined%20financials%20-%202010%20Q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ak%20Hill\Management%20Companies\Financial%20Statements\2012\2012%20Q4\OHCM%20combined%20financials%20-%202012Q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s&gt;"/>
      <sheetName val="Contents"/>
      <sheetName val="Balance Sheet"/>
      <sheetName val="Income Statement"/>
      <sheetName val="Capital Rollforward"/>
      <sheetName val="Cashflow"/>
      <sheetName val="Support&gt;"/>
      <sheetName val="SCF Worksheet"/>
      <sheetName val="TB"/>
      <sheetName val="PYTB"/>
      <sheetName val="TB Mapping"/>
      <sheetName val="Analytics&gt;"/>
      <sheetName val="YoY"/>
      <sheetName val="YTD"/>
      <sheetName val="Recons&gt;"/>
      <sheetName val="MoM"/>
      <sheetName val="A Cash"/>
      <sheetName val="Due From"/>
      <sheetName val="B Due from Funds&gt;"/>
      <sheetName val="B1- Titan"/>
      <sheetName val="B1a- Caffeine"/>
      <sheetName val="B2- Co-Invest Cayman"/>
      <sheetName val="B2- Co-Invest 1"/>
      <sheetName val="B2 Co Invest Other"/>
      <sheetName val="B3- Due from GP"/>
      <sheetName val="B4- Due from Affiliates"/>
      <sheetName val="B5- Due from Port Co"/>
      <sheetName val="B6 Due From SPV"/>
      <sheetName val="B7 Due from Fund"/>
      <sheetName val="B7 Due from Fund II"/>
      <sheetName val="B7 Due from Projects"/>
      <sheetName val="C Prepaid Expenses"/>
      <sheetName val="C2 Prepaid Insurance "/>
      <sheetName val="D Furniture &amp; Fixtures"/>
      <sheetName val="E LHI Capitalization"/>
      <sheetName val="D Security Deposit"/>
      <sheetName val="E Loan Principal Schedule"/>
      <sheetName val="Sheet1"/>
      <sheetName val="F Other Receivables"/>
      <sheetName val="FF CC Suspense"/>
      <sheetName val="G Agent income"/>
      <sheetName val="H Monitoring Income"/>
      <sheetName val="I Management Fees"/>
      <sheetName val="J Placement Fees"/>
      <sheetName val="K Review 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R13">
            <v>3083</v>
          </cell>
        </row>
        <row r="16">
          <cell r="AH16">
            <v>-80991</v>
          </cell>
        </row>
        <row r="17">
          <cell r="AH17">
            <v>0</v>
          </cell>
        </row>
        <row r="19">
          <cell r="F19">
            <v>-229508</v>
          </cell>
        </row>
        <row r="20">
          <cell r="H20">
            <v>0</v>
          </cell>
        </row>
        <row r="21">
          <cell r="I21">
            <v>0</v>
          </cell>
        </row>
        <row r="22">
          <cell r="AH22">
            <v>-190075</v>
          </cell>
        </row>
        <row r="24">
          <cell r="O24">
            <v>0</v>
          </cell>
        </row>
        <row r="25">
          <cell r="AD25">
            <v>646936</v>
          </cell>
        </row>
        <row r="26">
          <cell r="AH26">
            <v>90496</v>
          </cell>
        </row>
        <row r="27">
          <cell r="AH27">
            <v>0</v>
          </cell>
        </row>
        <row r="28">
          <cell r="AH28">
            <v>0</v>
          </cell>
        </row>
        <row r="29">
          <cell r="AH29">
            <v>-27414</v>
          </cell>
        </row>
        <row r="32">
          <cell r="U32">
            <v>46134</v>
          </cell>
        </row>
        <row r="33">
          <cell r="AH33">
            <v>85949</v>
          </cell>
        </row>
        <row r="34">
          <cell r="AH34">
            <v>0</v>
          </cell>
        </row>
        <row r="36">
          <cell r="Z36">
            <v>-12754</v>
          </cell>
        </row>
        <row r="37">
          <cell r="AC37">
            <v>0</v>
          </cell>
        </row>
        <row r="38">
          <cell r="AH38">
            <v>-975</v>
          </cell>
        </row>
        <row r="41">
          <cell r="AH41">
            <v>30225</v>
          </cell>
        </row>
        <row r="43">
          <cell r="R43">
            <v>0</v>
          </cell>
        </row>
        <row r="49">
          <cell r="V49">
            <v>-3076591</v>
          </cell>
        </row>
      </sheetData>
      <sheetData sheetId="8">
        <row r="8">
          <cell r="B8" t="str">
            <v>Cash and cash equivalents</v>
          </cell>
          <cell r="D8">
            <v>148773.15</v>
          </cell>
          <cell r="E8">
            <v>5387110.0499999998</v>
          </cell>
          <cell r="F8">
            <v>4994194.88</v>
          </cell>
          <cell r="G8">
            <v>541688.31999999995</v>
          </cell>
        </row>
        <row r="9">
          <cell r="B9" t="str">
            <v>Cash and cash equivalents</v>
          </cell>
          <cell r="D9">
            <v>0</v>
          </cell>
          <cell r="E9">
            <v>210038.75</v>
          </cell>
          <cell r="F9">
            <v>208483.1</v>
          </cell>
          <cell r="G9">
            <v>1555.65</v>
          </cell>
        </row>
        <row r="10">
          <cell r="B10" t="str">
            <v>Other receivables</v>
          </cell>
          <cell r="D10">
            <v>30786.18</v>
          </cell>
          <cell r="E10">
            <v>0</v>
          </cell>
          <cell r="F10">
            <v>0</v>
          </cell>
          <cell r="G10">
            <v>30786.18</v>
          </cell>
        </row>
        <row r="11">
          <cell r="B11" t="str">
            <v>Due from Affiliates</v>
          </cell>
          <cell r="D11">
            <v>82884.36</v>
          </cell>
          <cell r="E11">
            <v>0</v>
          </cell>
          <cell r="F11">
            <v>0</v>
          </cell>
          <cell r="G11">
            <v>82884.36</v>
          </cell>
        </row>
        <row r="12">
          <cell r="B12" t="str">
            <v>Other Liabilities</v>
          </cell>
          <cell r="D12">
            <v>5415.44</v>
          </cell>
          <cell r="E12">
            <v>0</v>
          </cell>
          <cell r="F12">
            <v>0</v>
          </cell>
          <cell r="G12">
            <v>5415.44</v>
          </cell>
        </row>
        <row r="13">
          <cell r="B13" t="str">
            <v>Due from Deals</v>
          </cell>
          <cell r="D13">
            <v>-43025.04</v>
          </cell>
          <cell r="E13">
            <v>187204.66</v>
          </cell>
          <cell r="F13">
            <v>811.38</v>
          </cell>
          <cell r="G13">
            <v>143368.24</v>
          </cell>
        </row>
        <row r="14">
          <cell r="B14" t="str">
            <v>Due from Fund</v>
          </cell>
          <cell r="D14">
            <v>156733.85</v>
          </cell>
          <cell r="E14">
            <v>229508.18</v>
          </cell>
          <cell r="F14">
            <v>0</v>
          </cell>
          <cell r="G14">
            <v>386242.03</v>
          </cell>
        </row>
        <row r="15">
          <cell r="B15" t="str">
            <v>Due from Deals</v>
          </cell>
          <cell r="D15">
            <v>95273.77</v>
          </cell>
          <cell r="E15">
            <v>0</v>
          </cell>
          <cell r="F15">
            <v>0</v>
          </cell>
          <cell r="G15">
            <v>95273.77</v>
          </cell>
        </row>
        <row r="16">
          <cell r="B16" t="str">
            <v>Due from Deals</v>
          </cell>
          <cell r="D16">
            <v>134943.06</v>
          </cell>
          <cell r="E16">
            <v>16988.830000000002</v>
          </cell>
          <cell r="F16">
            <v>31922.44</v>
          </cell>
          <cell r="G16">
            <v>120009.45</v>
          </cell>
        </row>
        <row r="17">
          <cell r="B17" t="str">
            <v>Due from Deals</v>
          </cell>
          <cell r="D17">
            <v>158030.07</v>
          </cell>
          <cell r="E17">
            <v>18614.88</v>
          </cell>
          <cell r="F17">
            <v>0</v>
          </cell>
          <cell r="G17">
            <v>176644.95</v>
          </cell>
        </row>
        <row r="18">
          <cell r="B18" t="str">
            <v>Due from CV</v>
          </cell>
          <cell r="D18">
            <v>534</v>
          </cell>
          <cell r="E18">
            <v>0</v>
          </cell>
          <cell r="F18">
            <v>0</v>
          </cell>
          <cell r="G18">
            <v>534</v>
          </cell>
        </row>
        <row r="19">
          <cell r="B19" t="str">
            <v>Due from Co-Invest</v>
          </cell>
          <cell r="D19">
            <v>21415.61</v>
          </cell>
          <cell r="E19">
            <v>27414.47</v>
          </cell>
          <cell r="F19">
            <v>0</v>
          </cell>
          <cell r="G19">
            <v>48830.080000000002</v>
          </cell>
        </row>
        <row r="20">
          <cell r="B20" t="str">
            <v>Due from GP of Funds</v>
          </cell>
          <cell r="D20">
            <v>114127.33</v>
          </cell>
          <cell r="E20">
            <v>495.15</v>
          </cell>
          <cell r="F20">
            <v>90991.42</v>
          </cell>
          <cell r="G20">
            <v>23631.06</v>
          </cell>
        </row>
        <row r="21">
          <cell r="B21" t="str">
            <v>Management fees receivable</v>
          </cell>
          <cell r="D21">
            <v>30000.01</v>
          </cell>
          <cell r="E21">
            <v>0</v>
          </cell>
          <cell r="F21">
            <v>0</v>
          </cell>
          <cell r="G21">
            <v>30000.01</v>
          </cell>
        </row>
        <row r="22">
          <cell r="B22" t="str">
            <v>Prepaid and other assets</v>
          </cell>
          <cell r="D22">
            <v>36792</v>
          </cell>
          <cell r="E22">
            <v>52040</v>
          </cell>
          <cell r="F22">
            <v>0</v>
          </cell>
          <cell r="G22">
            <v>88832</v>
          </cell>
        </row>
        <row r="23">
          <cell r="B23" t="str">
            <v>Prepaid and other assets</v>
          </cell>
          <cell r="D23">
            <v>9896.5300000000007</v>
          </cell>
          <cell r="E23">
            <v>99.56</v>
          </cell>
          <cell r="F23">
            <v>3869.78</v>
          </cell>
          <cell r="G23">
            <v>6126.31</v>
          </cell>
        </row>
        <row r="24">
          <cell r="B24" t="str">
            <v>ROU Asset</v>
          </cell>
          <cell r="D24">
            <v>1904585.58</v>
          </cell>
          <cell r="E24">
            <v>0</v>
          </cell>
          <cell r="F24">
            <v>0</v>
          </cell>
          <cell r="G24">
            <v>1904585.58</v>
          </cell>
        </row>
        <row r="25">
          <cell r="B25" t="str">
            <v>Fixed Assets</v>
          </cell>
          <cell r="D25">
            <v>196910.22</v>
          </cell>
          <cell r="E25">
            <v>0</v>
          </cell>
          <cell r="F25">
            <v>0</v>
          </cell>
          <cell r="G25">
            <v>196910.22</v>
          </cell>
        </row>
        <row r="26">
          <cell r="B26" t="str">
            <v>Fixed Assets</v>
          </cell>
          <cell r="D26">
            <v>-38603.83</v>
          </cell>
          <cell r="E26">
            <v>0</v>
          </cell>
          <cell r="F26">
            <v>3083.06</v>
          </cell>
          <cell r="G26">
            <v>-41686.89</v>
          </cell>
        </row>
        <row r="27">
          <cell r="B27" t="str">
            <v>ROU Asset</v>
          </cell>
          <cell r="D27">
            <v>-291076.39</v>
          </cell>
          <cell r="E27">
            <v>0</v>
          </cell>
          <cell r="F27">
            <v>26559.87</v>
          </cell>
          <cell r="G27">
            <v>-317636.26</v>
          </cell>
        </row>
        <row r="28">
          <cell r="B28" t="str">
            <v>Security Deposits</v>
          </cell>
          <cell r="D28">
            <v>65441.26</v>
          </cell>
          <cell r="E28">
            <v>0</v>
          </cell>
          <cell r="F28">
            <v>0</v>
          </cell>
          <cell r="G28">
            <v>65441.26</v>
          </cell>
        </row>
        <row r="29">
          <cell r="B29" t="str">
            <v xml:space="preserve">Accounts payable &amp; accrued expenses </v>
          </cell>
          <cell r="D29">
            <v>-12795.41</v>
          </cell>
          <cell r="E29">
            <v>842818.27</v>
          </cell>
          <cell r="F29">
            <v>888951.83</v>
          </cell>
          <cell r="G29">
            <v>-58928.97</v>
          </cell>
        </row>
        <row r="30">
          <cell r="B30" t="str">
            <v>Notes Payable</v>
          </cell>
          <cell r="D30">
            <v>-3457831.4</v>
          </cell>
          <cell r="E30">
            <v>1538295.71</v>
          </cell>
          <cell r="F30">
            <v>0</v>
          </cell>
          <cell r="G30">
            <v>-1919535.69</v>
          </cell>
        </row>
        <row r="31">
          <cell r="B31" t="str">
            <v>Notes Payable</v>
          </cell>
          <cell r="D31">
            <v>-3457831.4</v>
          </cell>
          <cell r="E31">
            <v>1538295.71</v>
          </cell>
          <cell r="F31">
            <v>0</v>
          </cell>
          <cell r="G31">
            <v>-1919535.69</v>
          </cell>
        </row>
        <row r="32">
          <cell r="B32" t="str">
            <v>Compensation Payable</v>
          </cell>
          <cell r="D32">
            <v>-5274.78</v>
          </cell>
          <cell r="E32">
            <v>49124.959999999999</v>
          </cell>
          <cell r="F32">
            <v>135073.78</v>
          </cell>
          <cell r="G32">
            <v>-91223.6</v>
          </cell>
        </row>
        <row r="33">
          <cell r="B33" t="str">
            <v>Accrued interest payable</v>
          </cell>
          <cell r="D33">
            <v>-8632.8700000000008</v>
          </cell>
          <cell r="E33">
            <v>11704.29</v>
          </cell>
          <cell r="F33">
            <v>5327.53</v>
          </cell>
          <cell r="G33">
            <v>-2256.11</v>
          </cell>
        </row>
        <row r="34">
          <cell r="B34" t="str">
            <v>Accrued interest payable</v>
          </cell>
          <cell r="D34">
            <v>-8632.8700000000008</v>
          </cell>
          <cell r="E34">
            <v>11704.29</v>
          </cell>
          <cell r="F34">
            <v>5327.53</v>
          </cell>
          <cell r="G34">
            <v>-2256.11</v>
          </cell>
        </row>
        <row r="35">
          <cell r="B35" t="str">
            <v>Due to GP</v>
          </cell>
          <cell r="D35">
            <v>-5892843.2699999996</v>
          </cell>
          <cell r="E35">
            <v>0</v>
          </cell>
          <cell r="F35">
            <v>646935.63</v>
          </cell>
          <cell r="G35">
            <v>-6539778.9000000004</v>
          </cell>
        </row>
        <row r="36">
          <cell r="B36" t="str">
            <v>Lease Liability</v>
          </cell>
          <cell r="D36">
            <v>-1867669.09</v>
          </cell>
          <cell r="E36">
            <v>34993.879999999997</v>
          </cell>
          <cell r="F36">
            <v>5937.63</v>
          </cell>
          <cell r="G36">
            <v>-1838612.84</v>
          </cell>
        </row>
        <row r="37">
          <cell r="B37" t="str">
            <v>Other Liabilities</v>
          </cell>
          <cell r="D37">
            <v>-1488.45</v>
          </cell>
          <cell r="E37">
            <v>1488.45</v>
          </cell>
          <cell r="F37">
            <v>840.99</v>
          </cell>
          <cell r="G37">
            <v>-840.99</v>
          </cell>
        </row>
        <row r="38">
          <cell r="B38" t="str">
            <v>Other Liabilities</v>
          </cell>
          <cell r="D38">
            <v>0</v>
          </cell>
          <cell r="E38">
            <v>52742.57</v>
          </cell>
          <cell r="F38">
            <v>52415.3</v>
          </cell>
          <cell r="G38">
            <v>327.27</v>
          </cell>
        </row>
        <row r="39">
          <cell r="B39" t="str">
            <v>Capital Contributions</v>
          </cell>
          <cell r="D39">
            <v>-100</v>
          </cell>
          <cell r="E39">
            <v>0</v>
          </cell>
          <cell r="F39">
            <v>0</v>
          </cell>
          <cell r="G39">
            <v>-100</v>
          </cell>
        </row>
        <row r="40">
          <cell r="B40" t="str">
            <v>Capital Contributions</v>
          </cell>
          <cell r="D40">
            <v>-100</v>
          </cell>
          <cell r="E40">
            <v>0</v>
          </cell>
          <cell r="F40">
            <v>0</v>
          </cell>
          <cell r="G40">
            <v>-100</v>
          </cell>
        </row>
        <row r="41">
          <cell r="B41" t="str">
            <v>Retained earnings</v>
          </cell>
          <cell r="D41">
            <v>11893362.380000001</v>
          </cell>
          <cell r="E41">
            <v>0</v>
          </cell>
          <cell r="F41">
            <v>0</v>
          </cell>
          <cell r="G41">
            <v>11893362.380000001</v>
          </cell>
        </row>
        <row r="42">
          <cell r="B42" t="str">
            <v>Management Fees</v>
          </cell>
          <cell r="D42">
            <v>0</v>
          </cell>
          <cell r="E42">
            <v>0</v>
          </cell>
          <cell r="F42">
            <v>4489368.57</v>
          </cell>
          <cell r="G42">
            <v>-4489368.57</v>
          </cell>
        </row>
        <row r="43">
          <cell r="B43" t="str">
            <v>Management Fees</v>
          </cell>
          <cell r="D43">
            <v>0</v>
          </cell>
          <cell r="E43">
            <v>0</v>
          </cell>
          <cell r="F43">
            <v>106250</v>
          </cell>
          <cell r="G43">
            <v>-106250</v>
          </cell>
        </row>
        <row r="44">
          <cell r="B44" t="str">
            <v>Agent Fee Income</v>
          </cell>
          <cell r="D44">
            <v>0</v>
          </cell>
          <cell r="E44">
            <v>0</v>
          </cell>
          <cell r="F44">
            <v>8285</v>
          </cell>
          <cell r="G44">
            <v>-8285</v>
          </cell>
        </row>
        <row r="45">
          <cell r="B45" t="str">
            <v>Personnel</v>
          </cell>
          <cell r="D45">
            <v>0</v>
          </cell>
          <cell r="E45">
            <v>726836.55</v>
          </cell>
          <cell r="F45">
            <v>0</v>
          </cell>
          <cell r="G45">
            <v>726836.55</v>
          </cell>
        </row>
        <row r="46">
          <cell r="B46" t="str">
            <v>Personnel</v>
          </cell>
          <cell r="D46">
            <v>0</v>
          </cell>
          <cell r="E46">
            <v>283553.99</v>
          </cell>
          <cell r="F46">
            <v>0</v>
          </cell>
          <cell r="G46">
            <v>283553.99</v>
          </cell>
        </row>
        <row r="47">
          <cell r="B47" t="str">
            <v>Personnel</v>
          </cell>
          <cell r="D47">
            <v>0</v>
          </cell>
          <cell r="E47">
            <v>62247.71</v>
          </cell>
          <cell r="F47">
            <v>0</v>
          </cell>
          <cell r="G47">
            <v>62247.71</v>
          </cell>
        </row>
        <row r="48">
          <cell r="B48" t="str">
            <v>Personnel</v>
          </cell>
          <cell r="D48">
            <v>0</v>
          </cell>
          <cell r="E48">
            <v>14557.96</v>
          </cell>
          <cell r="F48">
            <v>0</v>
          </cell>
          <cell r="G48">
            <v>14557.96</v>
          </cell>
        </row>
        <row r="49">
          <cell r="B49" t="str">
            <v>Personnel</v>
          </cell>
          <cell r="D49">
            <v>0</v>
          </cell>
          <cell r="E49">
            <v>1531.11</v>
          </cell>
          <cell r="F49">
            <v>0</v>
          </cell>
          <cell r="G49">
            <v>1531.11</v>
          </cell>
        </row>
        <row r="50">
          <cell r="B50" t="str">
            <v>Personnel</v>
          </cell>
          <cell r="D50">
            <v>0</v>
          </cell>
          <cell r="E50">
            <v>16243.28</v>
          </cell>
          <cell r="F50">
            <v>0</v>
          </cell>
          <cell r="G50">
            <v>16243.28</v>
          </cell>
        </row>
        <row r="51">
          <cell r="B51" t="str">
            <v>Personnel</v>
          </cell>
          <cell r="D51">
            <v>0</v>
          </cell>
          <cell r="E51">
            <v>255.95</v>
          </cell>
          <cell r="F51">
            <v>0</v>
          </cell>
          <cell r="G51">
            <v>255.95</v>
          </cell>
        </row>
        <row r="52">
          <cell r="B52" t="str">
            <v>Personnel</v>
          </cell>
          <cell r="D52">
            <v>0</v>
          </cell>
          <cell r="E52">
            <v>72471.77</v>
          </cell>
          <cell r="F52">
            <v>0</v>
          </cell>
          <cell r="G52">
            <v>72471.77</v>
          </cell>
        </row>
        <row r="53">
          <cell r="B53" t="str">
            <v>Occupancy and office</v>
          </cell>
          <cell r="D53">
            <v>0</v>
          </cell>
          <cell r="E53">
            <v>36097.699999999997</v>
          </cell>
          <cell r="F53">
            <v>34993.879999999997</v>
          </cell>
          <cell r="G53">
            <v>1103.82</v>
          </cell>
        </row>
        <row r="54">
          <cell r="B54" t="str">
            <v>Occupancy and office</v>
          </cell>
          <cell r="D54">
            <v>0</v>
          </cell>
          <cell r="E54">
            <v>32497.5</v>
          </cell>
          <cell r="F54">
            <v>0</v>
          </cell>
          <cell r="G54">
            <v>32497.5</v>
          </cell>
        </row>
        <row r="55">
          <cell r="B55" t="str">
            <v>Occupancy and office</v>
          </cell>
          <cell r="D55">
            <v>0</v>
          </cell>
          <cell r="E55">
            <v>5998.5</v>
          </cell>
          <cell r="F55">
            <v>0</v>
          </cell>
          <cell r="G55">
            <v>5998.5</v>
          </cell>
        </row>
        <row r="56">
          <cell r="B56" t="str">
            <v>Occupancy and office</v>
          </cell>
          <cell r="D56">
            <v>0</v>
          </cell>
          <cell r="E56">
            <v>124.5</v>
          </cell>
          <cell r="F56">
            <v>0</v>
          </cell>
          <cell r="G56">
            <v>124.5</v>
          </cell>
        </row>
        <row r="57">
          <cell r="B57" t="str">
            <v>Occupancy and office</v>
          </cell>
          <cell r="D57">
            <v>0</v>
          </cell>
          <cell r="E57">
            <v>20347.93</v>
          </cell>
          <cell r="F57">
            <v>0</v>
          </cell>
          <cell r="G57">
            <v>20347.93</v>
          </cell>
        </row>
        <row r="58">
          <cell r="B58" t="str">
            <v>Occupancy and office</v>
          </cell>
          <cell r="D58">
            <v>0</v>
          </cell>
          <cell r="E58">
            <v>2000.54</v>
          </cell>
          <cell r="F58">
            <v>0</v>
          </cell>
          <cell r="G58">
            <v>2000.54</v>
          </cell>
        </row>
        <row r="59">
          <cell r="B59" t="str">
            <v>Other expenses</v>
          </cell>
          <cell r="D59">
            <v>0</v>
          </cell>
          <cell r="E59">
            <v>110</v>
          </cell>
          <cell r="F59">
            <v>166.83</v>
          </cell>
          <cell r="G59">
            <v>-56.83</v>
          </cell>
        </row>
        <row r="60">
          <cell r="B60" t="str">
            <v>Occupancy and office</v>
          </cell>
          <cell r="D60">
            <v>0</v>
          </cell>
          <cell r="E60">
            <v>1263.33</v>
          </cell>
          <cell r="F60">
            <v>0</v>
          </cell>
          <cell r="G60">
            <v>1263.33</v>
          </cell>
        </row>
        <row r="61">
          <cell r="B61" t="str">
            <v>Occupancy and office</v>
          </cell>
          <cell r="D61">
            <v>0</v>
          </cell>
          <cell r="E61">
            <v>568.30999999999995</v>
          </cell>
          <cell r="F61">
            <v>0</v>
          </cell>
          <cell r="G61">
            <v>568.30999999999995</v>
          </cell>
        </row>
        <row r="62">
          <cell r="B62" t="str">
            <v>Occupancy and office</v>
          </cell>
          <cell r="D62">
            <v>0</v>
          </cell>
          <cell r="E62">
            <v>97.4</v>
          </cell>
          <cell r="F62">
            <v>79.010000000000005</v>
          </cell>
          <cell r="G62">
            <v>18.39</v>
          </cell>
        </row>
        <row r="63">
          <cell r="B63" t="str">
            <v>Occupancy and office</v>
          </cell>
          <cell r="D63">
            <v>0</v>
          </cell>
          <cell r="E63">
            <v>720.36</v>
          </cell>
          <cell r="F63">
            <v>0</v>
          </cell>
          <cell r="G63">
            <v>720.36</v>
          </cell>
        </row>
        <row r="64">
          <cell r="B64" t="str">
            <v>Technology and communcations</v>
          </cell>
          <cell r="D64">
            <v>0</v>
          </cell>
          <cell r="E64">
            <v>891.51</v>
          </cell>
          <cell r="F64">
            <v>0</v>
          </cell>
          <cell r="G64">
            <v>891.51</v>
          </cell>
        </row>
        <row r="65">
          <cell r="B65" t="str">
            <v>Occupancy and office</v>
          </cell>
          <cell r="D65">
            <v>0</v>
          </cell>
          <cell r="E65">
            <v>102.81</v>
          </cell>
          <cell r="F65">
            <v>0</v>
          </cell>
          <cell r="G65">
            <v>102.81</v>
          </cell>
        </row>
        <row r="66">
          <cell r="B66" t="str">
            <v>Professional fees</v>
          </cell>
          <cell r="D66">
            <v>0</v>
          </cell>
          <cell r="E66">
            <v>2618.4299999999998</v>
          </cell>
          <cell r="F66">
            <v>0</v>
          </cell>
          <cell r="G66">
            <v>2618.4299999999998</v>
          </cell>
        </row>
        <row r="67">
          <cell r="B67" t="str">
            <v>Personnel</v>
          </cell>
          <cell r="D67">
            <v>0</v>
          </cell>
          <cell r="E67">
            <v>10366.709999999999</v>
          </cell>
          <cell r="F67">
            <v>0</v>
          </cell>
          <cell r="G67">
            <v>10366.709999999999</v>
          </cell>
        </row>
        <row r="68">
          <cell r="B68" t="str">
            <v>Professional fees</v>
          </cell>
          <cell r="D68">
            <v>0</v>
          </cell>
          <cell r="E68">
            <v>3619.44</v>
          </cell>
          <cell r="F68">
            <v>0</v>
          </cell>
          <cell r="G68">
            <v>3619.44</v>
          </cell>
        </row>
        <row r="69">
          <cell r="B69" t="str">
            <v>Personnel</v>
          </cell>
          <cell r="D69">
            <v>0</v>
          </cell>
          <cell r="E69">
            <v>21250</v>
          </cell>
          <cell r="F69">
            <v>0</v>
          </cell>
          <cell r="G69">
            <v>21250</v>
          </cell>
        </row>
        <row r="70">
          <cell r="B70" t="str">
            <v>Professional fees</v>
          </cell>
          <cell r="D70">
            <v>0</v>
          </cell>
          <cell r="E70">
            <v>4054.69</v>
          </cell>
          <cell r="F70">
            <v>0</v>
          </cell>
          <cell r="G70">
            <v>4054.69</v>
          </cell>
        </row>
        <row r="71">
          <cell r="B71" t="str">
            <v>Insurance</v>
          </cell>
          <cell r="D71">
            <v>0</v>
          </cell>
          <cell r="E71">
            <v>714.35</v>
          </cell>
          <cell r="F71">
            <v>99.56</v>
          </cell>
          <cell r="G71">
            <v>614.79</v>
          </cell>
        </row>
        <row r="72">
          <cell r="B72" t="str">
            <v>Insurance</v>
          </cell>
          <cell r="D72">
            <v>0</v>
          </cell>
          <cell r="E72">
            <v>3054.33</v>
          </cell>
          <cell r="F72">
            <v>0</v>
          </cell>
          <cell r="G72">
            <v>3054.33</v>
          </cell>
        </row>
        <row r="73">
          <cell r="B73" t="str">
            <v>Travel and entertainment</v>
          </cell>
          <cell r="D73">
            <v>0</v>
          </cell>
          <cell r="E73">
            <v>11285.66</v>
          </cell>
          <cell r="F73">
            <v>0</v>
          </cell>
          <cell r="G73">
            <v>11285.66</v>
          </cell>
        </row>
        <row r="74">
          <cell r="B74" t="str">
            <v>Travel and entertainment</v>
          </cell>
          <cell r="D74">
            <v>0</v>
          </cell>
          <cell r="E74">
            <v>7723.64</v>
          </cell>
          <cell r="F74">
            <v>0</v>
          </cell>
          <cell r="G74">
            <v>7723.64</v>
          </cell>
        </row>
        <row r="75">
          <cell r="B75" t="str">
            <v>Travel and entertainment</v>
          </cell>
          <cell r="D75">
            <v>0</v>
          </cell>
          <cell r="E75">
            <v>32.51</v>
          </cell>
          <cell r="F75">
            <v>0</v>
          </cell>
          <cell r="G75">
            <v>32.51</v>
          </cell>
        </row>
        <row r="76">
          <cell r="B76" t="str">
            <v>Travel and entertainment</v>
          </cell>
          <cell r="D76">
            <v>0</v>
          </cell>
          <cell r="E76">
            <v>8289.34</v>
          </cell>
          <cell r="F76">
            <v>0</v>
          </cell>
          <cell r="G76">
            <v>8289.34</v>
          </cell>
        </row>
        <row r="77">
          <cell r="B77" t="str">
            <v>Travel and entertainment</v>
          </cell>
          <cell r="D77">
            <v>0</v>
          </cell>
          <cell r="E77">
            <v>3896.21</v>
          </cell>
          <cell r="F77">
            <v>0</v>
          </cell>
          <cell r="G77">
            <v>3896.21</v>
          </cell>
        </row>
        <row r="78">
          <cell r="B78" t="str">
            <v>Travel and entertainment</v>
          </cell>
          <cell r="D78">
            <v>0</v>
          </cell>
          <cell r="E78">
            <v>102311.36</v>
          </cell>
          <cell r="F78">
            <v>0</v>
          </cell>
          <cell r="G78">
            <v>102311.36</v>
          </cell>
        </row>
        <row r="79">
          <cell r="B79" t="str">
            <v>Travel and entertainment</v>
          </cell>
          <cell r="D79">
            <v>0</v>
          </cell>
          <cell r="E79">
            <v>13421.67</v>
          </cell>
          <cell r="F79">
            <v>500</v>
          </cell>
          <cell r="G79">
            <v>12921.67</v>
          </cell>
        </row>
        <row r="80">
          <cell r="B80" t="str">
            <v>Travel and entertainment</v>
          </cell>
          <cell r="D80">
            <v>0</v>
          </cell>
          <cell r="E80">
            <v>3695.51</v>
          </cell>
          <cell r="F80">
            <v>0</v>
          </cell>
          <cell r="G80">
            <v>3695.51</v>
          </cell>
        </row>
        <row r="81">
          <cell r="B81" t="str">
            <v>Travel and entertainment</v>
          </cell>
          <cell r="D81">
            <v>0</v>
          </cell>
          <cell r="E81">
            <v>458.87</v>
          </cell>
          <cell r="F81">
            <v>0</v>
          </cell>
          <cell r="G81">
            <v>458.87</v>
          </cell>
        </row>
        <row r="82">
          <cell r="B82" t="str">
            <v>Occupancy and office</v>
          </cell>
          <cell r="D82">
            <v>0</v>
          </cell>
          <cell r="E82">
            <v>938.53</v>
          </cell>
          <cell r="F82">
            <v>0</v>
          </cell>
          <cell r="G82">
            <v>938.53</v>
          </cell>
        </row>
        <row r="83">
          <cell r="B83" t="str">
            <v>Technology and communcations</v>
          </cell>
          <cell r="D83">
            <v>0</v>
          </cell>
          <cell r="E83">
            <v>4961.6499999999996</v>
          </cell>
          <cell r="F83">
            <v>0</v>
          </cell>
          <cell r="G83">
            <v>4961.6499999999996</v>
          </cell>
        </row>
        <row r="84">
          <cell r="B84" t="str">
            <v>Technology and communcations</v>
          </cell>
          <cell r="D84">
            <v>0</v>
          </cell>
          <cell r="E84">
            <v>12006.42</v>
          </cell>
          <cell r="F84">
            <v>0</v>
          </cell>
          <cell r="G84">
            <v>12006.42</v>
          </cell>
        </row>
        <row r="85">
          <cell r="B85" t="str">
            <v>Technology and communcations</v>
          </cell>
          <cell r="D85">
            <v>0</v>
          </cell>
          <cell r="E85">
            <v>8016.48</v>
          </cell>
          <cell r="F85">
            <v>0</v>
          </cell>
          <cell r="G85">
            <v>8016.48</v>
          </cell>
        </row>
        <row r="86">
          <cell r="B86" t="str">
            <v>Technology and communcations</v>
          </cell>
          <cell r="D86">
            <v>0</v>
          </cell>
          <cell r="E86">
            <v>1541.48</v>
          </cell>
          <cell r="F86">
            <v>0</v>
          </cell>
          <cell r="G86">
            <v>1541.48</v>
          </cell>
        </row>
        <row r="87">
          <cell r="B87" t="str">
            <v>Technology and communcations</v>
          </cell>
          <cell r="D87">
            <v>0</v>
          </cell>
          <cell r="E87">
            <v>329.33</v>
          </cell>
          <cell r="F87">
            <v>0</v>
          </cell>
          <cell r="G87">
            <v>329.33</v>
          </cell>
        </row>
        <row r="88">
          <cell r="B88" t="str">
            <v>Technology and communcations</v>
          </cell>
          <cell r="D88">
            <v>0</v>
          </cell>
          <cell r="E88">
            <v>1455.28</v>
          </cell>
          <cell r="F88">
            <v>0</v>
          </cell>
          <cell r="G88">
            <v>1455.28</v>
          </cell>
        </row>
        <row r="89">
          <cell r="B89" t="str">
            <v>Technology and communcations</v>
          </cell>
          <cell r="D89">
            <v>0</v>
          </cell>
          <cell r="E89">
            <v>234.42</v>
          </cell>
          <cell r="F89">
            <v>0</v>
          </cell>
          <cell r="G89">
            <v>234.42</v>
          </cell>
        </row>
        <row r="90">
          <cell r="B90" t="str">
            <v>Technology and communcations</v>
          </cell>
          <cell r="D90">
            <v>0</v>
          </cell>
          <cell r="E90">
            <v>1865.48</v>
          </cell>
          <cell r="F90">
            <v>0</v>
          </cell>
          <cell r="G90">
            <v>1865.48</v>
          </cell>
        </row>
        <row r="91">
          <cell r="B91" t="str">
            <v>Occupancy and office</v>
          </cell>
          <cell r="D91">
            <v>0</v>
          </cell>
          <cell r="E91">
            <v>9387.7199999999993</v>
          </cell>
          <cell r="F91">
            <v>0</v>
          </cell>
          <cell r="G91">
            <v>9387.7199999999993</v>
          </cell>
        </row>
        <row r="92">
          <cell r="B92" t="str">
            <v>Technology and communcations</v>
          </cell>
          <cell r="D92">
            <v>0</v>
          </cell>
          <cell r="E92">
            <v>3083.06</v>
          </cell>
          <cell r="F92">
            <v>0</v>
          </cell>
          <cell r="G92">
            <v>3083.06</v>
          </cell>
        </row>
        <row r="93">
          <cell r="B93" t="str">
            <v>Interest expense</v>
          </cell>
          <cell r="D93">
            <v>0</v>
          </cell>
          <cell r="E93">
            <v>10655.06</v>
          </cell>
          <cell r="F93">
            <v>0</v>
          </cell>
          <cell r="G93">
            <v>10655.06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TB Adjustments"/>
      <sheetName val="Accounting"/>
      <sheetName val="Accounting worksheet"/>
      <sheetName val="Internal Legal Expenses"/>
      <sheetName val="Internal Legal Summary"/>
      <sheetName val="Project Codes - Allocations"/>
      <sheetName val="Time Records"/>
      <sheetName val="Legal Adjustments"/>
      <sheetName val="HR DEPT"/>
      <sheetName val="HR Adjustments"/>
      <sheetName val="IT DEPT"/>
      <sheetName val="IT Adjustments"/>
      <sheetName val="Office Services DEPT"/>
      <sheetName val="OFF SRV Adjustments"/>
      <sheetName val="Shared Services Data"/>
      <sheetName val="Reallocations"/>
    </sheetNames>
    <sheetDataSet>
      <sheetData sheetId="0">
        <row r="8">
          <cell r="A8" t="str">
            <v>1000-1110</v>
          </cell>
        </row>
        <row r="9">
          <cell r="A9" t="str">
            <v>1000-9010</v>
          </cell>
        </row>
        <row r="10">
          <cell r="A10" t="str">
            <v>1000-9011</v>
          </cell>
        </row>
        <row r="11">
          <cell r="A11" t="str">
            <v>1000-9012</v>
          </cell>
        </row>
        <row r="12">
          <cell r="A12" t="str">
            <v>1220-1010</v>
          </cell>
        </row>
        <row r="13">
          <cell r="A13" t="str">
            <v>1290-0010</v>
          </cell>
        </row>
        <row r="14">
          <cell r="A14" t="str">
            <v>2690-1020</v>
          </cell>
        </row>
        <row r="15">
          <cell r="A15" t="str">
            <v>4100-0010</v>
          </cell>
        </row>
        <row r="16">
          <cell r="A16" t="str">
            <v>4110-000</v>
          </cell>
        </row>
        <row r="17">
          <cell r="A17" t="str">
            <v>5050-000</v>
          </cell>
        </row>
        <row r="18">
          <cell r="A18" t="str">
            <v>5200-0010</v>
          </cell>
        </row>
        <row r="19">
          <cell r="A19" t="str">
            <v>5220-000</v>
          </cell>
        </row>
        <row r="20">
          <cell r="A20" t="str">
            <v>5230-000</v>
          </cell>
        </row>
        <row r="21">
          <cell r="A21" t="str">
            <v>5590-0020</v>
          </cell>
        </row>
        <row r="22">
          <cell r="A22" t="str">
            <v>5590-0050</v>
          </cell>
        </row>
        <row r="23">
          <cell r="A23" t="str">
            <v>5590-0060</v>
          </cell>
        </row>
        <row r="24">
          <cell r="A24" t="str">
            <v>6000-0010</v>
          </cell>
        </row>
        <row r="25">
          <cell r="A25" t="str">
            <v>6000-0020</v>
          </cell>
        </row>
        <row r="26">
          <cell r="A26" t="str">
            <v>6100-000</v>
          </cell>
        </row>
        <row r="27">
          <cell r="A27" t="str">
            <v>6300-0010</v>
          </cell>
        </row>
        <row r="28">
          <cell r="A28" t="str">
            <v>6600-0010</v>
          </cell>
        </row>
        <row r="29">
          <cell r="A29" t="str">
            <v>6999-9995</v>
          </cell>
        </row>
        <row r="30">
          <cell r="A30" t="str">
            <v>8610-1011</v>
          </cell>
        </row>
        <row r="31">
          <cell r="A31" t="str">
            <v>8610-1012</v>
          </cell>
        </row>
        <row r="32">
          <cell r="A32" t="str">
            <v>8610-1013</v>
          </cell>
        </row>
        <row r="33">
          <cell r="A33" t="str">
            <v>8610-1017</v>
          </cell>
        </row>
        <row r="34">
          <cell r="A34" t="str">
            <v>8610-1018</v>
          </cell>
        </row>
        <row r="35">
          <cell r="A35" t="str">
            <v>8610-1020</v>
          </cell>
        </row>
        <row r="36">
          <cell r="A36" t="str">
            <v>8610-1060</v>
          </cell>
        </row>
        <row r="37">
          <cell r="A37" t="str">
            <v>8610-1061</v>
          </cell>
        </row>
        <row r="38">
          <cell r="A38" t="str">
            <v>8610-1063</v>
          </cell>
        </row>
        <row r="39">
          <cell r="A39" t="str">
            <v>8610-1064</v>
          </cell>
        </row>
        <row r="40">
          <cell r="A40" t="str">
            <v>8610-1065</v>
          </cell>
        </row>
        <row r="41">
          <cell r="A41" t="str">
            <v>8610-1067</v>
          </cell>
        </row>
        <row r="42">
          <cell r="A42" t="str">
            <v>8610-1070</v>
          </cell>
        </row>
        <row r="43">
          <cell r="A43" t="str">
            <v>8610-1080</v>
          </cell>
        </row>
        <row r="44">
          <cell r="A44" t="str">
            <v>8610-1120</v>
          </cell>
        </row>
        <row r="45">
          <cell r="A45" t="str">
            <v>8610-1121</v>
          </cell>
        </row>
        <row r="46">
          <cell r="A46" t="str">
            <v>8610-1122</v>
          </cell>
        </row>
        <row r="47">
          <cell r="A47" t="str">
            <v>8610-1126</v>
          </cell>
        </row>
        <row r="48">
          <cell r="A48" t="str">
            <v>8610-1127</v>
          </cell>
        </row>
        <row r="49">
          <cell r="A49" t="str">
            <v>8610-1128</v>
          </cell>
        </row>
        <row r="50">
          <cell r="A50" t="str">
            <v>8610-1161</v>
          </cell>
        </row>
        <row r="51">
          <cell r="A51" t="str">
            <v>8610-1162</v>
          </cell>
        </row>
        <row r="52">
          <cell r="A52" t="str">
            <v>8610-1163</v>
          </cell>
        </row>
        <row r="53">
          <cell r="A53" t="str">
            <v>8610-1165</v>
          </cell>
        </row>
        <row r="54">
          <cell r="A54" t="str">
            <v>8610-1166</v>
          </cell>
        </row>
        <row r="55">
          <cell r="A55" t="str">
            <v>8610-1168</v>
          </cell>
        </row>
        <row r="56">
          <cell r="A56" t="str">
            <v>8610-3000</v>
          </cell>
        </row>
        <row r="57">
          <cell r="A57" t="str">
            <v>8610-3010</v>
          </cell>
        </row>
        <row r="58">
          <cell r="A58" t="str">
            <v>8610-3011</v>
          </cell>
        </row>
        <row r="59">
          <cell r="A59" t="str">
            <v>8610-3100</v>
          </cell>
        </row>
        <row r="60">
          <cell r="A60" t="str">
            <v>8610-3240</v>
          </cell>
        </row>
        <row r="61">
          <cell r="A61" t="str">
            <v>8610-6150</v>
          </cell>
        </row>
        <row r="62">
          <cell r="A62" t="str">
            <v>8610-6160</v>
          </cell>
        </row>
        <row r="63">
          <cell r="A63" t="str">
            <v>8610-6180</v>
          </cell>
        </row>
        <row r="64">
          <cell r="A64" t="str">
            <v>8610-6190</v>
          </cell>
        </row>
        <row r="65">
          <cell r="A65" t="str">
            <v>8610-6280</v>
          </cell>
        </row>
        <row r="66">
          <cell r="A66" t="str">
            <v>8610-6290</v>
          </cell>
        </row>
        <row r="67">
          <cell r="A67" t="str">
            <v>8610-6382</v>
          </cell>
        </row>
        <row r="68">
          <cell r="A68" t="str">
            <v>8610-6383</v>
          </cell>
        </row>
        <row r="69">
          <cell r="A69" t="str">
            <v>8610-6384</v>
          </cell>
        </row>
        <row r="70">
          <cell r="A70" t="str">
            <v>8610-6400</v>
          </cell>
        </row>
        <row r="71">
          <cell r="A71" t="str">
            <v>8610-6403</v>
          </cell>
        </row>
        <row r="72">
          <cell r="A72" t="str">
            <v>8610-6550</v>
          </cell>
        </row>
        <row r="73">
          <cell r="A73" t="str">
            <v>8710-1010</v>
          </cell>
        </row>
        <row r="74">
          <cell r="A74" t="str">
            <v>8710-1020</v>
          </cell>
        </row>
        <row r="75">
          <cell r="A75" t="str">
            <v>8710-6160</v>
          </cell>
        </row>
        <row r="76">
          <cell r="A76" t="str">
            <v>8800-9990</v>
          </cell>
        </row>
        <row r="77">
          <cell r="A77" t="str">
            <v>8910-000</v>
          </cell>
        </row>
        <row r="78">
          <cell r="A78" t="str">
            <v>8940-1020</v>
          </cell>
        </row>
        <row r="79">
          <cell r="A79" t="str">
            <v>8940-1021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AP Cover sheet"/>
      <sheetName val="Allocations"/>
      <sheetName val="Data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C2" t="str">
            <v>select_an_option</v>
          </cell>
          <cell r="AG2" t="str">
            <v>100% Mgmt Co</v>
          </cell>
        </row>
        <row r="3">
          <cell r="AC3" t="str">
            <v>Not_reimbursable</v>
          </cell>
          <cell r="AG3" t="str">
            <v>Paceline Lending Company, LP</v>
          </cell>
        </row>
        <row r="4">
          <cell r="AC4" t="str">
            <v>Due_from_Funds</v>
          </cell>
          <cell r="AG4" t="str">
            <v>Paceline Equity Partners Opportunity Fund I, LP (DE)</v>
          </cell>
        </row>
        <row r="5">
          <cell r="AC5" t="str">
            <v>Due_from_Deals</v>
          </cell>
          <cell r="AG5" t="str">
            <v>Paceline Equity Partners Opportunity Fund I (Cayman), LP</v>
          </cell>
        </row>
        <row r="6">
          <cell r="AC6" t="str">
            <v>Due_from_Portfolio_Co</v>
          </cell>
          <cell r="AG6" t="str">
            <v>General Fund I Paceline Equity Partners</v>
          </cell>
        </row>
        <row r="7">
          <cell r="AC7" t="str">
            <v>Due_from_GP_of_Funds</v>
          </cell>
          <cell r="AG7" t="str">
            <v>Co-Invest</v>
          </cell>
        </row>
        <row r="8">
          <cell r="AC8" t="str">
            <v>Due_from_Manager</v>
          </cell>
          <cell r="AG8" t="str">
            <v>SPV</v>
          </cell>
        </row>
        <row r="9">
          <cell r="AC9" t="str">
            <v>Due from Employees</v>
          </cell>
          <cell r="AG9" t="str">
            <v>CV</v>
          </cell>
        </row>
        <row r="10">
          <cell r="AC10" t="str">
            <v>Due_from_CoInvest</v>
          </cell>
          <cell r="AG10" t="str">
            <v>GP</v>
          </cell>
        </row>
        <row r="11">
          <cell r="AC11" t="str">
            <v>Due_from_SPV</v>
          </cell>
          <cell r="AG11" t="str">
            <v>Titan Development Company, LLC</v>
          </cell>
        </row>
        <row r="12">
          <cell r="AC12" t="str">
            <v>Due_from_Landeavor</v>
          </cell>
          <cell r="AG12" t="str">
            <v>Texas Coffee Partners Ltd.</v>
          </cell>
        </row>
        <row r="13">
          <cell r="AC13" t="str">
            <v>Due_from_CV</v>
          </cell>
          <cell r="AG13" t="str">
            <v>Texas Coffee General Partner, LLC</v>
          </cell>
        </row>
        <row r="14">
          <cell r="AC14" t="str">
            <v>Due_from_Affiliates</v>
          </cell>
          <cell r="AG14" t="str">
            <v>Texas Coffee Land Company Ltd.</v>
          </cell>
        </row>
        <row r="15">
          <cell r="AG15" t="str">
            <v>Texas Coffee Stores, LLC</v>
          </cell>
        </row>
        <row r="16">
          <cell r="AG16" t="str">
            <v>Texas Coffee Operations, LLC</v>
          </cell>
        </row>
        <row r="17">
          <cell r="AG17" t="str">
            <v>General Fund II Paceline Equity Partners</v>
          </cell>
        </row>
        <row r="18">
          <cell r="AG18" t="str">
            <v>Paceline Equity Partners Opportunity Fund II, LP (DE)</v>
          </cell>
        </row>
        <row r="19">
          <cell r="AG19" t="str">
            <v>Paceline Equity Partners Opportunity Fund II (Cayman), LP</v>
          </cell>
        </row>
        <row r="20">
          <cell r="AG20" t="str">
            <v>n/a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Book Income Statement"/>
      <sheetName val="Book Balance Sheet"/>
      <sheetName val="Book Capital"/>
      <sheetName val="Book Cash Flows"/>
      <sheetName val="Capital Allocations"/>
      <sheetName val="EV Balance Sheet YTD v YE2012"/>
      <sheetName val="EV Income Statement"/>
      <sheetName val="EV Capital"/>
      <sheetName val="EV Cash Flows"/>
      <sheetName val="Gross P&amp;L"/>
      <sheetName val="Gross P&amp;L Short"/>
      <sheetName val="Budget Analysis"/>
      <sheetName val="Book to EV Income"/>
      <sheetName val="Combined TB"/>
      <sheetName val="OHSOF"/>
      <sheetName val="OHSOF Adj"/>
      <sheetName val="OHCM LLC"/>
      <sheetName val="OHCM LLC Adj"/>
      <sheetName val="OHCMI"/>
      <sheetName val="OHCMI Adj"/>
      <sheetName val="OHPG"/>
      <sheetName val="OHPG Adj"/>
      <sheetName val="OHCM Mgt"/>
      <sheetName val="OHCM Mgt Adj"/>
      <sheetName val="Reserve II-B"/>
      <sheetName val="Reserve II-B Adj"/>
      <sheetName val="Reserve III"/>
      <sheetName val="Reserve III Adj"/>
      <sheetName val="Due From Affiliates Summary"/>
      <sheetName val="Due from Affiliates detail"/>
      <sheetName val="Due from Affiliates detail (2)"/>
      <sheetName val="Prepaid Exp"/>
      <sheetName val="Fixed Assets"/>
      <sheetName val="Inv in PShips"/>
      <sheetName val="Equity Awards"/>
      <sheetName val="Other Assets"/>
      <sheetName val="Suspense"/>
      <sheetName val="Accrued Bonus"/>
      <sheetName val="Sheet1"/>
      <sheetName val="Accrued Expenses"/>
      <sheetName val="Accounts Payable"/>
      <sheetName val="Benefits"/>
      <sheetName val="Insurance"/>
      <sheetName val="Dues&amp;Subs"/>
      <sheetName val="Confernces"/>
      <sheetName val="M&amp;E"/>
      <sheetName val="Fee Waiver Inc by Participant"/>
      <sheetName val="Fee Waiver Income By Entity"/>
      <sheetName val="OHSOF Income"/>
      <sheetName val="Income from Inv PShips"/>
      <sheetName val="Administration Fee"/>
      <sheetName val="Analysis Cover Sheets"/>
      <sheetName val="Rent"/>
      <sheetName val="IT Expenses"/>
      <sheetName val="Partner Comp"/>
      <sheetName val="Allocations TB"/>
      <sheetName val="JIB DB Owner Group Summary Link"/>
      <sheetName val="PC Reimbursements"/>
      <sheetName val="Exp Reimbursements &amp; Advances"/>
      <sheetName val="Shared Services Adjustment"/>
      <sheetName val="OHCMI Advances"/>
      <sheetName val="OHCM LLC Advances"/>
      <sheetName val="Tax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1000-1110</v>
          </cell>
        </row>
      </sheetData>
      <sheetData sheetId="16"/>
      <sheetData sheetId="17">
        <row r="2">
          <cell r="B2" t="str">
            <v>1000-1110</v>
          </cell>
        </row>
      </sheetData>
      <sheetData sheetId="18"/>
      <sheetData sheetId="19">
        <row r="2">
          <cell r="B2" t="str">
            <v>1000-1110</v>
          </cell>
        </row>
      </sheetData>
      <sheetData sheetId="20"/>
      <sheetData sheetId="21">
        <row r="2">
          <cell r="B2" t="str">
            <v>1290-0010</v>
          </cell>
        </row>
      </sheetData>
      <sheetData sheetId="22"/>
      <sheetData sheetId="23">
        <row r="2">
          <cell r="B2" t="str">
            <v>1000-1110</v>
          </cell>
        </row>
      </sheetData>
      <sheetData sheetId="24"/>
      <sheetData sheetId="25">
        <row r="2">
          <cell r="B2" t="str">
            <v>1290-0010</v>
          </cell>
        </row>
      </sheetData>
      <sheetData sheetId="26"/>
      <sheetData sheetId="27">
        <row r="2">
          <cell r="B2" t="str">
            <v>1290-0010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8">
          <cell r="L8">
            <v>1109239.3599999999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>
        <row r="252">
          <cell r="B252" t="str">
            <v>Shared services</v>
          </cell>
        </row>
        <row r="253">
          <cell r="B253" t="str">
            <v>Funds &amp; related</v>
          </cell>
        </row>
        <row r="254">
          <cell r="B254" t="str">
            <v>Other affiliates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 - FTE Start-Up"/>
      <sheetName val="OLD ESTIMATES-1"/>
      <sheetName val="OLD ESTIMATES-2"/>
      <sheetName val="Cover"/>
      <sheetName val="Summary"/>
      <sheetName val="Comp Summary"/>
      <sheetName val="Comp Summary (Extra Detail)"/>
      <sheetName val="Sensitivities"/>
      <sheetName val="Sensitivities (2)"/>
      <sheetName val="Origination Assumptions"/>
      <sheetName val="Generalist Originations"/>
      <sheetName val="Industry 1 Originations"/>
      <sheetName val="Industry 2 Originations"/>
      <sheetName val="AM"/>
      <sheetName val="Fund I"/>
      <sheetName val="Fund II"/>
      <sheetName val="Deal Flow Calculator"/>
      <sheetName val="AM Detail --&gt;"/>
      <sheetName val="AM - Compensation and FTE"/>
      <sheetName val="AM - Rent and Travel"/>
      <sheetName val="AM - IT"/>
      <sheetName val="AM - Shared Services"/>
      <sheetName val="Incentive Plan Detail"/>
      <sheetName val="Originations Detail --&gt;"/>
      <sheetName val="General Teams"/>
      <sheetName val="Industry 1"/>
      <sheetName val="Industry 2"/>
      <sheetName val="DO NOT PRINT --&gt;"/>
      <sheetName val="Output Tables --&gt;"/>
      <sheetName val="Output - Originations"/>
      <sheetName val="Output - Start-Up"/>
      <sheetName val="Output - Asset Assumptions"/>
      <sheetName val="Output - Portfolio"/>
      <sheetName val="Output - Fee Income"/>
      <sheetName val="Output - Fund I Summary"/>
      <sheetName val="Output - AM Summary"/>
      <sheetName val="Output - Fund II Summary"/>
      <sheetName val="Fund I Detail --&gt;"/>
      <sheetName val="Fund I General - First Lien"/>
      <sheetName val="Fund I General - Unitranche"/>
      <sheetName val="Fund I General - Mezzanine"/>
      <sheetName val="Fund I Industry1 - First Lien"/>
      <sheetName val="Fund I Industry1 - Unitranche"/>
      <sheetName val="Fund I Industry1 - Mezzanine"/>
      <sheetName val="Fund I Industry2 - First Lien"/>
      <sheetName val="Fund I Industry2 - Unitranche"/>
      <sheetName val="Fund I Industry2 - Mezzanine"/>
      <sheetName val="Fund II Detail --&gt;"/>
      <sheetName val="Fund II General - First Lien"/>
      <sheetName val="Fund II General - Unitranche"/>
      <sheetName val="Fund II General - Mezzanine"/>
      <sheetName val="Fund II Industry1 - First Lien"/>
      <sheetName val="Fund II Industry1 - Unitranche"/>
      <sheetName val="Fund II Industry1 - Mezzanine"/>
      <sheetName val="Fund II Industry2 - First Lien"/>
      <sheetName val="Fund II Industry2 - Unitranche"/>
      <sheetName val="Fund II Industry2 - Mezzanine"/>
    </sheetNames>
    <sheetDataSet>
      <sheetData sheetId="0" refreshError="1"/>
      <sheetData sheetId="1"/>
      <sheetData sheetId="2" refreshError="1"/>
      <sheetData sheetId="3" refreshError="1"/>
      <sheetData sheetId="4">
        <row r="7">
          <cell r="AB7" t="str">
            <v>$5bn AUM</v>
          </cell>
          <cell r="AF7" t="str">
            <v>Other 3</v>
          </cell>
        </row>
        <row r="8">
          <cell r="AF8" t="str">
            <v>$5bn AUM</v>
          </cell>
        </row>
        <row r="9">
          <cell r="AF9" t="str">
            <v>Slow Ramp</v>
          </cell>
        </row>
        <row r="10">
          <cell r="AF10" t="str">
            <v>$3bn AUM</v>
          </cell>
        </row>
        <row r="11">
          <cell r="AF11" t="str">
            <v>Other 1</v>
          </cell>
        </row>
        <row r="12">
          <cell r="AF12" t="str">
            <v>Other 2</v>
          </cell>
        </row>
        <row r="21">
          <cell r="AJ21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File (TBU)"/>
      <sheetName val="Cover"/>
      <sheetName val="Instructions"/>
      <sheetName val="Summary (1)"/>
      <sheetName val="Capitalization Table"/>
      <sheetName val="Covenants"/>
      <sheetName val="Enterprise Value"/>
      <sheetName val="Yield Analysis (1)"/>
      <sheetName val="_CIQHiddenCacheSheet"/>
      <sheetName val="Discount Rate (1)"/>
      <sheetName val="Securities Summary (1)"/>
      <sheetName val="Detail --&gt;"/>
      <sheetName val="EV Comparables"/>
      <sheetName val="Comparable Securities (1)"/>
      <sheetName val="Security 2 YA"/>
      <sheetName val="Company DCF"/>
      <sheetName val="DO NOT PRINT --&gt;"/>
      <sheetName val="Inputs and Stored Values"/>
      <sheetName val="Tracking Sheet"/>
      <sheetName val="EBITDA Bridge"/>
      <sheetName val="CIQ Data"/>
      <sheetName val="YA Summary"/>
      <sheetName val="YA Summary2"/>
      <sheetName val="YA Summary3"/>
      <sheetName val="Credit Spread Comps"/>
      <sheetName val="Credit Spread Comps Security2"/>
      <sheetName val="Yield Analysis Calc"/>
      <sheetName val="Other Meth. &amp; Investment Alloc."/>
      <sheetName val="Appendix"/>
      <sheetName val="Discount Rate At Close (1)"/>
      <sheetName val="LIBOR Info"/>
      <sheetName val="DCF Projections (Qtly)"/>
      <sheetName val="Archive"/>
      <sheetName val="Ross Notes"/>
      <sheetName val="Old Slides &gt;&gt;&gt;"/>
      <sheetName val="LIBOR Curve"/>
      <sheetName val="Stock Chart"/>
      <sheetName val="Mgmt Interest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K6">
            <v>42094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CC Analysis"/>
      <sheetName val="Lists"/>
    </sheetNames>
    <sheetDataSet>
      <sheetData sheetId="0">
        <row r="11">
          <cell r="BV11" t="str">
            <v>IQT228361697</v>
          </cell>
          <cell r="CD11" t="str">
            <v>IQT228361697</v>
          </cell>
        </row>
        <row r="12">
          <cell r="BV12" t="str">
            <v>IQT160286034</v>
          </cell>
          <cell r="CD12" t="str">
            <v>IQT160286034</v>
          </cell>
        </row>
        <row r="13">
          <cell r="BV13" t="str">
            <v>IQT206612080</v>
          </cell>
          <cell r="CD13" t="str">
            <v>IQT206612080</v>
          </cell>
        </row>
        <row r="14">
          <cell r="BV14" t="str">
            <v>IQT52979115</v>
          </cell>
          <cell r="CD14" t="str">
            <v>IQT52979115</v>
          </cell>
        </row>
        <row r="15">
          <cell r="BV15" t="str">
            <v>IQT243847987</v>
          </cell>
          <cell r="CD15" t="str">
            <v>IQT109507329</v>
          </cell>
        </row>
        <row r="16">
          <cell r="BV16" t="str">
            <v>IQT116778009</v>
          </cell>
          <cell r="CD16" t="str">
            <v>IQT243847987</v>
          </cell>
        </row>
        <row r="17">
          <cell r="BV17" t="str">
            <v>IQT256997125</v>
          </cell>
          <cell r="CD17" t="str">
            <v>IQT115611586</v>
          </cell>
        </row>
        <row r="18">
          <cell r="BV18" t="str">
            <v>IQT238088265</v>
          </cell>
          <cell r="CD18" t="str">
            <v>IQT116778009</v>
          </cell>
        </row>
        <row r="19">
          <cell r="BV19" t="str">
            <v>IQT138250276</v>
          </cell>
          <cell r="CD19" t="str">
            <v>IQT256997125</v>
          </cell>
        </row>
        <row r="20">
          <cell r="BV20" t="str">
            <v>IQT160286035</v>
          </cell>
          <cell r="CD20" t="str">
            <v>IQT238088265</v>
          </cell>
        </row>
        <row r="21">
          <cell r="BV21" t="str">
            <v>IQT163788922</v>
          </cell>
          <cell r="CD21" t="str">
            <v>IQT109507326</v>
          </cell>
        </row>
        <row r="22">
          <cell r="BV22" t="str">
            <v>IQT36843147</v>
          </cell>
          <cell r="CD22" t="str">
            <v>IQT109507327</v>
          </cell>
        </row>
        <row r="23">
          <cell r="BV23" t="str">
            <v>IQT228361698</v>
          </cell>
          <cell r="CD23" t="str">
            <v>IQT138250276</v>
          </cell>
        </row>
        <row r="24">
          <cell r="BV24" t="str">
            <v>IQT49510190</v>
          </cell>
          <cell r="CD24" t="str">
            <v>IQT115611587</v>
          </cell>
        </row>
        <row r="25">
          <cell r="BV25" t="str">
            <v>IQT256597850</v>
          </cell>
          <cell r="CD25" t="str">
            <v>IQT160286035</v>
          </cell>
        </row>
        <row r="26">
          <cell r="BV26" t="str">
            <v>IQT256997124</v>
          </cell>
          <cell r="CD26" t="str">
            <v>IQT163788922</v>
          </cell>
        </row>
        <row r="27">
          <cell r="BV27" t="str">
            <v>IQT206561584</v>
          </cell>
          <cell r="CD27" t="str">
            <v>IQT36843147</v>
          </cell>
        </row>
        <row r="28">
          <cell r="BV28" t="str">
            <v>IQT14192981</v>
          </cell>
          <cell r="CD28" t="str">
            <v>IQT228361698</v>
          </cell>
        </row>
        <row r="29">
          <cell r="BV29" t="str">
            <v>IQT224304063</v>
          </cell>
          <cell r="CD29" t="str">
            <v>IQT49510190</v>
          </cell>
        </row>
        <row r="30">
          <cell r="BV30" t="str">
            <v>IQT238088264</v>
          </cell>
          <cell r="CD30" t="str">
            <v>IQT256597850</v>
          </cell>
        </row>
        <row r="31">
          <cell r="BV31" t="str">
            <v>IQT249868655</v>
          </cell>
          <cell r="CD31" t="str">
            <v>IQT256997124</v>
          </cell>
        </row>
        <row r="32">
          <cell r="BV32" t="str">
            <v>IQT250783299</v>
          </cell>
          <cell r="CD32" t="str">
            <v>IQT206561584</v>
          </cell>
        </row>
        <row r="33">
          <cell r="BV33" t="str">
            <v>IQT252891322</v>
          </cell>
          <cell r="CD33" t="str">
            <v>IQT14192981</v>
          </cell>
        </row>
        <row r="34">
          <cell r="BV34" t="str">
            <v>IQT142320684</v>
          </cell>
          <cell r="CD34" t="str">
            <v>IQT224304063</v>
          </cell>
        </row>
        <row r="35">
          <cell r="BV35" t="str">
            <v>IQT275933443</v>
          </cell>
          <cell r="CD35" t="str">
            <v>IQT238088264</v>
          </cell>
        </row>
        <row r="36">
          <cell r="BV36" t="str">
            <v>IQT214793649</v>
          </cell>
          <cell r="CD36" t="str">
            <v>IQT249868655</v>
          </cell>
        </row>
        <row r="37">
          <cell r="BV37" t="str">
            <v>IQT243884094</v>
          </cell>
          <cell r="CD37" t="str">
            <v>IQT250783299</v>
          </cell>
        </row>
        <row r="38">
          <cell r="BV38" t="str">
            <v>IQT256597877</v>
          </cell>
          <cell r="CD38" t="str">
            <v>IQT252891322</v>
          </cell>
        </row>
        <row r="39">
          <cell r="BV39" t="str">
            <v>IQT40743916</v>
          </cell>
          <cell r="CD39" t="str">
            <v>IQT142320684</v>
          </cell>
        </row>
        <row r="40">
          <cell r="BV40" t="str">
            <v>IQT249868658</v>
          </cell>
          <cell r="CD40" t="str">
            <v>IQT275933443</v>
          </cell>
        </row>
        <row r="41">
          <cell r="BV41" t="str">
            <v>IQT14226750</v>
          </cell>
          <cell r="CD41" t="str">
            <v>IQT214793649</v>
          </cell>
        </row>
        <row r="42">
          <cell r="BV42" t="str">
            <v>IQT32255532</v>
          </cell>
          <cell r="CD42" t="str">
            <v>IQT243884094</v>
          </cell>
        </row>
        <row r="43">
          <cell r="BV43" t="str">
            <v>IQT40743920</v>
          </cell>
          <cell r="CD43" t="str">
            <v>IQT256597877</v>
          </cell>
        </row>
        <row r="44">
          <cell r="BV44" t="str">
            <v>IQT40743924</v>
          </cell>
          <cell r="CD44" t="str">
            <v>IQT40743916</v>
          </cell>
        </row>
        <row r="45">
          <cell r="BV45" t="str">
            <v>IQT49510191</v>
          </cell>
          <cell r="CD45" t="str">
            <v>IQT249868658</v>
          </cell>
        </row>
        <row r="46">
          <cell r="BV46" t="str">
            <v>IQT84497728</v>
          </cell>
          <cell r="CD46" t="str">
            <v>IQT14226750</v>
          </cell>
        </row>
        <row r="47">
          <cell r="BV47" t="str">
            <v>IQT207141797</v>
          </cell>
          <cell r="CD47" t="str">
            <v>IQT32255532</v>
          </cell>
        </row>
        <row r="48">
          <cell r="BV48" t="str">
            <v>IQT14207532</v>
          </cell>
          <cell r="CD48" t="str">
            <v>IQT40743920</v>
          </cell>
        </row>
        <row r="49">
          <cell r="BV49" t="str">
            <v>IQT14219795</v>
          </cell>
          <cell r="CD49" t="str">
            <v>IQT40743924</v>
          </cell>
        </row>
        <row r="50">
          <cell r="CD50" t="str">
            <v>IQT49510191</v>
          </cell>
        </row>
        <row r="51">
          <cell r="CD51" t="str">
            <v>IQT84497728</v>
          </cell>
        </row>
        <row r="52">
          <cell r="CD52" t="str">
            <v>IQT207141797</v>
          </cell>
        </row>
        <row r="53">
          <cell r="CD53" t="str">
            <v>IQT14207532</v>
          </cell>
        </row>
        <row r="54">
          <cell r="CD54" t="str">
            <v>IQT14219795</v>
          </cell>
        </row>
        <row r="55">
          <cell r="CD55" t="str">
            <v>IQT32231571</v>
          </cell>
        </row>
        <row r="56">
          <cell r="CD56" t="str">
            <v>IQT32251458</v>
          </cell>
        </row>
        <row r="57">
          <cell r="CD57" t="str">
            <v>IQT40789910</v>
          </cell>
        </row>
        <row r="58">
          <cell r="CD58" t="str">
            <v>IQT42230824</v>
          </cell>
        </row>
        <row r="59">
          <cell r="CD59" t="str">
            <v>IQT42230825</v>
          </cell>
        </row>
        <row r="60">
          <cell r="CD60" t="str">
            <v>IQT42230826</v>
          </cell>
        </row>
        <row r="61">
          <cell r="CD61" t="str">
            <v>IQT67289792</v>
          </cell>
        </row>
        <row r="62">
          <cell r="CD62" t="str">
            <v>IQT67301640</v>
          </cell>
        </row>
        <row r="63">
          <cell r="CD63" t="str">
            <v>IQT67301991</v>
          </cell>
        </row>
        <row r="64">
          <cell r="CD64" t="str">
            <v>IQT70053739</v>
          </cell>
        </row>
        <row r="65">
          <cell r="CD65" t="str">
            <v>IQT130402834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Capital"/>
      <sheetName val="Income Statement"/>
      <sheetName val="Combined TB"/>
      <sheetName val="OHCMI"/>
      <sheetName val="Closing adj"/>
      <sheetName val="Tax to GAAP adj"/>
      <sheetName val="Administration Fee"/>
      <sheetName val="Management Fees"/>
      <sheetName val="Equity Contributions"/>
      <sheetName val="OHCMI Tax"/>
      <sheetName val="LT Advances"/>
      <sheetName val="Options"/>
      <sheetName val="Other Assets"/>
      <sheetName val="Tax Accrual"/>
      <sheetName val="State apportionment"/>
      <sheetName val="Deferred Tax"/>
    </sheetNames>
    <sheetDataSet>
      <sheetData sheetId="0"/>
      <sheetData sheetId="1"/>
      <sheetData sheetId="2"/>
      <sheetData sheetId="3"/>
      <sheetData sheetId="4">
        <row r="6">
          <cell r="B6" t="str">
            <v>1000-1110</v>
          </cell>
        </row>
        <row r="7">
          <cell r="B7" t="str">
            <v>1000-9010</v>
          </cell>
        </row>
        <row r="8">
          <cell r="B8" t="str">
            <v>1000-9012</v>
          </cell>
        </row>
        <row r="9">
          <cell r="B9" t="str">
            <v>1000-9013</v>
          </cell>
        </row>
        <row r="10">
          <cell r="B10" t="str">
            <v>1110-1030</v>
          </cell>
        </row>
        <row r="11">
          <cell r="B11" t="str">
            <v>1220-1010</v>
          </cell>
        </row>
        <row r="12">
          <cell r="B12" t="str">
            <v>1220-1060</v>
          </cell>
        </row>
        <row r="13">
          <cell r="B13" t="str">
            <v>1290-0010</v>
          </cell>
        </row>
        <row r="14">
          <cell r="B14" t="str">
            <v>1550-1060</v>
          </cell>
        </row>
        <row r="15">
          <cell r="B15" t="str">
            <v>1800-0010</v>
          </cell>
        </row>
        <row r="16">
          <cell r="B16" t="str">
            <v>2000-0010</v>
          </cell>
        </row>
        <row r="17">
          <cell r="B17" t="str">
            <v>2000-2000</v>
          </cell>
        </row>
        <row r="18">
          <cell r="B18" t="str">
            <v>2450-1012</v>
          </cell>
        </row>
        <row r="19">
          <cell r="B19" t="str">
            <v>2450-1013</v>
          </cell>
        </row>
        <row r="20">
          <cell r="B20" t="str">
            <v>2740-1012</v>
          </cell>
        </row>
        <row r="21">
          <cell r="B21" t="str">
            <v>2740-1013</v>
          </cell>
        </row>
        <row r="22">
          <cell r="B22" t="str">
            <v>2750-1012</v>
          </cell>
        </row>
        <row r="23">
          <cell r="B23" t="str">
            <v>2750-1013</v>
          </cell>
        </row>
        <row r="24">
          <cell r="B24" t="str">
            <v>2760-1050</v>
          </cell>
        </row>
        <row r="25">
          <cell r="B25" t="str">
            <v>2760-1051</v>
          </cell>
        </row>
        <row r="26">
          <cell r="B26" t="str">
            <v>2760-1052</v>
          </cell>
        </row>
        <row r="27">
          <cell r="B27" t="str">
            <v>2760-1053</v>
          </cell>
        </row>
        <row r="28">
          <cell r="B28" t="str">
            <v>4100-0010</v>
          </cell>
        </row>
        <row r="29">
          <cell r="B29" t="str">
            <v>4150-0000</v>
          </cell>
        </row>
        <row r="30">
          <cell r="B30" t="str">
            <v>4110-0000</v>
          </cell>
        </row>
        <row r="31">
          <cell r="B31" t="str">
            <v>4200-0000</v>
          </cell>
        </row>
        <row r="32">
          <cell r="B32" t="str">
            <v>4300-0000</v>
          </cell>
        </row>
        <row r="33">
          <cell r="B33" t="str">
            <v>5100-0000</v>
          </cell>
        </row>
        <row r="34">
          <cell r="B34" t="str">
            <v>5200-0010</v>
          </cell>
        </row>
        <row r="35">
          <cell r="B35" t="str">
            <v>5220-0000</v>
          </cell>
        </row>
        <row r="36">
          <cell r="B36" t="str">
            <v>5590-0000</v>
          </cell>
        </row>
        <row r="37">
          <cell r="B37" t="str">
            <v>5590-0020</v>
          </cell>
        </row>
        <row r="38">
          <cell r="B38" t="str">
            <v>5590-0050</v>
          </cell>
        </row>
        <row r="39">
          <cell r="B39" t="str">
            <v>5590-0060</v>
          </cell>
        </row>
        <row r="40">
          <cell r="B40" t="str">
            <v>5600-0000</v>
          </cell>
        </row>
        <row r="41">
          <cell r="B41" t="str">
            <v>5700-0000</v>
          </cell>
        </row>
        <row r="42">
          <cell r="B42" t="str">
            <v>6000-0020</v>
          </cell>
        </row>
        <row r="43">
          <cell r="B43" t="str">
            <v>6100-0000</v>
          </cell>
        </row>
        <row r="44">
          <cell r="B44" t="str">
            <v>6300-0010</v>
          </cell>
        </row>
        <row r="45">
          <cell r="B45" t="str">
            <v>6300-0030</v>
          </cell>
        </row>
        <row r="46">
          <cell r="B46" t="str">
            <v>6600-0010</v>
          </cell>
        </row>
        <row r="47">
          <cell r="B47" t="str">
            <v>6600-0020</v>
          </cell>
        </row>
        <row r="48">
          <cell r="B48" t="str">
            <v>6999-9995</v>
          </cell>
        </row>
        <row r="49">
          <cell r="B49" t="str">
            <v>7710-0010</v>
          </cell>
        </row>
        <row r="50">
          <cell r="B50" t="str">
            <v>7970-1000</v>
          </cell>
        </row>
        <row r="51">
          <cell r="B51" t="str">
            <v>7970-1001</v>
          </cell>
        </row>
        <row r="52">
          <cell r="B52" t="str">
            <v>7970-1004</v>
          </cell>
        </row>
        <row r="53">
          <cell r="B53" t="str">
            <v>8510-0000</v>
          </cell>
        </row>
        <row r="54">
          <cell r="B54" t="str">
            <v>8610-1011</v>
          </cell>
        </row>
        <row r="55">
          <cell r="B55" t="str">
            <v>8610-1012</v>
          </cell>
        </row>
        <row r="56">
          <cell r="B56" t="str">
            <v>8610-1013</v>
          </cell>
        </row>
        <row r="57">
          <cell r="B57" t="str">
            <v>8610-1014</v>
          </cell>
        </row>
        <row r="58">
          <cell r="B58" t="str">
            <v>8610-1015</v>
          </cell>
        </row>
        <row r="59">
          <cell r="B59" t="str">
            <v>8610-1016</v>
          </cell>
        </row>
        <row r="60">
          <cell r="B60" t="str">
            <v>8610-1020</v>
          </cell>
        </row>
        <row r="61">
          <cell r="B61" t="str">
            <v>8610-1060</v>
          </cell>
        </row>
        <row r="62">
          <cell r="B62" t="str">
            <v>8610-1061</v>
          </cell>
        </row>
        <row r="63">
          <cell r="B63" t="str">
            <v>8610-1062</v>
          </cell>
        </row>
        <row r="64">
          <cell r="B64" t="str">
            <v>8610-1063</v>
          </cell>
        </row>
        <row r="65">
          <cell r="B65" t="str">
            <v>8610-1064</v>
          </cell>
        </row>
        <row r="66">
          <cell r="B66" t="str">
            <v>8610-1065</v>
          </cell>
        </row>
        <row r="67">
          <cell r="B67" t="str">
            <v>8610-1066</v>
          </cell>
        </row>
        <row r="68">
          <cell r="B68" t="str">
            <v>8610-1067</v>
          </cell>
        </row>
        <row r="69">
          <cell r="B69" t="str">
            <v>8610-1070</v>
          </cell>
        </row>
        <row r="70">
          <cell r="B70" t="str">
            <v>8610-1080</v>
          </cell>
        </row>
        <row r="71">
          <cell r="B71" t="str">
            <v>8610-1120</v>
          </cell>
        </row>
        <row r="72">
          <cell r="B72" t="str">
            <v>8610-1121</v>
          </cell>
        </row>
        <row r="73">
          <cell r="B73" t="str">
            <v>8610-1122</v>
          </cell>
        </row>
        <row r="74">
          <cell r="B74" t="str">
            <v>8610-1123</v>
          </cell>
        </row>
        <row r="75">
          <cell r="B75" t="str">
            <v>8610-1124</v>
          </cell>
        </row>
        <row r="76">
          <cell r="B76" t="str">
            <v>8610-1125</v>
          </cell>
        </row>
        <row r="77">
          <cell r="B77" t="str">
            <v>8610-1126</v>
          </cell>
        </row>
        <row r="78">
          <cell r="B78" t="str">
            <v>8610-1127</v>
          </cell>
        </row>
        <row r="79">
          <cell r="B79" t="str">
            <v>8610-1128</v>
          </cell>
        </row>
        <row r="80">
          <cell r="B80" t="str">
            <v>8610-1160</v>
          </cell>
        </row>
        <row r="81">
          <cell r="B81" t="str">
            <v>8610-1161</v>
          </cell>
        </row>
        <row r="82">
          <cell r="B82" t="str">
            <v>8610-1162</v>
          </cell>
        </row>
        <row r="83">
          <cell r="B83" t="str">
            <v>8610-1163</v>
          </cell>
        </row>
        <row r="84">
          <cell r="B84" t="str">
            <v>8610-1164</v>
          </cell>
        </row>
        <row r="85">
          <cell r="B85" t="str">
            <v>8610-1165</v>
          </cell>
        </row>
        <row r="86">
          <cell r="B86" t="str">
            <v>8610-1166</v>
          </cell>
        </row>
        <row r="87">
          <cell r="B87" t="str">
            <v>8610-1167</v>
          </cell>
        </row>
        <row r="88">
          <cell r="B88" t="str">
            <v>8610-1168</v>
          </cell>
        </row>
        <row r="89">
          <cell r="B89" t="str">
            <v>8610-3000</v>
          </cell>
        </row>
        <row r="90">
          <cell r="B90" t="str">
            <v>8610-3001</v>
          </cell>
        </row>
        <row r="91">
          <cell r="B91" t="str">
            <v>8610-3002</v>
          </cell>
        </row>
        <row r="92">
          <cell r="B92" t="str">
            <v>8610-3010</v>
          </cell>
        </row>
        <row r="93">
          <cell r="B93" t="str">
            <v>8610-3011</v>
          </cell>
        </row>
        <row r="94">
          <cell r="B94" t="str">
            <v>8610-3100</v>
          </cell>
        </row>
        <row r="95">
          <cell r="B95" t="str">
            <v>8610-3240</v>
          </cell>
        </row>
        <row r="96">
          <cell r="B96" t="str">
            <v>8610-6150</v>
          </cell>
        </row>
        <row r="97">
          <cell r="B97" t="str">
            <v>8610-6160</v>
          </cell>
        </row>
        <row r="98">
          <cell r="B98" t="str">
            <v>8610-6180</v>
          </cell>
        </row>
        <row r="99">
          <cell r="B99" t="str">
            <v>8610-6190</v>
          </cell>
        </row>
        <row r="100">
          <cell r="B100" t="str">
            <v>8610-6280</v>
          </cell>
        </row>
        <row r="101">
          <cell r="B101" t="str">
            <v>8610-6290</v>
          </cell>
        </row>
        <row r="102">
          <cell r="B102" t="str">
            <v>8610-6340</v>
          </cell>
        </row>
        <row r="103">
          <cell r="B103" t="str">
            <v>8610-6341</v>
          </cell>
        </row>
        <row r="104">
          <cell r="B104" t="str">
            <v>8610-6380</v>
          </cell>
        </row>
        <row r="105">
          <cell r="B105" t="str">
            <v>8610-6381</v>
          </cell>
        </row>
        <row r="106">
          <cell r="B106" t="str">
            <v>8610-6382</v>
          </cell>
        </row>
        <row r="107">
          <cell r="B107" t="str">
            <v>8610-6383</v>
          </cell>
        </row>
        <row r="108">
          <cell r="B108" t="str">
            <v>8610-6384</v>
          </cell>
        </row>
        <row r="109">
          <cell r="B109" t="str">
            <v>8610-6400</v>
          </cell>
        </row>
        <row r="110">
          <cell r="B110" t="str">
            <v>8610-6402</v>
          </cell>
        </row>
        <row r="111">
          <cell r="B111" t="str">
            <v>8610-6403</v>
          </cell>
        </row>
        <row r="112">
          <cell r="B112" t="str">
            <v>8610-6550</v>
          </cell>
        </row>
        <row r="113">
          <cell r="B113" t="str">
            <v>8710-1020</v>
          </cell>
        </row>
        <row r="114">
          <cell r="B114" t="str">
            <v>8710-1120</v>
          </cell>
        </row>
        <row r="115">
          <cell r="B115" t="str">
            <v>8710-3000</v>
          </cell>
        </row>
        <row r="116">
          <cell r="B116" t="str">
            <v>8710-6160</v>
          </cell>
        </row>
        <row r="117">
          <cell r="B117" t="str">
            <v>8710-6290</v>
          </cell>
        </row>
        <row r="118">
          <cell r="B118" t="str">
            <v>8710-6380</v>
          </cell>
        </row>
        <row r="119">
          <cell r="B119" t="str">
            <v>8710-6400</v>
          </cell>
        </row>
        <row r="120">
          <cell r="B120" t="str">
            <v>8710-6460</v>
          </cell>
        </row>
        <row r="121">
          <cell r="B121" t="str">
            <v>8710-6500</v>
          </cell>
        </row>
        <row r="122">
          <cell r="B122" t="str">
            <v>8710-6550</v>
          </cell>
        </row>
        <row r="123">
          <cell r="B123" t="str">
            <v>8800-9990</v>
          </cell>
        </row>
        <row r="124">
          <cell r="B124" t="str">
            <v>8900-0010</v>
          </cell>
        </row>
        <row r="125">
          <cell r="B125" t="str">
            <v>8910-0000</v>
          </cell>
        </row>
        <row r="126">
          <cell r="B126" t="str">
            <v>8940-1020</v>
          </cell>
        </row>
        <row r="127">
          <cell r="B127" t="str">
            <v>8940-1021</v>
          </cell>
        </row>
        <row r="128">
          <cell r="B128" t="str">
            <v>8940-1022</v>
          </cell>
        </row>
        <row r="129">
          <cell r="B129" t="str">
            <v>8940-1023</v>
          </cell>
        </row>
        <row r="130">
          <cell r="B130" t="str">
            <v>8940-1040</v>
          </cell>
        </row>
        <row r="131">
          <cell r="B131" t="str">
            <v>9155-1011</v>
          </cell>
        </row>
        <row r="132">
          <cell r="B132" t="str">
            <v>9861-1011</v>
          </cell>
        </row>
        <row r="133">
          <cell r="B133" t="str">
            <v>9861-1012</v>
          </cell>
        </row>
        <row r="134">
          <cell r="B134" t="str">
            <v>9861-1013</v>
          </cell>
        </row>
        <row r="135">
          <cell r="B135" t="str">
            <v>9861-1014</v>
          </cell>
        </row>
        <row r="136">
          <cell r="B136" t="str">
            <v>9861-1015</v>
          </cell>
        </row>
        <row r="137">
          <cell r="B137" t="str">
            <v>9861-1016</v>
          </cell>
        </row>
        <row r="138">
          <cell r="B138" t="str">
            <v>9861-1017</v>
          </cell>
        </row>
        <row r="139">
          <cell r="B139" t="str">
            <v>9861-1018</v>
          </cell>
        </row>
        <row r="140">
          <cell r="B140" t="str">
            <v>9861-1019</v>
          </cell>
        </row>
        <row r="141">
          <cell r="B141" t="str">
            <v>9861-1020</v>
          </cell>
        </row>
        <row r="142">
          <cell r="B142" t="str">
            <v>9861-1050</v>
          </cell>
        </row>
        <row r="143">
          <cell r="B143" t="str">
            <v>9861-1060</v>
          </cell>
        </row>
        <row r="144">
          <cell r="B144" t="str">
            <v>9861-1061</v>
          </cell>
        </row>
        <row r="145">
          <cell r="B145" t="str">
            <v>9861-1062</v>
          </cell>
        </row>
        <row r="146">
          <cell r="B146" t="str">
            <v>9861-1063</v>
          </cell>
        </row>
        <row r="147">
          <cell r="B147" t="str">
            <v>9861-1064</v>
          </cell>
        </row>
        <row r="148">
          <cell r="B148" t="str">
            <v>9861-1065</v>
          </cell>
        </row>
        <row r="149">
          <cell r="B149" t="str">
            <v>9861-1066</v>
          </cell>
        </row>
        <row r="150">
          <cell r="B150" t="str">
            <v>9861-1067</v>
          </cell>
        </row>
        <row r="151">
          <cell r="B151" t="str">
            <v>9861-1070</v>
          </cell>
        </row>
        <row r="152">
          <cell r="B152" t="str">
            <v>9861-1080</v>
          </cell>
        </row>
        <row r="153">
          <cell r="B153" t="str">
            <v>9861-1120</v>
          </cell>
        </row>
        <row r="154">
          <cell r="B154" t="str">
            <v>9861-1121</v>
          </cell>
        </row>
        <row r="155">
          <cell r="B155" t="str">
            <v>9861-1122</v>
          </cell>
        </row>
        <row r="156">
          <cell r="B156" t="str">
            <v>9861-1123</v>
          </cell>
        </row>
        <row r="157">
          <cell r="B157" t="str">
            <v>9861-1124</v>
          </cell>
        </row>
        <row r="158">
          <cell r="B158" t="str">
            <v>9861-1125</v>
          </cell>
        </row>
        <row r="159">
          <cell r="B159" t="str">
            <v>9861-1126</v>
          </cell>
        </row>
        <row r="160">
          <cell r="B160" t="str">
            <v>9861-1127</v>
          </cell>
        </row>
        <row r="161">
          <cell r="B161" t="str">
            <v>9861-1128</v>
          </cell>
        </row>
        <row r="162">
          <cell r="B162" t="str">
            <v>9861-1160</v>
          </cell>
        </row>
        <row r="163">
          <cell r="B163" t="str">
            <v>9861-1161</v>
          </cell>
        </row>
        <row r="164">
          <cell r="B164" t="str">
            <v>9861-1162</v>
          </cell>
        </row>
        <row r="165">
          <cell r="B165" t="str">
            <v>9861-1163</v>
          </cell>
        </row>
        <row r="166">
          <cell r="B166" t="str">
            <v>9861-1164</v>
          </cell>
        </row>
        <row r="167">
          <cell r="B167" t="str">
            <v>9861-1165</v>
          </cell>
        </row>
        <row r="168">
          <cell r="B168" t="str">
            <v>9861-1166</v>
          </cell>
        </row>
        <row r="169">
          <cell r="B169" t="str">
            <v>9861-1167</v>
          </cell>
        </row>
        <row r="170">
          <cell r="B170" t="str">
            <v>9861-1168</v>
          </cell>
        </row>
        <row r="171">
          <cell r="B171" t="str">
            <v>9861-3000</v>
          </cell>
        </row>
        <row r="172">
          <cell r="B172" t="str">
            <v>9861-3001</v>
          </cell>
        </row>
        <row r="173">
          <cell r="B173" t="str">
            <v>9861-3002</v>
          </cell>
        </row>
        <row r="174">
          <cell r="B174" t="str">
            <v>9861-3010</v>
          </cell>
        </row>
        <row r="175">
          <cell r="B175" t="str">
            <v>9861-3011</v>
          </cell>
        </row>
        <row r="176">
          <cell r="B176" t="str">
            <v>9861-3100</v>
          </cell>
        </row>
        <row r="177">
          <cell r="B177" t="str">
            <v>9861-3240</v>
          </cell>
        </row>
        <row r="178">
          <cell r="B178" t="str">
            <v>9861-6150</v>
          </cell>
        </row>
        <row r="179">
          <cell r="B179" t="str">
            <v>9861-6160</v>
          </cell>
        </row>
        <row r="180">
          <cell r="B180" t="str">
            <v>9861-6180</v>
          </cell>
        </row>
        <row r="181">
          <cell r="B181" t="str">
            <v>9861-6190</v>
          </cell>
        </row>
        <row r="182">
          <cell r="B182" t="str">
            <v>9861-6280</v>
          </cell>
        </row>
        <row r="183">
          <cell r="B183" t="str">
            <v>9861-6290</v>
          </cell>
        </row>
        <row r="184">
          <cell r="B184" t="str">
            <v>9861-6340</v>
          </cell>
        </row>
        <row r="185">
          <cell r="B185" t="str">
            <v>9861-6341</v>
          </cell>
        </row>
        <row r="186">
          <cell r="B186" t="str">
            <v>9861-6380</v>
          </cell>
        </row>
        <row r="187">
          <cell r="B187" t="str">
            <v>9861-6381</v>
          </cell>
        </row>
        <row r="188">
          <cell r="B188" t="str">
            <v>9861-6382</v>
          </cell>
        </row>
        <row r="189">
          <cell r="B189" t="str">
            <v>9861-6383</v>
          </cell>
        </row>
        <row r="190">
          <cell r="B190" t="str">
            <v>9861-6384</v>
          </cell>
        </row>
        <row r="191">
          <cell r="B191" t="str">
            <v>9861-6400</v>
          </cell>
        </row>
        <row r="192">
          <cell r="B192" t="str">
            <v>9861-6402</v>
          </cell>
        </row>
        <row r="193">
          <cell r="B193" t="str">
            <v>9861-6403</v>
          </cell>
        </row>
        <row r="194">
          <cell r="B194" t="str">
            <v>9861-6550</v>
          </cell>
        </row>
        <row r="195">
          <cell r="B195" t="str">
            <v>9990-0000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Book Balance Sheet"/>
      <sheetName val="Book Capital"/>
      <sheetName val="Book Income Statement"/>
      <sheetName val="Book Cash Flows"/>
      <sheetName val="Capital Allocations"/>
      <sheetName val="Budget Analysis"/>
      <sheetName val="Book to EV Income"/>
      <sheetName val="EV Balance Sheet YTD v YE2009"/>
      <sheetName val="EV Capital"/>
      <sheetName val="EV Income Statement"/>
      <sheetName val="EV Cash Flows"/>
      <sheetName val="Combined TB"/>
      <sheetName val="OHSOF"/>
      <sheetName val="OHCM LLC"/>
      <sheetName val="OHCMI"/>
      <sheetName val="OHPG"/>
      <sheetName val="OHCM Mgt"/>
      <sheetName val="OHSOF Adj"/>
      <sheetName val="OHCM LLC Adj"/>
      <sheetName val="OHCMI Adj"/>
      <sheetName val="OHPG Adj"/>
      <sheetName val="OHCM Mgt Adj"/>
      <sheetName val="Administration Fe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1000-1110</v>
          </cell>
        </row>
      </sheetData>
      <sheetData sheetId="13">
        <row r="2">
          <cell r="C2" t="str">
            <v>1000-1110</v>
          </cell>
        </row>
      </sheetData>
      <sheetData sheetId="14">
        <row r="2">
          <cell r="C2" t="str">
            <v>1000-1110</v>
          </cell>
        </row>
      </sheetData>
      <sheetData sheetId="15">
        <row r="2">
          <cell r="B2" t="str">
            <v>1290-0010</v>
          </cell>
        </row>
      </sheetData>
      <sheetData sheetId="16">
        <row r="2">
          <cell r="B2" t="str">
            <v>1000-1110</v>
          </cell>
        </row>
        <row r="3">
          <cell r="B3" t="str">
            <v>1290-0010</v>
          </cell>
        </row>
        <row r="4">
          <cell r="B4" t="str">
            <v>2010-0000</v>
          </cell>
        </row>
        <row r="5">
          <cell r="B5" t="str">
            <v>2010-0020</v>
          </cell>
        </row>
        <row r="6">
          <cell r="B6" t="str">
            <v>2010-0030</v>
          </cell>
        </row>
        <row r="7">
          <cell r="B7" t="str">
            <v>4110-0000</v>
          </cell>
        </row>
        <row r="8">
          <cell r="B8" t="str">
            <v>5200-0010</v>
          </cell>
        </row>
      </sheetData>
      <sheetData sheetId="17" refreshError="1">
        <row r="2">
          <cell r="B2" t="str">
            <v>1000-1110</v>
          </cell>
        </row>
        <row r="3">
          <cell r="B3" t="str">
            <v>1290-0010</v>
          </cell>
        </row>
        <row r="4">
          <cell r="B4" t="str">
            <v>2010-0000</v>
          </cell>
        </row>
        <row r="5">
          <cell r="B5" t="str">
            <v>2010-0020</v>
          </cell>
        </row>
        <row r="6">
          <cell r="B6" t="str">
            <v>2010-0030</v>
          </cell>
        </row>
        <row r="7">
          <cell r="B7" t="str">
            <v>4110-0000</v>
          </cell>
        </row>
        <row r="8">
          <cell r="B8" t="str">
            <v>5200-0010</v>
          </cell>
        </row>
        <row r="9">
          <cell r="B9" t="str">
            <v>5220-0000</v>
          </cell>
        </row>
        <row r="10">
          <cell r="B10" t="str">
            <v>5590-0000</v>
          </cell>
        </row>
        <row r="11">
          <cell r="B11" t="str">
            <v>6400-0010</v>
          </cell>
        </row>
        <row r="12">
          <cell r="B12" t="str">
            <v>6400-0020</v>
          </cell>
        </row>
        <row r="13">
          <cell r="B13" t="str">
            <v>6400-0030</v>
          </cell>
        </row>
        <row r="14">
          <cell r="B14" t="str">
            <v>6600-0010</v>
          </cell>
        </row>
        <row r="15">
          <cell r="B15" t="str">
            <v>6999-9995</v>
          </cell>
        </row>
        <row r="16">
          <cell r="B16" t="str">
            <v>7710-1030</v>
          </cell>
        </row>
        <row r="17">
          <cell r="B17" t="str">
            <v>8510-0000</v>
          </cell>
        </row>
        <row r="18">
          <cell r="B18" t="str">
            <v>8710-6400</v>
          </cell>
        </row>
        <row r="19">
          <cell r="B19" t="str">
            <v>8900-0010</v>
          </cell>
        </row>
        <row r="20">
          <cell r="B20" t="str">
            <v>8900-1000</v>
          </cell>
        </row>
        <row r="21">
          <cell r="B21" t="str">
            <v>8910-0000</v>
          </cell>
        </row>
        <row r="22">
          <cell r="B22" t="str">
            <v>8940-1020</v>
          </cell>
        </row>
        <row r="23">
          <cell r="B23" t="str">
            <v>8940-1040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Book Income Statement"/>
      <sheetName val="Book Balance Sheet"/>
      <sheetName val="Book Capital"/>
      <sheetName val="Book Cash Flows"/>
      <sheetName val="Capital Allocations"/>
      <sheetName val="EV Income Statement"/>
      <sheetName val="Forecast Variance Summary"/>
      <sheetName val="Variance to Forecast"/>
      <sheetName val="Budget Analysis"/>
      <sheetName val="Book to EV Income"/>
      <sheetName val="EV Balance Sheet YTD v YE2011"/>
      <sheetName val="EV Capital"/>
      <sheetName val="EV Cash Flows"/>
      <sheetName val="Combined TB"/>
      <sheetName val="OHSOF"/>
      <sheetName val="OHSOF Adj"/>
      <sheetName val="OHCM LLC"/>
      <sheetName val="OHCM LLC Adj"/>
      <sheetName val="OHCMI"/>
      <sheetName val="OHCMI Adj"/>
      <sheetName val="OHPG"/>
      <sheetName val="OHPG Adj"/>
      <sheetName val="OHCM Mgt"/>
      <sheetName val="OHCM Mgt Adj"/>
      <sheetName val="Reserve II-B"/>
      <sheetName val="Reserve II-B Adj"/>
      <sheetName val="Reserve III"/>
      <sheetName val="Reserve III Adj"/>
      <sheetName val="Due From Affiliates Summary"/>
      <sheetName val="Due from Affiliates detail"/>
      <sheetName val="Due from Affiliates detail (2)"/>
      <sheetName val="Prepaid Exp"/>
      <sheetName val="Fixed Assets"/>
      <sheetName val="Inv in PShips"/>
      <sheetName val="Equity Awards"/>
      <sheetName val="Other Assets"/>
      <sheetName val="Suspense"/>
      <sheetName val="Accrued Expenses"/>
      <sheetName val="Accounts Payable"/>
      <sheetName val="Benefits"/>
      <sheetName val="Insurance"/>
      <sheetName val="Dues&amp;Subs"/>
      <sheetName val="Confernces"/>
      <sheetName val="M&amp;E"/>
      <sheetName val="Fee Waiver Inc by Participant"/>
      <sheetName val="Fee Waiver Income By Entity"/>
      <sheetName val="Administration Fee"/>
      <sheetName val="Analysis Cover Sheets"/>
      <sheetName val="Partner 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1000-1110</v>
          </cell>
        </row>
      </sheetData>
      <sheetData sheetId="16"/>
      <sheetData sheetId="17">
        <row r="2">
          <cell r="B2" t="str">
            <v>1000-1110</v>
          </cell>
        </row>
      </sheetData>
      <sheetData sheetId="18"/>
      <sheetData sheetId="19">
        <row r="2">
          <cell r="B2" t="str">
            <v>1000-1110</v>
          </cell>
        </row>
      </sheetData>
      <sheetData sheetId="20"/>
      <sheetData sheetId="21">
        <row r="2">
          <cell r="B2" t="str">
            <v>1290-0010</v>
          </cell>
        </row>
      </sheetData>
      <sheetData sheetId="22"/>
      <sheetData sheetId="23">
        <row r="2">
          <cell r="B2" t="str">
            <v>1000-1110</v>
          </cell>
        </row>
      </sheetData>
      <sheetData sheetId="24"/>
      <sheetData sheetId="25">
        <row r="2">
          <cell r="B2" t="str">
            <v>1290-0010</v>
          </cell>
        </row>
        <row r="3">
          <cell r="B3" t="str">
            <v>2010-0000</v>
          </cell>
        </row>
        <row r="4">
          <cell r="B4" t="str">
            <v>2010-0010</v>
          </cell>
        </row>
        <row r="5">
          <cell r="B5" t="str">
            <v>2010-0020</v>
          </cell>
        </row>
        <row r="6">
          <cell r="B6" t="str">
            <v>2010-0030</v>
          </cell>
        </row>
        <row r="7">
          <cell r="B7" t="str">
            <v>2010-0040</v>
          </cell>
        </row>
        <row r="8">
          <cell r="B8" t="str">
            <v>6400-0010</v>
          </cell>
        </row>
        <row r="9">
          <cell r="B9" t="str">
            <v>6400-0020</v>
          </cell>
        </row>
        <row r="10">
          <cell r="B10" t="str">
            <v>6400-0030</v>
          </cell>
        </row>
        <row r="11">
          <cell r="B11" t="str">
            <v>6600-0010</v>
          </cell>
        </row>
        <row r="12">
          <cell r="B12" t="str">
            <v>6999-9995</v>
          </cell>
        </row>
        <row r="13">
          <cell r="B13" t="str">
            <v>7730-0010</v>
          </cell>
        </row>
        <row r="14">
          <cell r="B14" t="str">
            <v>8610-6403</v>
          </cell>
        </row>
      </sheetData>
      <sheetData sheetId="26"/>
      <sheetData sheetId="27">
        <row r="2">
          <cell r="B2" t="str">
            <v>1290-0010</v>
          </cell>
        </row>
        <row r="3">
          <cell r="B3" t="str">
            <v>2010-0040</v>
          </cell>
        </row>
        <row r="4">
          <cell r="B4" t="str">
            <v>6400-0010</v>
          </cell>
        </row>
        <row r="5">
          <cell r="B5" t="str">
            <v>6400-0020</v>
          </cell>
        </row>
        <row r="6">
          <cell r="B6" t="str">
            <v>6400-0030</v>
          </cell>
        </row>
        <row r="7">
          <cell r="B7" t="str">
            <v>6600-0010</v>
          </cell>
        </row>
        <row r="8">
          <cell r="B8" t="str">
            <v>6999-9995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8">
          <cell r="L8">
            <v>2501696</v>
          </cell>
        </row>
      </sheetData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1800-C8C7-4C32-A77C-F778E729C9A8}">
  <sheetPr>
    <tabColor rgb="FF00B0F0"/>
  </sheetPr>
  <dimension ref="A1:P53"/>
  <sheetViews>
    <sheetView showGridLines="0" tabSelected="1" zoomScale="80" zoomScaleNormal="80" workbookViewId="0">
      <selection activeCell="J19" sqref="J19"/>
    </sheetView>
  </sheetViews>
  <sheetFormatPr defaultRowHeight="15"/>
  <cols>
    <col min="7" max="7" width="19.42578125" customWidth="1"/>
    <col min="8" max="8" width="27" customWidth="1"/>
    <col min="10" max="10" width="33.42578125" customWidth="1"/>
    <col min="12" max="12" width="17.42578125" customWidth="1"/>
    <col min="13" max="13" width="16.42578125" customWidth="1"/>
    <col min="14" max="14" width="22" customWidth="1"/>
    <col min="15" max="15" width="12.5703125" customWidth="1"/>
    <col min="16" max="16" width="9.5703125" bestFit="1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3"/>
    </row>
    <row r="2" spans="1:14">
      <c r="A2" s="4"/>
      <c r="B2" s="4"/>
      <c r="C2" s="4"/>
      <c r="D2" s="4"/>
      <c r="E2" s="4"/>
      <c r="F2" s="4"/>
      <c r="G2" s="4"/>
      <c r="H2" s="3"/>
    </row>
    <row r="3" spans="1:14" ht="15.75">
      <c r="A3" s="4"/>
      <c r="B3" s="5"/>
      <c r="C3" s="5"/>
      <c r="D3" s="5"/>
      <c r="E3" s="5"/>
      <c r="F3" s="5"/>
      <c r="G3" s="5"/>
      <c r="H3" s="6"/>
    </row>
    <row r="4" spans="1:14">
      <c r="A4" s="4"/>
      <c r="B4" s="5"/>
      <c r="C4" s="5"/>
      <c r="D4" s="5"/>
      <c r="E4" s="5"/>
      <c r="F4" s="5"/>
      <c r="G4" s="5"/>
    </row>
    <row r="5" spans="1:14" ht="15.75">
      <c r="A5" s="4"/>
      <c r="B5" s="4"/>
      <c r="C5" s="4"/>
      <c r="D5" s="4"/>
      <c r="E5" s="4"/>
      <c r="F5" s="4"/>
      <c r="G5" s="4"/>
      <c r="H5" s="6"/>
      <c r="J5" s="6" t="s">
        <v>1</v>
      </c>
    </row>
    <row r="6" spans="1:14" ht="15.75">
      <c r="A6" s="4"/>
      <c r="B6" s="4"/>
      <c r="C6" s="4"/>
      <c r="D6" s="4"/>
      <c r="E6" s="4"/>
      <c r="F6" s="4"/>
      <c r="G6" s="4"/>
      <c r="H6" s="6"/>
      <c r="J6" s="7" t="s">
        <v>2</v>
      </c>
    </row>
    <row r="7" spans="1:14" ht="15.75" thickBot="1">
      <c r="A7" s="8"/>
      <c r="B7" s="8"/>
      <c r="C7" s="8"/>
      <c r="D7" s="8"/>
      <c r="E7" s="8"/>
      <c r="F7" s="8"/>
      <c r="G7" s="8"/>
      <c r="H7" s="9"/>
      <c r="I7" s="10"/>
      <c r="J7" s="11">
        <v>45688</v>
      </c>
    </row>
    <row r="8" spans="1:14">
      <c r="A8" s="4"/>
      <c r="B8" s="4"/>
      <c r="C8" s="4"/>
      <c r="D8" s="4"/>
      <c r="E8" s="4"/>
      <c r="F8" s="4"/>
      <c r="G8" s="4"/>
      <c r="H8" s="12"/>
    </row>
    <row r="9" spans="1:14">
      <c r="A9" s="4"/>
      <c r="B9" s="4"/>
      <c r="C9" s="4"/>
      <c r="D9" s="4"/>
      <c r="E9" s="4"/>
      <c r="F9" s="4"/>
      <c r="G9" s="4"/>
      <c r="H9" s="13"/>
    </row>
    <row r="10" spans="1:14">
      <c r="A10" s="4"/>
      <c r="B10" s="4"/>
      <c r="C10" s="4"/>
      <c r="D10" s="4"/>
      <c r="E10" s="4"/>
      <c r="F10" s="4"/>
      <c r="G10" s="4"/>
      <c r="H10" s="13"/>
    </row>
    <row r="11" spans="1:14">
      <c r="A11" s="4"/>
      <c r="B11" s="4"/>
      <c r="C11" s="4"/>
      <c r="D11" s="4"/>
      <c r="E11" s="4"/>
      <c r="F11" s="4"/>
      <c r="G11" s="4"/>
      <c r="H11" s="14">
        <v>45657</v>
      </c>
      <c r="J11" s="14">
        <f>J7</f>
        <v>45688</v>
      </c>
    </row>
    <row r="12" spans="1:14">
      <c r="A12" s="4"/>
      <c r="B12" s="4"/>
      <c r="C12" s="4"/>
      <c r="D12" s="4"/>
      <c r="E12" s="4"/>
      <c r="F12" s="4"/>
      <c r="G12" s="4"/>
      <c r="H12" s="15"/>
    </row>
    <row r="13" spans="1:14" ht="15.75" thickBot="1">
      <c r="A13" s="4"/>
      <c r="B13" s="16" t="s">
        <v>3</v>
      </c>
      <c r="C13" s="8"/>
      <c r="D13" s="8"/>
      <c r="E13" s="8"/>
      <c r="F13" s="8"/>
      <c r="G13" s="8"/>
      <c r="H13" s="17"/>
      <c r="I13" s="10"/>
      <c r="J13" s="10"/>
    </row>
    <row r="14" spans="1:14">
      <c r="A14" s="4"/>
      <c r="B14" s="4"/>
      <c r="C14" s="4"/>
      <c r="D14" s="4"/>
      <c r="E14" s="4"/>
      <c r="F14" s="4"/>
      <c r="G14" s="4"/>
      <c r="H14" s="18"/>
    </row>
    <row r="15" spans="1:14">
      <c r="A15" s="4"/>
      <c r="B15" s="4"/>
      <c r="C15" s="3" t="s">
        <v>4</v>
      </c>
      <c r="D15" s="4"/>
      <c r="E15" s="4"/>
      <c r="F15" s="4"/>
      <c r="G15" s="4"/>
      <c r="H15" s="19">
        <v>148773</v>
      </c>
      <c r="J15" s="20">
        <f ca="1">ROUND(SUMIF([1]TB!$B$8:$G$98,'Balance Sheet'!C15,[1]TB!$E$8:$E$98)-SUMIF([1]TB!$B$8:$G$98,'Balance Sheet'!C15,[1]TB!$F$8:$F$98),0)+H15</f>
        <v>543244</v>
      </c>
      <c r="L15" s="21">
        <f ca="1">SUMIF([1]TB!$B$8:$G$98,'Balance Sheet'!C15,[1]TB!$G$8:$G$98)</f>
        <v>543243.97</v>
      </c>
      <c r="M15" s="22">
        <f ca="1">J15-L15</f>
        <v>3.0000000027939677E-2</v>
      </c>
    </row>
    <row r="16" spans="1:14">
      <c r="A16" s="4"/>
      <c r="B16" s="4"/>
      <c r="C16" s="3" t="s">
        <v>5</v>
      </c>
      <c r="D16" s="4"/>
      <c r="E16" s="4"/>
      <c r="F16" s="4"/>
      <c r="G16" s="4"/>
      <c r="H16" s="23">
        <v>156735</v>
      </c>
      <c r="J16" s="20">
        <f ca="1">ROUND(SUMIF([1]TB!$B$8:$G$98,'Balance Sheet'!C16,[1]TB!$E$8:$E$98)-SUMIF([1]TB!$B$8:$G$98,'Balance Sheet'!C16,[1]TB!$F$8:$F$98),0)+H16</f>
        <v>386243</v>
      </c>
      <c r="L16" s="21">
        <f ca="1">SUMIF([1]TB!$B$8:$G$98,'Balance Sheet'!C16,[1]TB!$G$8:$G$98)</f>
        <v>386242.03</v>
      </c>
      <c r="M16" s="22">
        <f ca="1">J16-L16</f>
        <v>0.96999999997206032</v>
      </c>
      <c r="N16" s="24"/>
    </row>
    <row r="17" spans="1:15">
      <c r="A17" s="4"/>
      <c r="B17" s="4"/>
      <c r="C17" s="3" t="s">
        <v>6</v>
      </c>
      <c r="D17" s="4"/>
      <c r="E17" s="4"/>
      <c r="F17" s="4"/>
      <c r="G17" s="4"/>
      <c r="H17" s="23">
        <v>1613509</v>
      </c>
      <c r="J17" s="20">
        <f ca="1">ROUND(SUMIF([1]TB!$B$8:$G$98,'Balance Sheet'!C17,[1]TB!$E$8:$E$98)-SUMIF([1]TB!$B$8:$G$98,'Balance Sheet'!C17,[1]TB!$F$8:$F$98),0)+H17</f>
        <v>1586949</v>
      </c>
      <c r="L17" s="25">
        <f ca="1">SUMIF([1]TB!$B$8:$G$98,'Balance Sheet'!C17,[1]TB!$G$8:$G$98)</f>
        <v>1586949.32</v>
      </c>
      <c r="M17" s="22">
        <f t="shared" ref="M17:M28" ca="1" si="0">J17-L17</f>
        <v>-0.32000000006519258</v>
      </c>
    </row>
    <row r="18" spans="1:15">
      <c r="A18" s="4"/>
      <c r="B18" s="4"/>
      <c r="C18" s="3" t="s">
        <v>7</v>
      </c>
      <c r="D18" s="4"/>
      <c r="E18" s="4"/>
      <c r="F18" s="4"/>
      <c r="G18" s="4"/>
      <c r="H18" s="23">
        <v>0</v>
      </c>
      <c r="J18" s="20">
        <f ca="1">ROUND(SUMIF([1]TB!$B$8:$G$98,'Balance Sheet'!C18,[1]TB!$E$8:$E$98)-SUMIF([1]TB!$B$8:$G$98,'Balance Sheet'!C18,[1]TB!$F$8:$F$98),0)+H18</f>
        <v>0</v>
      </c>
      <c r="L18" s="25">
        <f ca="1">SUMIF([1]TB!$B$8:$G$98,'Balance Sheet'!C18,[1]TB!$G$8:$G$98)</f>
        <v>0</v>
      </c>
      <c r="M18" s="22">
        <f t="shared" ca="1" si="0"/>
        <v>0</v>
      </c>
    </row>
    <row r="19" spans="1:15">
      <c r="A19" s="4"/>
      <c r="B19" s="4"/>
      <c r="C19" s="3" t="s">
        <v>8</v>
      </c>
      <c r="D19" s="4"/>
      <c r="E19" s="4"/>
      <c r="F19" s="4"/>
      <c r="G19" s="4"/>
      <c r="H19" s="23">
        <v>324390</v>
      </c>
      <c r="J19" s="20">
        <f ca="1">ROUND(SUMIF([1]TB!$B$8:$G$98,'Balance Sheet'!C19,[1]TB!$E$8:$E$98)-SUMIF([1]TB!$B$8:$G$98,'Balance Sheet'!C19,[1]TB!$F$8:$F$98),0)+H19</f>
        <v>514465</v>
      </c>
      <c r="L19" s="21">
        <f ca="1">SUMIF([1]TB!$B$8:$G$98,'Balance Sheet'!C19,[1]TB!$G$8:$G$98)</f>
        <v>535296.41</v>
      </c>
      <c r="M19" s="22">
        <f t="shared" ca="1" si="0"/>
        <v>-20831.410000000033</v>
      </c>
    </row>
    <row r="20" spans="1:15">
      <c r="A20" s="4"/>
      <c r="B20" s="4"/>
      <c r="C20" s="3" t="s">
        <v>9</v>
      </c>
      <c r="D20" s="4"/>
      <c r="E20" s="4"/>
      <c r="F20" s="4"/>
      <c r="G20" s="4"/>
      <c r="H20" s="23">
        <v>21416</v>
      </c>
      <c r="J20" s="20">
        <f ca="1">ROUND(SUMIF([1]TB!$B$8:$G$98,'Balance Sheet'!C20,[1]TB!$E$8:$E$98)-SUMIF([1]TB!$B$8:$G$98,'Balance Sheet'!C20,[1]TB!$F$8:$F$98),0)+H20</f>
        <v>48830</v>
      </c>
      <c r="L20" s="25">
        <f ca="1">SUMIF([1]TB!$B$8:$G$98,'Balance Sheet'!C20,[1]TB!$G$8:$G$98)</f>
        <v>48830.080000000002</v>
      </c>
      <c r="M20" s="22">
        <f t="shared" ca="1" si="0"/>
        <v>-8.000000000174623E-2</v>
      </c>
    </row>
    <row r="21" spans="1:15">
      <c r="A21" s="4"/>
      <c r="B21" s="4"/>
      <c r="C21" s="3" t="s">
        <v>10</v>
      </c>
      <c r="D21" s="4"/>
      <c r="E21" s="4"/>
      <c r="F21" s="4"/>
      <c r="G21" s="4"/>
      <c r="H21" s="23">
        <v>114127</v>
      </c>
      <c r="J21" s="20">
        <f ca="1">ROUND(SUMIF([1]TB!$B$8:$G$98,'Balance Sheet'!C21,[1]TB!$E$8:$E$98)-SUMIF([1]TB!$B$8:$G$98,'Balance Sheet'!C21,[1]TB!$F$8:$F$98),0)+H21</f>
        <v>23631</v>
      </c>
      <c r="L21" s="25">
        <f ca="1">SUMIF([1]TB!$B$8:$G$98,'Balance Sheet'!C21,[1]TB!$G$8:$G$98)</f>
        <v>23631.06</v>
      </c>
      <c r="M21" s="22">
        <f t="shared" ca="1" si="0"/>
        <v>-6.0000000001309672E-2</v>
      </c>
    </row>
    <row r="22" spans="1:15">
      <c r="A22" s="4"/>
      <c r="B22" s="4"/>
      <c r="C22" s="3" t="s">
        <v>11</v>
      </c>
      <c r="D22" s="4"/>
      <c r="E22" s="4"/>
      <c r="F22" s="4"/>
      <c r="G22" s="4"/>
      <c r="H22" s="23">
        <v>88300</v>
      </c>
      <c r="J22" s="20">
        <f ca="1">ROUND(SUMIF([1]TB!$B$8:$G$98,'Balance Sheet'!C22,[1]TB!$E$8:$E$98)-SUMIF([1]TB!$B$8:$G$98,'Balance Sheet'!C22,[1]TB!$F$8:$F$98),0)+H22</f>
        <v>88300</v>
      </c>
      <c r="L22" s="25">
        <f ca="1">SUMIF([1]TB!$B$8:$G$98,'Balance Sheet'!C22,[1]TB!$G$8:$G$98)</f>
        <v>82884.36</v>
      </c>
      <c r="M22" s="26">
        <f t="shared" ca="1" si="0"/>
        <v>5415.6399999999994</v>
      </c>
      <c r="N22" s="27"/>
    </row>
    <row r="23" spans="1:15">
      <c r="A23" s="4"/>
      <c r="B23" s="4"/>
      <c r="C23" s="3" t="s">
        <v>12</v>
      </c>
      <c r="D23" s="4"/>
      <c r="E23" s="4"/>
      <c r="F23" s="4"/>
      <c r="G23" s="4"/>
      <c r="H23" s="23">
        <v>534</v>
      </c>
      <c r="J23" s="20">
        <f ca="1">ROUND(SUMIF([1]TB!$B$8:$G$98,'Balance Sheet'!C23,[1]TB!$E$8:$E$98)-SUMIF([1]TB!$B$8:$G$98,'Balance Sheet'!C23,[1]TB!$F$8:$F$98),0)+H23</f>
        <v>534</v>
      </c>
      <c r="L23" s="21">
        <f ca="1">SUMIF([1]TB!$B$8:$G$98,'Balance Sheet'!C23,[1]TB!$G$8:$G$98)</f>
        <v>534</v>
      </c>
      <c r="M23" s="22">
        <f t="shared" ca="1" si="0"/>
        <v>0</v>
      </c>
    </row>
    <row r="24" spans="1:15">
      <c r="A24" s="4"/>
      <c r="B24" s="4"/>
      <c r="C24" s="3" t="s">
        <v>13</v>
      </c>
      <c r="D24" s="4"/>
      <c r="E24" s="4"/>
      <c r="F24" s="4"/>
      <c r="G24" s="4"/>
      <c r="H24" s="23">
        <v>46689</v>
      </c>
      <c r="J24" s="20">
        <f ca="1">ROUND(SUMIF([1]TB!$B$8:$G$98,'Balance Sheet'!C24,[1]TB!$E$8:$E$98)-SUMIF([1]TB!$B$8:$G$98,'Balance Sheet'!C24,[1]TB!$F$8:$F$98),0)+H24</f>
        <v>94959</v>
      </c>
      <c r="L24" s="25">
        <f ca="1">SUMIF([1]TB!$B$8:$G$98,'Balance Sheet'!C24,[1]TB!$G$8:$G$98)</f>
        <v>94958.31</v>
      </c>
      <c r="M24" s="22">
        <f t="shared" ca="1" si="0"/>
        <v>0.69000000000232831</v>
      </c>
    </row>
    <row r="25" spans="1:15">
      <c r="A25" s="4"/>
      <c r="B25" s="4"/>
      <c r="C25" s="3" t="s">
        <v>14</v>
      </c>
      <c r="D25" s="4"/>
      <c r="E25" s="4"/>
      <c r="F25" s="4"/>
      <c r="G25" s="4"/>
      <c r="H25" s="23">
        <v>30000</v>
      </c>
      <c r="J25" s="28">
        <f ca="1">ROUND(SUMIF([1]TB!$B$8:$E$98,'Balance Sheet'!C25,[1]TB!$E$8:$E$98)-SUMIF([1]TB!$B$8:$F$98,'Balance Sheet'!C25,[1]TB!$F$8:$F$98),0)+H25</f>
        <v>30000</v>
      </c>
      <c r="L25" s="21">
        <f ca="1">SUMIF([1]TB!$B$8:$G$98,'Balance Sheet'!C25,[1]TB!$G$8:$G$98)</f>
        <v>30000.01</v>
      </c>
      <c r="M25" s="22">
        <f t="shared" ca="1" si="0"/>
        <v>-9.9999999983992893E-3</v>
      </c>
      <c r="O25" s="22"/>
    </row>
    <row r="26" spans="1:15">
      <c r="A26" s="4"/>
      <c r="B26" s="4"/>
      <c r="C26" s="3" t="s">
        <v>15</v>
      </c>
      <c r="D26" s="4"/>
      <c r="E26" s="4"/>
      <c r="F26" s="4"/>
      <c r="G26" s="4"/>
      <c r="H26" s="23">
        <v>30786</v>
      </c>
      <c r="J26" s="20">
        <f ca="1">ROUND(SUMIF([1]TB!$B$8:$E$98,'Balance Sheet'!C26,[1]TB!$E$8:$E$98)-SUMIF([1]TB!$B$8:$F$98,'Balance Sheet'!C26,[1]TB!$F$8:$F$98),0)+H26</f>
        <v>30786</v>
      </c>
      <c r="L26" s="25">
        <f ca="1">SUMIF([1]TB!$B$8:$G$98,'Balance Sheet'!C26,[1]TB!$G$8:$G$98)</f>
        <v>30786.18</v>
      </c>
      <c r="M26" s="22">
        <f t="shared" ca="1" si="0"/>
        <v>-0.18000000000029104</v>
      </c>
    </row>
    <row r="27" spans="1:15">
      <c r="A27" s="4"/>
      <c r="B27" s="4"/>
      <c r="C27" s="3" t="s">
        <v>16</v>
      </c>
      <c r="D27" s="4"/>
      <c r="E27" s="4"/>
      <c r="F27" s="4"/>
      <c r="G27" s="4"/>
      <c r="H27" s="23">
        <v>158307</v>
      </c>
      <c r="J27" s="20">
        <f ca="1">ROUND(SUMIF([1]TB!$B$8:$E$98,'Balance Sheet'!C27,[1]TB!$E$8:$E$98)-SUMIF([1]TB!$B$8:$F$98,'Balance Sheet'!C27,[1]TB!$F$8:$F$98),0)+H27</f>
        <v>155224</v>
      </c>
      <c r="L27" s="25">
        <f ca="1">SUMIF([1]TB!$B$8:$G$98,'Balance Sheet'!C27,[1]TB!$G$8:$G$98)</f>
        <v>155223.33000000002</v>
      </c>
      <c r="M27" s="22">
        <f t="shared" ca="1" si="0"/>
        <v>0.66999999998370185</v>
      </c>
    </row>
    <row r="28" spans="1:15">
      <c r="B28" s="4"/>
      <c r="C28" s="3" t="s">
        <v>17</v>
      </c>
      <c r="D28" s="4"/>
      <c r="E28" s="4"/>
      <c r="F28" s="4"/>
      <c r="G28" s="4"/>
      <c r="H28" s="23">
        <v>65441</v>
      </c>
      <c r="J28" s="20">
        <f ca="1">ROUND(SUMIF([1]TB!$B$8:$G$98,'Balance Sheet'!C28,[1]TB!$E$8:$E$98)-SUMIF([1]TB!$B$8:$G$98,'Balance Sheet'!C28,[1]TB!$F$8:$F$98),0)+H28</f>
        <v>65441</v>
      </c>
      <c r="L28" s="25">
        <f ca="1">SUMIF([1]TB!$B$8:$G$98,'Balance Sheet'!C28,[1]TB!$G$8:$G$98)</f>
        <v>65441.26</v>
      </c>
      <c r="M28" s="22">
        <f t="shared" ca="1" si="0"/>
        <v>-0.26000000000203727</v>
      </c>
    </row>
    <row r="29" spans="1:15" ht="15.75" thickBot="1">
      <c r="B29" s="4"/>
      <c r="C29" s="4"/>
      <c r="D29" s="29" t="s">
        <v>18</v>
      </c>
      <c r="E29" s="4"/>
      <c r="F29" s="4"/>
      <c r="G29" s="4"/>
      <c r="H29" s="30">
        <f>SUM(H15:H28)</f>
        <v>2799007</v>
      </c>
      <c r="I29" s="31"/>
      <c r="J29" s="30">
        <f t="shared" ref="J29" ca="1" si="1">SUM(J15:J28)</f>
        <v>3568606</v>
      </c>
      <c r="L29" s="25"/>
      <c r="M29" s="32"/>
    </row>
    <row r="30" spans="1:15">
      <c r="B30" s="4"/>
      <c r="C30" s="4"/>
      <c r="D30" s="4"/>
      <c r="E30" s="4"/>
      <c r="F30" s="4"/>
      <c r="G30" s="4"/>
      <c r="H30" s="33"/>
      <c r="I30" s="34"/>
      <c r="J30" s="25"/>
      <c r="K30" s="34"/>
      <c r="L30" s="25"/>
    </row>
    <row r="31" spans="1:15" ht="15.75" thickBot="1">
      <c r="B31" s="16" t="s">
        <v>19</v>
      </c>
      <c r="C31" s="8"/>
      <c r="D31" s="8"/>
      <c r="E31" s="8"/>
      <c r="F31" s="8"/>
      <c r="G31" s="8"/>
      <c r="H31" s="35"/>
      <c r="I31" s="10"/>
      <c r="J31" s="10"/>
      <c r="L31" s="25"/>
    </row>
    <row r="32" spans="1:15">
      <c r="B32" s="2"/>
      <c r="C32" s="4"/>
      <c r="D32" s="4"/>
      <c r="E32" s="4"/>
      <c r="F32" s="4"/>
      <c r="G32" s="4"/>
      <c r="H32" s="36"/>
      <c r="L32" s="25"/>
    </row>
    <row r="33" spans="2:16">
      <c r="B33" s="2" t="s">
        <v>20</v>
      </c>
      <c r="C33" s="4"/>
      <c r="D33" s="4"/>
      <c r="E33" s="4"/>
      <c r="F33" s="4"/>
      <c r="G33" s="4"/>
      <c r="H33" s="36"/>
      <c r="L33" s="25"/>
    </row>
    <row r="34" spans="2:16">
      <c r="B34" s="2"/>
      <c r="C34" s="3" t="s">
        <v>21</v>
      </c>
      <c r="D34" s="4"/>
      <c r="E34" s="4"/>
      <c r="F34" s="4"/>
      <c r="G34" s="4"/>
      <c r="H34" s="19">
        <v>6915663</v>
      </c>
      <c r="J34" s="20">
        <f ca="1">-(ROUND(SUMIF([1]TB!$B$8:$G$98,'Balance Sheet'!C34,[1]TB!$E$8:$E$98)-SUMIF([1]TB!$B$8:$G$98,'Balance Sheet'!C34,[1]TB!$F$8:$F$98),0)-H34)</f>
        <v>3839072</v>
      </c>
      <c r="L34" s="25">
        <f ca="1">SUMIF([1]TB!$B$8:$G$98,'Balance Sheet'!C34,[1]TB!$G$8:$G$98)</f>
        <v>-3839071.38</v>
      </c>
      <c r="M34" s="22">
        <f t="shared" ref="M34:M40" ca="1" si="2">L34+J34</f>
        <v>0.62000000011175871</v>
      </c>
      <c r="N34" s="37"/>
    </row>
    <row r="35" spans="2:16">
      <c r="B35" s="2"/>
      <c r="C35" s="3" t="s">
        <v>22</v>
      </c>
      <c r="D35" s="4"/>
      <c r="E35" s="4"/>
      <c r="F35" s="4"/>
      <c r="G35" s="4"/>
      <c r="H35" s="23">
        <v>5892843</v>
      </c>
      <c r="J35" s="20">
        <f ca="1">-(ROUND(SUMIF([1]TB!$B$8:$G$98,'Balance Sheet'!C35,[1]TB!$E$8:$E$98)-SUMIF([1]TB!$B$8:$G$98,'Balance Sheet'!C35,[1]TB!$F$8:$F$98),0)-H35)</f>
        <v>6539779</v>
      </c>
      <c r="L35" s="25">
        <f ca="1">SUMIF([1]TB!$B$8:$G$98,'Balance Sheet'!C35,[1]TB!$G$8:$G$98)</f>
        <v>-6539778.9000000004</v>
      </c>
      <c r="M35" s="22">
        <f t="shared" ca="1" si="2"/>
        <v>9.999999962747097E-2</v>
      </c>
      <c r="N35" s="37"/>
    </row>
    <row r="36" spans="2:16">
      <c r="B36" s="2"/>
      <c r="C36" s="3" t="s">
        <v>23</v>
      </c>
      <c r="D36" s="4"/>
      <c r="E36" s="4"/>
      <c r="F36" s="4"/>
      <c r="G36" s="4"/>
      <c r="H36" s="23">
        <v>12796</v>
      </c>
      <c r="J36" s="20">
        <f ca="1">-(ROUND(SUMIF([1]TB!$B$8:$G$98,'Balance Sheet'!C36,[1]TB!$E$8:$E$98)-SUMIF([1]TB!$B$8:$G$98,'Balance Sheet'!C36,[1]TB!$F$8:$F$98),0)-H36)</f>
        <v>58930</v>
      </c>
      <c r="L36" s="21">
        <f ca="1">SUMIF([1]TB!$B$8:$G$98,'Balance Sheet'!C36,[1]TB!$G$8:$G$98)</f>
        <v>-58928.97</v>
      </c>
      <c r="M36" s="22">
        <f t="shared" ca="1" si="2"/>
        <v>1.0299999999988358</v>
      </c>
    </row>
    <row r="37" spans="2:16">
      <c r="B37" s="2"/>
      <c r="C37" s="3" t="s">
        <v>24</v>
      </c>
      <c r="D37" s="4"/>
      <c r="E37" s="4"/>
      <c r="F37" s="4"/>
      <c r="G37" s="4"/>
      <c r="H37" s="23">
        <v>17266</v>
      </c>
      <c r="J37" s="20">
        <f ca="1">-(ROUND(SUMIF([1]TB!$B$8:$G$98,'Balance Sheet'!C37,[1]TB!$E$8:$E$98)-SUMIF([1]TB!$B$8:$G$98,'Balance Sheet'!C37,[1]TB!$F$8:$F$98),0)-H37)</f>
        <v>4512</v>
      </c>
      <c r="L37" s="25">
        <f ca="1">SUMIF([1]TB!$B$8:$G$98,'Balance Sheet'!C37,[1]TB!$G$8:$G$98)</f>
        <v>-4512.22</v>
      </c>
      <c r="M37" s="22">
        <f t="shared" ca="1" si="2"/>
        <v>-0.22000000000025466</v>
      </c>
    </row>
    <row r="38" spans="2:16">
      <c r="B38" s="2"/>
      <c r="C38" s="3" t="s">
        <v>25</v>
      </c>
      <c r="D38" s="4"/>
      <c r="E38" s="4"/>
      <c r="F38" s="4"/>
      <c r="G38" s="4"/>
      <c r="H38" s="23">
        <v>5275</v>
      </c>
      <c r="J38" s="20">
        <f ca="1">-(ROUND(SUMIF([1]TB!$B$8:$G$98,'Balance Sheet'!C38,[1]TB!$E$8:$E$98)-SUMIF([1]TB!$B$8:$G$98,'Balance Sheet'!C38,[1]TB!$F$8:$F$98),0)-H38)</f>
        <v>91224</v>
      </c>
      <c r="L38" s="25">
        <f ca="1">SUMIF([1]TB!$B$8:$G$98,'Balance Sheet'!C38,[1]TB!$G$8:$G$98)</f>
        <v>-91223.6</v>
      </c>
      <c r="M38" s="22">
        <f ca="1">L38+J38</f>
        <v>0.39999999999417923</v>
      </c>
      <c r="O38" s="38">
        <f ca="1">H37+'Income Statement'!J25</f>
        <v>27921</v>
      </c>
      <c r="P38" s="38">
        <f ca="1">O38-J37</f>
        <v>23409</v>
      </c>
    </row>
    <row r="39" spans="2:16">
      <c r="B39" s="4"/>
      <c r="C39" s="3" t="s">
        <v>26</v>
      </c>
      <c r="D39" s="4"/>
      <c r="E39" s="4"/>
      <c r="F39" s="4"/>
      <c r="G39" s="4"/>
      <c r="H39" s="39">
        <v>-19344</v>
      </c>
      <c r="J39" s="20">
        <f ca="1">-(ROUND(SUMIF([1]TB!$B$8:$G$98,'Balance Sheet'!C39,[1]TB!$E$8:$E$98)-SUMIF([1]TB!$B$8:$G$98,'Balance Sheet'!C39,[1]TB!$F$8:$F$98),0)-H39)</f>
        <v>-20319</v>
      </c>
      <c r="L39" s="21">
        <f ca="1">SUMIF([1]TB!$B$8:$G$98,'Balance Sheet'!C39,[1]TB!$G$8:$G$98)</f>
        <v>4901.7199999999993</v>
      </c>
      <c r="M39" s="22">
        <f t="shared" ca="1" si="2"/>
        <v>-15417.28</v>
      </c>
    </row>
    <row r="40" spans="2:16">
      <c r="B40" s="4"/>
      <c r="C40" s="3" t="s">
        <v>27</v>
      </c>
      <c r="D40" s="4"/>
      <c r="E40" s="4"/>
      <c r="F40" s="4"/>
      <c r="G40" s="4"/>
      <c r="H40" s="39">
        <v>1867669</v>
      </c>
      <c r="J40" s="20">
        <f ca="1">-(ROUND(SUMIF([1]TB!$B$8:$G$98,'Balance Sheet'!C40,[1]TB!$E$8:$E$98)-SUMIF([1]TB!$B$8:$G$98,'Balance Sheet'!C40,[1]TB!$F$8:$F$98),0)-H40)</f>
        <v>1838613</v>
      </c>
      <c r="L40" s="25">
        <f ca="1">SUMIF([1]TB!$B$8:$G$98,'Balance Sheet'!C40,[1]TB!$G$8:$G$98)</f>
        <v>-1838612.84</v>
      </c>
      <c r="M40" s="22">
        <f t="shared" ca="1" si="2"/>
        <v>0.15999999991618097</v>
      </c>
    </row>
    <row r="41" spans="2:16">
      <c r="B41" s="4"/>
      <c r="C41" s="4"/>
      <c r="D41" s="2" t="s">
        <v>28</v>
      </c>
      <c r="E41" s="4"/>
      <c r="F41" s="4"/>
      <c r="G41" s="4"/>
      <c r="H41" s="40">
        <f>SUM(H34:H40)</f>
        <v>14692168</v>
      </c>
      <c r="I41" s="41"/>
      <c r="J41" s="40">
        <f ca="1">SUM(J34:J40)</f>
        <v>12351811</v>
      </c>
      <c r="L41" s="25"/>
    </row>
    <row r="42" spans="2:16">
      <c r="B42" s="4"/>
      <c r="C42" s="4"/>
      <c r="D42" s="4"/>
      <c r="E42" s="4"/>
      <c r="F42" s="4"/>
      <c r="G42" s="4"/>
      <c r="H42" s="33"/>
      <c r="L42" s="25"/>
    </row>
    <row r="43" spans="2:16">
      <c r="B43" s="2" t="s">
        <v>29</v>
      </c>
      <c r="C43" s="4"/>
      <c r="D43" s="4"/>
      <c r="E43" s="4"/>
      <c r="F43" s="4"/>
      <c r="G43" s="4"/>
      <c r="H43" s="39"/>
      <c r="L43" s="25"/>
    </row>
    <row r="44" spans="2:16">
      <c r="B44" s="4"/>
      <c r="C44" s="3" t="s">
        <v>30</v>
      </c>
      <c r="D44" s="4"/>
      <c r="E44" s="4"/>
      <c r="F44" s="4"/>
      <c r="G44" s="4"/>
      <c r="H44" s="23">
        <v>200</v>
      </c>
      <c r="J44" s="20">
        <f ca="1">-(ROUND(SUMIF([1]TB!$B$8:$G$98,'Balance Sheet'!C44,[1]TB!$E$8:$E$98)-SUMIF([1]TB!$B$8:$G$98,'Balance Sheet'!C44,[1]TB!$F$8:$F$98),0)-H44)</f>
        <v>200</v>
      </c>
      <c r="L44" s="25">
        <f ca="1">SUMIF([1]TB!$B$8:$G$98,'Balance Sheet'!C44,[1]TB!$G$8:$G$98)</f>
        <v>-200</v>
      </c>
      <c r="M44" s="22">
        <f ca="1">J44+L44</f>
        <v>0</v>
      </c>
    </row>
    <row r="45" spans="2:16" ht="15.75" thickBot="1">
      <c r="B45" s="4"/>
      <c r="C45" s="3" t="s">
        <v>31</v>
      </c>
      <c r="D45" s="4"/>
      <c r="E45" s="4"/>
      <c r="F45" s="4"/>
      <c r="G45" s="4"/>
      <c r="H45" s="42">
        <v>-11893362</v>
      </c>
      <c r="J45" s="20">
        <f ca="1">-(ROUND(SUMIF([1]TB!$B$8:$G$98,'Balance Sheet'!C45,[1]TB!$E$8:$E$98)-SUMIF([1]TB!$B$8:$G$98,'Balance Sheet'!C45,[1]TB!$F$8:$F$98),0)-H45)+'Income Statement'!J32</f>
        <v>-8783405</v>
      </c>
      <c r="L45" s="25"/>
      <c r="M45" s="22"/>
    </row>
    <row r="46" spans="2:16" ht="15.75" thickBot="1">
      <c r="B46" s="4"/>
      <c r="C46" s="4"/>
      <c r="D46" s="29" t="s">
        <v>32</v>
      </c>
      <c r="E46" s="4"/>
      <c r="F46" s="4"/>
      <c r="G46" s="4"/>
      <c r="H46" s="43">
        <f>SUM(H44:H45)</f>
        <v>-11893162</v>
      </c>
      <c r="I46" s="44"/>
      <c r="J46" s="43">
        <f t="shared" ref="J46" ca="1" si="3">SUM(J44:J45)</f>
        <v>-8783205</v>
      </c>
    </row>
    <row r="47" spans="2:16">
      <c r="B47" s="4"/>
      <c r="C47" s="29"/>
      <c r="D47" s="4"/>
      <c r="E47" s="4"/>
      <c r="F47" s="4"/>
      <c r="G47" s="4"/>
      <c r="H47" s="36"/>
    </row>
    <row r="48" spans="2:16" ht="15.75" thickBot="1">
      <c r="B48" s="4"/>
      <c r="C48" s="4"/>
      <c r="D48" s="29" t="s">
        <v>33</v>
      </c>
      <c r="E48" s="4"/>
      <c r="F48" s="4"/>
      <c r="G48" s="4"/>
      <c r="H48" s="45">
        <f>H41+H46</f>
        <v>2799006</v>
      </c>
      <c r="I48" s="31"/>
      <c r="J48" s="45">
        <f t="shared" ref="J48" ca="1" si="4">J41+J46</f>
        <v>3568606</v>
      </c>
    </row>
    <row r="49" spans="2:16" ht="15.75" thickTop="1">
      <c r="B49" s="4"/>
      <c r="C49" s="4"/>
      <c r="D49" s="29"/>
      <c r="E49" s="4"/>
      <c r="F49" s="4"/>
      <c r="G49" s="4"/>
      <c r="H49" s="31"/>
    </row>
    <row r="50" spans="2:16">
      <c r="B50" s="46"/>
      <c r="C50" s="4"/>
      <c r="D50" s="29"/>
      <c r="E50" s="4"/>
      <c r="F50" s="4"/>
      <c r="G50" s="4" t="s">
        <v>34</v>
      </c>
      <c r="H50" s="47">
        <f>H29-H48</f>
        <v>1</v>
      </c>
      <c r="J50" s="32">
        <f ca="1">J48-J29</f>
        <v>0</v>
      </c>
    </row>
    <row r="51" spans="2:16">
      <c r="B51" s="4"/>
      <c r="C51" s="29"/>
      <c r="D51" s="4"/>
      <c r="E51" s="4"/>
      <c r="F51" s="4"/>
      <c r="G51" s="4"/>
      <c r="H51" s="33"/>
      <c r="N51" s="25"/>
      <c r="O51" s="22"/>
      <c r="P51" s="22"/>
    </row>
    <row r="52" spans="2:16">
      <c r="N52" s="48"/>
    </row>
    <row r="53" spans="2:16">
      <c r="N53" s="22"/>
      <c r="O53" s="22"/>
    </row>
  </sheetData>
  <hyperlinks>
    <hyperlink ref="A1" location="Contents!A1" display="Contents" xr:uid="{A1E79F4B-F237-4E11-9A96-E66EE58773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41E0-B53D-46C5-A8E9-BF059F3C720A}">
  <sheetPr>
    <tabColor rgb="FF00B0F0"/>
  </sheetPr>
  <dimension ref="A1:M32"/>
  <sheetViews>
    <sheetView showGridLines="0" topLeftCell="A6" workbookViewId="0">
      <selection activeCell="J19" sqref="J19"/>
    </sheetView>
  </sheetViews>
  <sheetFormatPr defaultRowHeight="15"/>
  <cols>
    <col min="3" max="3" width="8.5703125" customWidth="1"/>
    <col min="8" max="8" width="20.42578125" customWidth="1"/>
    <col min="10" max="10" width="33" bestFit="1" customWidth="1"/>
    <col min="11" max="11" width="12.5703125" bestFit="1" customWidth="1"/>
    <col min="12" max="12" width="13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3"/>
    </row>
    <row r="2" spans="1:10">
      <c r="A2" s="4"/>
      <c r="B2" s="4"/>
      <c r="C2" s="4"/>
      <c r="D2" s="4"/>
      <c r="E2" s="4"/>
      <c r="F2" s="4"/>
      <c r="G2" s="4"/>
      <c r="H2" s="3"/>
    </row>
    <row r="3" spans="1:10" ht="15.75">
      <c r="A3" s="4"/>
      <c r="B3" s="5"/>
      <c r="C3" s="5"/>
      <c r="D3" s="5"/>
      <c r="E3" s="5"/>
      <c r="F3" s="5"/>
      <c r="G3" s="5"/>
      <c r="H3" s="6"/>
    </row>
    <row r="4" spans="1:10" ht="15.75">
      <c r="A4" s="4"/>
      <c r="B4" s="5"/>
      <c r="C4" s="5"/>
      <c r="D4" s="5"/>
      <c r="E4" s="5"/>
      <c r="F4" s="5"/>
      <c r="G4" s="5"/>
      <c r="H4" s="6"/>
      <c r="J4" s="6" t="s">
        <v>1</v>
      </c>
    </row>
    <row r="5" spans="1:10">
      <c r="A5" s="4"/>
      <c r="B5" s="4"/>
      <c r="C5" s="4"/>
      <c r="D5" s="4"/>
      <c r="E5" s="4"/>
      <c r="F5" s="4"/>
      <c r="G5" s="4"/>
      <c r="H5" s="7"/>
      <c r="J5" s="7" t="s">
        <v>35</v>
      </c>
    </row>
    <row r="6" spans="1:10" ht="15.75" thickBot="1">
      <c r="A6" s="8"/>
      <c r="B6" s="8"/>
      <c r="C6" s="8"/>
      <c r="D6" s="8"/>
      <c r="E6" s="8"/>
      <c r="F6" s="8"/>
      <c r="G6" s="8"/>
      <c r="H6" s="11"/>
      <c r="I6" s="10"/>
      <c r="J6" s="11">
        <f>'Balance Sheet'!J7</f>
        <v>45688</v>
      </c>
    </row>
    <row r="7" spans="1:10">
      <c r="A7" s="4"/>
      <c r="B7" s="4"/>
      <c r="C7" s="4"/>
      <c r="D7" s="4"/>
      <c r="E7" s="4"/>
      <c r="F7" s="4"/>
      <c r="G7" s="4"/>
      <c r="H7" s="12"/>
    </row>
    <row r="8" spans="1:10">
      <c r="A8" s="4"/>
      <c r="B8" s="4"/>
      <c r="C8" s="4"/>
      <c r="D8" s="4"/>
      <c r="E8" s="4"/>
      <c r="F8" s="4"/>
      <c r="G8" s="4"/>
      <c r="H8" s="13"/>
    </row>
    <row r="9" spans="1:10">
      <c r="A9" s="4"/>
      <c r="B9" s="4"/>
      <c r="C9" s="4"/>
      <c r="D9" s="4"/>
      <c r="E9" s="4"/>
      <c r="F9" s="4"/>
      <c r="G9" s="4"/>
      <c r="H9" s="13"/>
    </row>
    <row r="10" spans="1:10">
      <c r="A10" s="4"/>
      <c r="B10" s="4"/>
      <c r="C10" s="4"/>
      <c r="D10" s="4"/>
      <c r="E10" s="4"/>
      <c r="F10" s="4"/>
      <c r="G10" s="4"/>
      <c r="H10" s="14">
        <f>'Balance Sheet'!H11</f>
        <v>45657</v>
      </c>
      <c r="J10" s="14">
        <f>'Balance Sheet'!J11</f>
        <v>45688</v>
      </c>
    </row>
    <row r="11" spans="1:10">
      <c r="A11" s="4"/>
      <c r="B11" s="4"/>
      <c r="C11" s="4"/>
      <c r="D11" s="4"/>
      <c r="E11" s="4"/>
      <c r="F11" s="4"/>
      <c r="G11" s="4"/>
      <c r="H11" s="15"/>
    </row>
    <row r="12" spans="1:10">
      <c r="A12" s="4"/>
      <c r="B12" s="2" t="s">
        <v>36</v>
      </c>
      <c r="C12" s="4"/>
      <c r="D12" s="4"/>
      <c r="E12" s="4"/>
      <c r="F12" s="4"/>
      <c r="G12" s="4"/>
      <c r="H12" s="18"/>
    </row>
    <row r="13" spans="1:10">
      <c r="A13" s="4"/>
      <c r="B13" s="4"/>
      <c r="C13" s="3" t="s">
        <v>37</v>
      </c>
      <c r="D13" s="4"/>
      <c r="E13" s="4"/>
      <c r="F13" s="4"/>
      <c r="G13" s="4"/>
      <c r="H13" s="19">
        <v>25127321</v>
      </c>
      <c r="J13" s="20">
        <f ca="1">-ROUND(SUMIF([1]TB!$B$8:$G$146,'Income Statement'!C13,[1]TB!$G$8:$G$98),0)</f>
        <v>4595619</v>
      </c>
    </row>
    <row r="14" spans="1:10">
      <c r="A14" s="4"/>
      <c r="B14" s="4"/>
      <c r="C14" s="3" t="s">
        <v>38</v>
      </c>
      <c r="D14" s="4"/>
      <c r="E14" s="4"/>
      <c r="F14" s="4"/>
      <c r="G14" s="4"/>
      <c r="H14" s="49">
        <v>0</v>
      </c>
      <c r="J14" s="20">
        <f ca="1">-ROUND(SUMIF([1]TB!$B$8:$G$146,'Income Statement'!C14,[1]TB!$G$8:$G$98),0)</f>
        <v>0</v>
      </c>
    </row>
    <row r="15" spans="1:10">
      <c r="A15" s="4"/>
      <c r="B15" s="4"/>
      <c r="C15" s="3" t="s">
        <v>39</v>
      </c>
      <c r="D15" s="4"/>
      <c r="E15" s="4"/>
      <c r="F15" s="4"/>
      <c r="G15" s="4"/>
      <c r="H15" s="49">
        <v>1750000</v>
      </c>
      <c r="J15" s="20">
        <f ca="1">-ROUND(SUMIF([1]TB!$B$8:$G$146,'Income Statement'!C15,[1]TB!$G$8:$G$98),0)</f>
        <v>0</v>
      </c>
    </row>
    <row r="16" spans="1:10">
      <c r="A16" s="4"/>
      <c r="B16" s="4"/>
      <c r="C16" s="3" t="s">
        <v>40</v>
      </c>
      <c r="D16" s="4"/>
      <c r="E16" s="4"/>
      <c r="F16" s="4"/>
      <c r="G16" s="4"/>
      <c r="H16" s="49">
        <v>8285</v>
      </c>
      <c r="J16" s="20">
        <f ca="1">-ROUND(SUMIF([1]TB!$B$8:$G$98,'Income Statement'!C16,[1]TB!$G$8:$G$98),0)</f>
        <v>8285</v>
      </c>
    </row>
    <row r="17" spans="1:13">
      <c r="A17" s="4"/>
      <c r="B17" s="4"/>
      <c r="C17" s="3" t="s">
        <v>41</v>
      </c>
      <c r="D17" s="4"/>
      <c r="E17" s="4"/>
      <c r="F17" s="4"/>
      <c r="G17" s="4"/>
      <c r="H17" s="49">
        <v>853879</v>
      </c>
      <c r="J17" s="20">
        <f ca="1">-ROUND(SUMIF([1]TB!$B$8:$G$98,'Income Statement'!C17,[1]TB!$G$8:$G$98),0)</f>
        <v>0</v>
      </c>
    </row>
    <row r="18" spans="1:13">
      <c r="B18" s="4"/>
      <c r="C18" s="4"/>
      <c r="D18" s="2" t="s">
        <v>42</v>
      </c>
      <c r="E18" s="2"/>
      <c r="F18" s="2"/>
      <c r="G18" s="2"/>
      <c r="H18" s="50">
        <f>SUM(H13:H17)</f>
        <v>27739485</v>
      </c>
      <c r="I18" s="44"/>
      <c r="J18" s="50">
        <f ca="1">SUM(J13:J17)</f>
        <v>4603904</v>
      </c>
      <c r="K18" s="22"/>
      <c r="L18" s="22"/>
    </row>
    <row r="19" spans="1:13">
      <c r="B19" s="4"/>
      <c r="C19" s="4"/>
      <c r="D19" s="4"/>
      <c r="E19" s="4"/>
      <c r="F19" s="4"/>
      <c r="G19" s="4"/>
      <c r="H19" s="33"/>
    </row>
    <row r="20" spans="1:13">
      <c r="B20" s="2" t="s">
        <v>43</v>
      </c>
      <c r="C20" s="4"/>
      <c r="D20" s="4"/>
      <c r="E20" s="4"/>
      <c r="F20" s="4"/>
      <c r="G20" s="4"/>
      <c r="H20" s="33"/>
    </row>
    <row r="21" spans="1:13">
      <c r="B21" s="4"/>
      <c r="C21" s="3" t="s">
        <v>44</v>
      </c>
      <c r="D21" s="4"/>
      <c r="E21" s="4"/>
      <c r="F21" s="4"/>
      <c r="G21" s="4"/>
      <c r="H21" s="49">
        <v>14031549</v>
      </c>
      <c r="J21" s="20">
        <f ca="1">ROUND(SUMIF([1]TB!$B$8:$G$146,'Income Statement'!C21,[1]TB!$G$8:$G$98),0)</f>
        <v>1209315</v>
      </c>
    </row>
    <row r="22" spans="1:13">
      <c r="B22" s="4"/>
      <c r="C22" s="3" t="s">
        <v>45</v>
      </c>
      <c r="D22" s="4"/>
      <c r="E22" s="4"/>
      <c r="F22" s="4"/>
      <c r="G22" s="4"/>
      <c r="H22" s="49">
        <v>800750</v>
      </c>
      <c r="J22" s="20">
        <f ca="1">ROUND(SUMIF([1]TB!$B$8:$G$146,'Income Statement'!C22,[1]TB!$G$8:$G$98),0)</f>
        <v>150615</v>
      </c>
      <c r="K22" s="25"/>
      <c r="L22" s="37"/>
    </row>
    <row r="23" spans="1:13">
      <c r="B23" s="4"/>
      <c r="C23" s="3" t="s">
        <v>46</v>
      </c>
      <c r="D23" s="4"/>
      <c r="E23" s="4"/>
      <c r="F23" s="4"/>
      <c r="G23" s="4"/>
      <c r="H23" s="49">
        <v>3021</v>
      </c>
      <c r="J23" s="20">
        <f ca="1">ROUND(SUMIF([1]TB!$B$8:$G$146,'Income Statement'!C23,[1]TB!$G$8:$G$98),0)</f>
        <v>0</v>
      </c>
      <c r="K23" s="25"/>
      <c r="L23" s="37"/>
    </row>
    <row r="24" spans="1:13">
      <c r="B24" s="4"/>
      <c r="C24" s="3" t="s">
        <v>47</v>
      </c>
      <c r="D24" s="4"/>
      <c r="E24" s="4"/>
      <c r="F24" s="4"/>
      <c r="G24" s="4"/>
      <c r="H24" s="49">
        <v>860100</v>
      </c>
      <c r="J24" s="20">
        <f ca="1">ROUND(SUMIF([1]TB!$B$8:$G$146,'Income Statement'!C24,[1]TB!$G$8:$G$98),0)</f>
        <v>75072</v>
      </c>
      <c r="K24" s="25"/>
      <c r="L24" s="37"/>
    </row>
    <row r="25" spans="1:13">
      <c r="B25" s="4"/>
      <c r="C25" s="3" t="s">
        <v>48</v>
      </c>
      <c r="D25" s="4"/>
      <c r="E25" s="4"/>
      <c r="F25" s="4"/>
      <c r="G25" s="4"/>
      <c r="H25" s="49">
        <v>317187</v>
      </c>
      <c r="J25" s="20">
        <f ca="1">ROUND(SUMIF([1]TB!$B$8:$G$146,'Income Statement'!C25,[1]TB!$G$8:$G$98),0)</f>
        <v>10655</v>
      </c>
      <c r="K25" s="25"/>
      <c r="L25" s="37"/>
    </row>
    <row r="26" spans="1:13">
      <c r="B26" s="4"/>
      <c r="C26" s="3" t="s">
        <v>49</v>
      </c>
      <c r="D26" s="4"/>
      <c r="E26" s="4"/>
      <c r="F26" s="4"/>
      <c r="G26" s="4"/>
      <c r="H26" s="49">
        <v>380023</v>
      </c>
      <c r="J26" s="20">
        <f ca="1">ROUND(SUMIF([1]TB!$B$8:$G$146,'Income Statement'!C26,[1]TB!$G$8:$G$98),0)</f>
        <v>10293</v>
      </c>
      <c r="K26" s="25"/>
      <c r="L26" s="37"/>
    </row>
    <row r="27" spans="1:13">
      <c r="B27" s="4"/>
      <c r="C27" s="3" t="s">
        <v>50</v>
      </c>
      <c r="D27" s="4"/>
      <c r="E27" s="4"/>
      <c r="F27" s="4"/>
      <c r="G27" s="4"/>
      <c r="H27" s="49">
        <v>441074</v>
      </c>
      <c r="J27" s="20">
        <f ca="1">ROUND(SUMIF([1]TB!$B$8:$G$146,'Income Statement'!C27,[1]TB!$G$8:$G$98),0)</f>
        <v>34385</v>
      </c>
      <c r="K27" s="25"/>
      <c r="L27" s="37"/>
    </row>
    <row r="28" spans="1:13">
      <c r="B28" s="4"/>
      <c r="C28" s="3" t="s">
        <v>51</v>
      </c>
      <c r="D28" s="4"/>
      <c r="E28" s="4"/>
      <c r="F28" s="4"/>
      <c r="G28" s="4"/>
      <c r="H28" s="49">
        <v>43184</v>
      </c>
      <c r="J28" s="20">
        <f ca="1">ROUND(SUMIF([1]TB!$B$8:$G$146,'Income Statement'!C28,[1]TB!$G$8:$G$98),0)</f>
        <v>3669</v>
      </c>
      <c r="M28" s="51" t="s">
        <v>52</v>
      </c>
    </row>
    <row r="29" spans="1:13">
      <c r="B29" s="4"/>
      <c r="C29" s="3" t="s">
        <v>53</v>
      </c>
      <c r="D29" s="4"/>
      <c r="E29" s="4"/>
      <c r="F29" s="4"/>
      <c r="G29" s="4"/>
      <c r="H29" s="49">
        <v>66955</v>
      </c>
      <c r="J29" s="20">
        <f ca="1">ROUND(SUMIF([1]TB!$B$8:$G$146,'Income Statement'!C29,[1]TB!$G$8:$G$105),0)</f>
        <v>-57</v>
      </c>
      <c r="L29" s="37"/>
    </row>
    <row r="30" spans="1:13">
      <c r="B30" s="4"/>
      <c r="C30" s="4"/>
      <c r="D30" s="2" t="s">
        <v>54</v>
      </c>
      <c r="E30" s="2"/>
      <c r="F30" s="2"/>
      <c r="G30" s="2"/>
      <c r="H30" s="40">
        <f>SUM(H21:H29)</f>
        <v>16943843</v>
      </c>
      <c r="I30" s="52"/>
      <c r="J30" s="40">
        <f t="shared" ref="J30" ca="1" si="0">SUM(J21:J29)</f>
        <v>1493947</v>
      </c>
      <c r="K30" s="38"/>
    </row>
    <row r="31" spans="1:13">
      <c r="B31" s="4"/>
      <c r="C31" s="4"/>
      <c r="D31" s="2"/>
      <c r="E31" s="2"/>
      <c r="F31" s="2"/>
      <c r="G31" s="2"/>
      <c r="H31" s="2"/>
    </row>
    <row r="32" spans="1:13" ht="15.75" thickBot="1">
      <c r="B32" s="4"/>
      <c r="C32" s="4"/>
      <c r="D32" s="2" t="s">
        <v>55</v>
      </c>
      <c r="E32" s="2"/>
      <c r="F32" s="2"/>
      <c r="G32" s="2"/>
      <c r="H32" s="53">
        <f>H18-H30</f>
        <v>10795642</v>
      </c>
      <c r="I32" s="54"/>
      <c r="J32" s="53">
        <f t="shared" ref="J32" ca="1" si="1">J18-J30</f>
        <v>3109957</v>
      </c>
    </row>
  </sheetData>
  <hyperlinks>
    <hyperlink ref="A1" location="Contents!A1" display="Contents" xr:uid="{5929470C-9A11-424B-88CB-E1D0ED5843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BA41-A079-4C10-A2F0-8806AC8458B4}">
  <sheetPr>
    <tabColor rgb="FF00B0F0"/>
  </sheetPr>
  <dimension ref="A1:Q29"/>
  <sheetViews>
    <sheetView topLeftCell="A3" workbookViewId="0">
      <selection activeCell="J19" sqref="J19"/>
    </sheetView>
  </sheetViews>
  <sheetFormatPr defaultRowHeight="15"/>
  <cols>
    <col min="4" max="4" width="14.5703125" customWidth="1"/>
    <col min="5" max="5" width="20.85546875" bestFit="1" customWidth="1"/>
    <col min="7" max="7" width="20.85546875" bestFit="1" customWidth="1"/>
    <col min="9" max="9" width="20.140625" bestFit="1" customWidth="1"/>
    <col min="10" max="10" width="12.85546875" bestFit="1" customWidth="1"/>
    <col min="15" max="15" width="18.85546875" bestFit="1" customWidth="1"/>
  </cols>
  <sheetData>
    <row r="1" spans="1:17">
      <c r="A1" s="1" t="s">
        <v>0</v>
      </c>
      <c r="B1" s="3"/>
      <c r="C1" s="2"/>
      <c r="D1" s="2"/>
      <c r="E1" s="2"/>
      <c r="F1" s="2"/>
      <c r="G1" s="2"/>
      <c r="H1" s="3"/>
      <c r="I1" s="3"/>
      <c r="J1" s="3"/>
      <c r="K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ht="15.75">
      <c r="A3" s="3"/>
      <c r="B3" s="3"/>
      <c r="C3" s="3"/>
      <c r="D3" s="5"/>
      <c r="E3" s="5"/>
      <c r="F3" s="5"/>
      <c r="G3" s="5"/>
      <c r="H3" s="3"/>
      <c r="I3" s="6"/>
      <c r="J3" s="3"/>
      <c r="K3" s="3"/>
    </row>
    <row r="4" spans="1:17" ht="15.75">
      <c r="A4" s="3"/>
      <c r="B4" s="3"/>
      <c r="C4" s="3"/>
      <c r="D4" s="5"/>
      <c r="E4" s="5"/>
      <c r="F4" s="5"/>
      <c r="G4" s="5"/>
      <c r="H4" s="3"/>
      <c r="I4" s="6" t="str">
        <f>'Income Statement'!J4</f>
        <v>Paceline Equity Partners, LLC</v>
      </c>
      <c r="J4" s="3"/>
      <c r="K4" s="3"/>
    </row>
    <row r="5" spans="1:17">
      <c r="A5" s="3"/>
      <c r="B5" s="3"/>
      <c r="C5" s="3"/>
      <c r="D5" s="3"/>
      <c r="E5" s="3"/>
      <c r="F5" s="3"/>
      <c r="G5" s="3"/>
      <c r="H5" s="3"/>
      <c r="I5" s="7" t="s">
        <v>56</v>
      </c>
      <c r="J5" s="3"/>
      <c r="K5" s="3"/>
    </row>
    <row r="6" spans="1:17" ht="15.75" thickBot="1">
      <c r="A6" s="8"/>
      <c r="B6" s="8"/>
      <c r="C6" s="8"/>
      <c r="D6" s="8"/>
      <c r="E6" s="8"/>
      <c r="F6" s="8"/>
      <c r="G6" s="8"/>
      <c r="H6" s="8"/>
      <c r="I6" s="11">
        <f>'Income Statement'!J6</f>
        <v>45688</v>
      </c>
      <c r="J6" s="3"/>
      <c r="K6" s="3"/>
    </row>
    <row r="7" spans="1:17">
      <c r="A7" s="4"/>
      <c r="B7" s="4"/>
      <c r="C7" s="3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2"/>
      <c r="P7" s="4"/>
      <c r="Q7" s="4"/>
    </row>
    <row r="8" spans="1:17">
      <c r="A8" s="3"/>
      <c r="B8" s="3"/>
      <c r="C8" s="3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4"/>
      <c r="Q8" s="4"/>
    </row>
    <row r="9" spans="1:17">
      <c r="A9" s="3"/>
      <c r="B9" s="3"/>
      <c r="C9" s="3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4"/>
      <c r="Q9" s="4"/>
    </row>
    <row r="10" spans="1:17">
      <c r="A10" s="3"/>
      <c r="B10" s="3"/>
      <c r="C10" s="3"/>
      <c r="D10" s="18"/>
      <c r="E10" s="14" t="s">
        <v>57</v>
      </c>
      <c r="F10" s="18"/>
      <c r="G10" s="14" t="s">
        <v>58</v>
      </c>
      <c r="H10" s="55"/>
      <c r="I10" s="14" t="s">
        <v>59</v>
      </c>
      <c r="J10" s="4"/>
      <c r="K10" s="4"/>
    </row>
    <row r="11" spans="1:17">
      <c r="A11" s="3"/>
      <c r="B11" s="3"/>
      <c r="C11" s="3"/>
      <c r="D11" s="55"/>
      <c r="E11" s="55"/>
      <c r="F11" s="55"/>
      <c r="G11" s="55"/>
      <c r="H11" s="55"/>
      <c r="I11" s="55"/>
      <c r="J11" s="4"/>
      <c r="K11" s="4"/>
    </row>
    <row r="12" spans="1:17">
      <c r="A12" s="3"/>
      <c r="B12" s="2" t="s">
        <v>60</v>
      </c>
      <c r="C12" s="3"/>
      <c r="D12" s="55"/>
      <c r="E12" s="56">
        <f>I12/2</f>
        <v>-5946581</v>
      </c>
      <c r="F12" s="57"/>
      <c r="G12" s="56">
        <f>I12/2</f>
        <v>-5946581</v>
      </c>
      <c r="H12" s="57"/>
      <c r="I12" s="58">
        <f>'Balance Sheet'!H46</f>
        <v>-11893162</v>
      </c>
      <c r="J12" s="59" t="s">
        <v>61</v>
      </c>
      <c r="K12" s="60"/>
    </row>
    <row r="13" spans="1:17">
      <c r="A13" s="3"/>
      <c r="B13" s="3"/>
      <c r="C13" s="3"/>
      <c r="D13" s="55"/>
      <c r="E13" s="55"/>
      <c r="F13" s="55"/>
      <c r="G13" s="55"/>
      <c r="H13" s="55"/>
      <c r="I13" s="55"/>
      <c r="J13" s="4"/>
      <c r="K13" s="4"/>
    </row>
    <row r="14" spans="1:17">
      <c r="A14" s="3"/>
      <c r="B14" s="3"/>
      <c r="C14" s="3" t="s">
        <v>62</v>
      </c>
      <c r="D14" s="55"/>
      <c r="E14" s="61">
        <f ca="1">I14/2</f>
        <v>1554978.5</v>
      </c>
      <c r="F14" s="61"/>
      <c r="G14" s="62">
        <f ca="1">I14/2</f>
        <v>1554978.5</v>
      </c>
      <c r="H14" s="63"/>
      <c r="I14" s="63">
        <f ca="1">'Income Statement'!J32</f>
        <v>3109957</v>
      </c>
      <c r="J14" s="64">
        <f ca="1">I14-'Income Statement'!J32</f>
        <v>0</v>
      </c>
      <c r="K14" s="4"/>
    </row>
    <row r="15" spans="1:17">
      <c r="A15" s="3"/>
      <c r="B15" s="3"/>
      <c r="C15" s="3"/>
      <c r="D15" s="55"/>
      <c r="E15" s="61"/>
      <c r="F15" s="61"/>
      <c r="G15" s="62"/>
      <c r="H15" s="63"/>
      <c r="I15" s="63"/>
      <c r="J15" s="64"/>
      <c r="K15" s="4"/>
    </row>
    <row r="16" spans="1:17">
      <c r="A16" s="3"/>
      <c r="B16" s="3"/>
      <c r="C16" s="3" t="s">
        <v>63</v>
      </c>
      <c r="D16" s="55"/>
      <c r="E16" s="65">
        <f ca="1">SUM(E12:E14)</f>
        <v>-4391602.5</v>
      </c>
      <c r="F16" s="66"/>
      <c r="G16" s="65">
        <f ca="1">SUM(G12:G14)</f>
        <v>-4391602.5</v>
      </c>
      <c r="H16" s="66"/>
      <c r="I16" s="65">
        <f ca="1">SUM(I12:I14)</f>
        <v>-8783205</v>
      </c>
      <c r="J16" s="67">
        <f ca="1">I16-'Balance Sheet'!J46</f>
        <v>0</v>
      </c>
      <c r="K16" s="4"/>
    </row>
    <row r="17" spans="1:17">
      <c r="A17" s="3"/>
      <c r="B17" s="3"/>
      <c r="C17" s="29"/>
      <c r="D17" s="55"/>
      <c r="E17" s="68"/>
      <c r="F17" s="68"/>
      <c r="G17" s="68"/>
      <c r="H17" s="69"/>
      <c r="I17" s="68"/>
      <c r="J17" s="60"/>
      <c r="K17" s="60"/>
    </row>
    <row r="18" spans="1:17">
      <c r="A18" s="3"/>
      <c r="B18" s="3"/>
      <c r="C18" s="70"/>
      <c r="D18" s="71"/>
      <c r="E18" s="72"/>
      <c r="F18" s="73"/>
      <c r="G18" s="72"/>
      <c r="H18" s="74"/>
      <c r="I18" s="72"/>
      <c r="J18" s="75"/>
      <c r="K18" s="60"/>
    </row>
    <row r="19" spans="1:17">
      <c r="A19" s="3"/>
      <c r="B19" s="3"/>
      <c r="C19" s="70"/>
      <c r="D19" s="55"/>
      <c r="E19" s="72"/>
      <c r="F19" s="76"/>
      <c r="G19" s="72"/>
      <c r="H19" s="77"/>
      <c r="I19" s="77"/>
      <c r="J19" s="77"/>
      <c r="K19" s="77"/>
      <c r="L19" s="77"/>
      <c r="M19" s="77"/>
      <c r="N19" s="77"/>
      <c r="O19" s="72"/>
      <c r="P19" s="75"/>
      <c r="Q19" s="60"/>
    </row>
    <row r="20" spans="1:17">
      <c r="A20" s="3"/>
      <c r="B20" s="46"/>
      <c r="C20" s="3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4"/>
      <c r="Q20" s="4"/>
    </row>
    <row r="21" spans="1:17">
      <c r="A21" s="4"/>
      <c r="B21" s="4"/>
      <c r="C21" s="4"/>
      <c r="D21" s="4"/>
      <c r="E21" s="4"/>
      <c r="F21" s="4"/>
      <c r="G21" s="4" t="s">
        <v>64</v>
      </c>
      <c r="H21" s="4"/>
      <c r="I21" s="4"/>
      <c r="J21" s="4"/>
      <c r="K21" s="4"/>
      <c r="L21" s="4"/>
      <c r="M21" s="4"/>
      <c r="N21" s="4"/>
      <c r="O21" s="4"/>
      <c r="P21" s="75"/>
      <c r="Q21" s="4"/>
    </row>
    <row r="22" spans="1:1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78"/>
      <c r="Q22" s="4"/>
    </row>
    <row r="23" spans="1:17">
      <c r="A23" s="4"/>
      <c r="B23" s="4"/>
      <c r="C23" s="79"/>
      <c r="D23" s="4"/>
      <c r="E23" s="79"/>
      <c r="F23" s="4"/>
      <c r="G23" s="79"/>
      <c r="H23" s="4"/>
      <c r="I23" s="4"/>
      <c r="J23" s="4"/>
      <c r="K23" s="4"/>
      <c r="L23" s="4"/>
      <c r="M23" s="4"/>
      <c r="N23" s="4"/>
      <c r="O23" s="79"/>
      <c r="P23" s="4"/>
      <c r="Q23" s="4"/>
    </row>
    <row r="24" spans="1:17">
      <c r="A24" s="4"/>
      <c r="B24" s="4"/>
      <c r="C24" s="8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79"/>
      <c r="P24" s="4"/>
      <c r="Q24" s="4"/>
    </row>
    <row r="26" spans="1:17">
      <c r="A26" s="4"/>
      <c r="B26" s="4"/>
      <c r="C26" s="4"/>
      <c r="D26" s="4"/>
      <c r="E26" s="81"/>
      <c r="F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/>
      <c r="B27" s="4"/>
      <c r="C27" s="4"/>
      <c r="D27" s="4"/>
      <c r="E27" s="81"/>
      <c r="F27" s="4"/>
      <c r="G27" s="81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/>
      <c r="B28" s="4"/>
      <c r="C28" s="4"/>
      <c r="D28" s="4"/>
      <c r="E28" s="81"/>
      <c r="F28" s="4"/>
      <c r="G28" s="81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/>
      <c r="B29" s="4"/>
      <c r="C29" s="4"/>
      <c r="D29" s="4"/>
      <c r="E29" s="81"/>
      <c r="F29" s="4"/>
      <c r="G29" s="81"/>
      <c r="H29" s="4"/>
      <c r="I29" s="4"/>
      <c r="J29" s="4"/>
      <c r="K29" s="4"/>
      <c r="L29" s="4"/>
      <c r="M29" s="4"/>
      <c r="N29" s="4"/>
      <c r="O29" s="4"/>
      <c r="P29" s="4"/>
      <c r="Q29" s="4"/>
    </row>
  </sheetData>
  <hyperlinks>
    <hyperlink ref="A1" location="Contents!A1" display="Contents" xr:uid="{D5139189-321A-4715-BBBB-0487F0210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0566-6B72-4E8A-9375-D385A61117EB}">
  <sheetPr>
    <tabColor rgb="FF00B0F0"/>
  </sheetPr>
  <dimension ref="A1:E52"/>
  <sheetViews>
    <sheetView showGridLines="0" topLeftCell="A19" workbookViewId="0">
      <selection activeCell="J19" sqref="J19"/>
    </sheetView>
  </sheetViews>
  <sheetFormatPr defaultRowHeight="15"/>
  <cols>
    <col min="1" max="1" width="47.5703125" bestFit="1" customWidth="1"/>
    <col min="2" max="2" width="21.42578125" customWidth="1"/>
    <col min="4" max="4" width="22" customWidth="1"/>
  </cols>
  <sheetData>
    <row r="1" spans="1:5">
      <c r="A1" s="82" t="s">
        <v>1</v>
      </c>
      <c r="B1" s="1" t="s">
        <v>0</v>
      </c>
    </row>
    <row r="2" spans="1:5">
      <c r="A2" s="82" t="s">
        <v>65</v>
      </c>
      <c r="B2" s="82"/>
    </row>
    <row r="3" spans="1:5">
      <c r="A3" s="83"/>
      <c r="B3" s="83"/>
    </row>
    <row r="4" spans="1:5">
      <c r="A4" s="83"/>
      <c r="B4" s="14">
        <f>'Balance Sheet'!H11</f>
        <v>45657</v>
      </c>
      <c r="D4" s="14">
        <f>'Balance Sheet'!J11</f>
        <v>45688</v>
      </c>
    </row>
    <row r="5" spans="1:5">
      <c r="A5" s="84" t="s">
        <v>66</v>
      </c>
      <c r="B5" s="83"/>
    </row>
    <row r="6" spans="1:5">
      <c r="A6" s="85" t="s">
        <v>67</v>
      </c>
      <c r="B6" s="86">
        <v>10795642</v>
      </c>
      <c r="D6" s="34">
        <f ca="1">'Income Statement'!J32</f>
        <v>3109957</v>
      </c>
      <c r="E6" s="34"/>
    </row>
    <row r="7" spans="1:5">
      <c r="A7" s="85" t="s">
        <v>68</v>
      </c>
      <c r="B7" s="87"/>
      <c r="E7" s="34"/>
    </row>
    <row r="8" spans="1:5">
      <c r="A8" s="88" t="s">
        <v>69</v>
      </c>
      <c r="B8" s="87"/>
      <c r="E8" s="34"/>
    </row>
    <row r="9" spans="1:5">
      <c r="A9" s="89" t="s">
        <v>70</v>
      </c>
      <c r="B9" s="87">
        <v>38603.83</v>
      </c>
      <c r="D9" s="90">
        <f>'[1]SCF Worksheet'!R13</f>
        <v>3083</v>
      </c>
      <c r="E9" s="34"/>
    </row>
    <row r="10" spans="1:5">
      <c r="A10" s="89" t="s">
        <v>71</v>
      </c>
      <c r="B10" s="87">
        <v>286880.64000000013</v>
      </c>
      <c r="D10" s="90">
        <f ca="1">'[1]SCF Worksheet'!AH41</f>
        <v>30225</v>
      </c>
      <c r="E10" s="34"/>
    </row>
    <row r="11" spans="1:5">
      <c r="A11" s="88" t="s">
        <v>72</v>
      </c>
      <c r="B11" s="87"/>
      <c r="E11" s="34"/>
    </row>
    <row r="12" spans="1:5">
      <c r="A12" s="89" t="s">
        <v>8</v>
      </c>
      <c r="B12" s="87">
        <v>315817</v>
      </c>
      <c r="D12" s="87">
        <f ca="1">'[1]SCF Worksheet'!AH22</f>
        <v>-190075</v>
      </c>
      <c r="E12" s="34"/>
    </row>
    <row r="13" spans="1:5">
      <c r="A13" s="89" t="s">
        <v>9</v>
      </c>
      <c r="B13" s="87">
        <v>158296</v>
      </c>
      <c r="D13" s="90">
        <f ca="1">'[1]SCF Worksheet'!AH29</f>
        <v>-27414</v>
      </c>
      <c r="E13" s="34"/>
    </row>
    <row r="14" spans="1:5">
      <c r="A14" s="89" t="s">
        <v>10</v>
      </c>
      <c r="B14" s="87">
        <v>15972</v>
      </c>
      <c r="D14" s="90">
        <f ca="1">'[1]SCF Worksheet'!AH26</f>
        <v>90496</v>
      </c>
      <c r="E14" s="34"/>
    </row>
    <row r="15" spans="1:5">
      <c r="A15" s="89" t="s">
        <v>11</v>
      </c>
      <c r="B15" s="87">
        <v>-5690</v>
      </c>
      <c r="D15" s="90">
        <f ca="1">'[1]SCF Worksheet'!AH27</f>
        <v>0</v>
      </c>
      <c r="E15" s="34"/>
    </row>
    <row r="16" spans="1:5">
      <c r="A16" s="89" t="s">
        <v>12</v>
      </c>
      <c r="B16" s="87">
        <v>0</v>
      </c>
      <c r="D16" s="25">
        <f ca="1">'[1]SCF Worksheet'!AH28</f>
        <v>0</v>
      </c>
      <c r="E16" s="34"/>
    </row>
    <row r="17" spans="1:5">
      <c r="A17" s="89" t="s">
        <v>73</v>
      </c>
      <c r="B17" s="87">
        <v>6052</v>
      </c>
      <c r="D17" s="90">
        <f ca="1">'[1]SCF Worksheet'!AH16</f>
        <v>-80991</v>
      </c>
      <c r="E17" s="34"/>
    </row>
    <row r="18" spans="1:5">
      <c r="A18" s="89" t="s">
        <v>15</v>
      </c>
      <c r="B18" s="87">
        <v>-3102</v>
      </c>
      <c r="D18" s="90">
        <f ca="1">'[1]SCF Worksheet'!AH17</f>
        <v>0</v>
      </c>
      <c r="E18" s="34"/>
    </row>
    <row r="19" spans="1:5">
      <c r="A19" s="89" t="s">
        <v>74</v>
      </c>
      <c r="B19" s="87">
        <v>30333</v>
      </c>
      <c r="D19" s="90">
        <f ca="1">'[1]SCF Worksheet'!AH34</f>
        <v>0</v>
      </c>
      <c r="E19" s="34"/>
    </row>
    <row r="20" spans="1:5">
      <c r="A20" s="89" t="s">
        <v>17</v>
      </c>
      <c r="B20" s="87">
        <v>17600</v>
      </c>
      <c r="D20" s="90">
        <f ca="1">'[1]SCF Worksheet'!O24</f>
        <v>0</v>
      </c>
      <c r="E20" s="34"/>
    </row>
    <row r="21" spans="1:5">
      <c r="A21" s="89" t="s">
        <v>23</v>
      </c>
      <c r="B21" s="87">
        <v>-480421</v>
      </c>
      <c r="D21" s="90">
        <f ca="1">'[1]SCF Worksheet'!U32</f>
        <v>46134</v>
      </c>
      <c r="E21" s="34"/>
    </row>
    <row r="22" spans="1:5">
      <c r="A22" s="89" t="s">
        <v>24</v>
      </c>
      <c r="B22" s="87">
        <v>-130615</v>
      </c>
      <c r="D22" s="90">
        <f ca="1">'[1]SCF Worksheet'!Z36</f>
        <v>-12754</v>
      </c>
      <c r="E22" s="34"/>
    </row>
    <row r="23" spans="1:5">
      <c r="A23" s="89" t="s">
        <v>75</v>
      </c>
      <c r="B23" s="87">
        <v>-95948</v>
      </c>
      <c r="D23" s="90">
        <f ca="1">'[1]SCF Worksheet'!F19</f>
        <v>-229508</v>
      </c>
      <c r="E23" s="34"/>
    </row>
    <row r="24" spans="1:5">
      <c r="A24" s="89" t="s">
        <v>22</v>
      </c>
      <c r="B24" s="87">
        <v>5892843</v>
      </c>
      <c r="D24" s="90">
        <f ca="1">'[1]SCF Worksheet'!AD25</f>
        <v>646936</v>
      </c>
      <c r="E24" s="34"/>
    </row>
    <row r="25" spans="1:5">
      <c r="A25" s="89" t="s">
        <v>76</v>
      </c>
      <c r="B25" s="87">
        <v>0</v>
      </c>
      <c r="D25" s="90">
        <f>'[1]SCF Worksheet'!H20</f>
        <v>0</v>
      </c>
      <c r="E25" s="34"/>
    </row>
    <row r="26" spans="1:5">
      <c r="A26" s="89" t="s">
        <v>77</v>
      </c>
      <c r="B26" s="87">
        <v>0</v>
      </c>
      <c r="D26" s="90">
        <f ca="1">'[1]SCF Worksheet'!I21</f>
        <v>0</v>
      </c>
      <c r="E26" s="34"/>
    </row>
    <row r="27" spans="1:5">
      <c r="A27" s="89" t="s">
        <v>78</v>
      </c>
      <c r="B27" s="87">
        <v>0</v>
      </c>
      <c r="D27" s="90">
        <f>'[1]SCF Worksheet'!AC37</f>
        <v>0</v>
      </c>
      <c r="E27" s="34"/>
    </row>
    <row r="28" spans="1:5">
      <c r="A28" s="89" t="s">
        <v>26</v>
      </c>
      <c r="B28" s="87">
        <v>-25273</v>
      </c>
      <c r="D28" s="90">
        <f ca="1">'[1]SCF Worksheet'!AH38</f>
        <v>-975</v>
      </c>
      <c r="E28" s="34"/>
    </row>
    <row r="29" spans="1:5">
      <c r="A29" s="89" t="s">
        <v>25</v>
      </c>
      <c r="B29" s="87">
        <v>-70051</v>
      </c>
      <c r="D29" s="90">
        <f ca="1">'[1]SCF Worksheet'!AH33</f>
        <v>85949</v>
      </c>
      <c r="E29" s="34"/>
    </row>
    <row r="30" spans="1:5">
      <c r="A30" s="91" t="s">
        <v>79</v>
      </c>
      <c r="B30" s="92">
        <f>SUM(B6:B29)</f>
        <v>16746939.469999999</v>
      </c>
      <c r="C30" s="93"/>
      <c r="D30" s="92">
        <f ca="1">SUM(D6:D29)</f>
        <v>3471063</v>
      </c>
      <c r="E30" s="34"/>
    </row>
    <row r="31" spans="1:5">
      <c r="A31" s="83"/>
      <c r="B31" s="87"/>
      <c r="E31" s="34"/>
    </row>
    <row r="32" spans="1:5">
      <c r="A32" s="84" t="s">
        <v>80</v>
      </c>
      <c r="B32" s="87"/>
      <c r="E32" s="34"/>
    </row>
    <row r="33" spans="1:5">
      <c r="A33" s="89" t="s">
        <v>81</v>
      </c>
      <c r="B33" s="87">
        <v>-86483.83</v>
      </c>
      <c r="D33" s="87">
        <f>'[1]SCF Worksheet'!R43</f>
        <v>0</v>
      </c>
      <c r="E33" s="34"/>
    </row>
    <row r="34" spans="1:5">
      <c r="A34" s="89" t="s">
        <v>82</v>
      </c>
      <c r="B34" s="87">
        <v>0</v>
      </c>
      <c r="D34" s="87">
        <v>0</v>
      </c>
      <c r="E34" s="34"/>
    </row>
    <row r="35" spans="1:5">
      <c r="A35" s="91" t="s">
        <v>83</v>
      </c>
      <c r="B35" s="92">
        <f>SUM(B33:B34)</f>
        <v>-86483.83</v>
      </c>
      <c r="D35" s="92">
        <f>SUM(D33:D34)</f>
        <v>0</v>
      </c>
      <c r="E35" s="34"/>
    </row>
    <row r="36" spans="1:5">
      <c r="A36" s="83"/>
      <c r="B36" s="87"/>
      <c r="E36" s="34"/>
    </row>
    <row r="37" spans="1:5">
      <c r="A37" s="84" t="s">
        <v>84</v>
      </c>
      <c r="B37" s="87"/>
      <c r="E37" s="34"/>
    </row>
    <row r="38" spans="1:5">
      <c r="A38" s="89" t="s">
        <v>85</v>
      </c>
      <c r="B38" s="87"/>
      <c r="D38" s="90"/>
      <c r="E38" s="34"/>
    </row>
    <row r="39" spans="1:5">
      <c r="A39" s="89" t="s">
        <v>86</v>
      </c>
      <c r="B39" s="87">
        <v>-16743903</v>
      </c>
      <c r="D39" s="90">
        <f ca="1">'[1]SCF Worksheet'!V49</f>
        <v>-3076591</v>
      </c>
      <c r="E39" s="34"/>
    </row>
    <row r="40" spans="1:5">
      <c r="A40" s="89" t="s">
        <v>87</v>
      </c>
      <c r="B40" s="87"/>
      <c r="E40" s="34"/>
    </row>
    <row r="41" spans="1:5">
      <c r="A41" s="89" t="s">
        <v>88</v>
      </c>
      <c r="B41" s="87"/>
      <c r="E41" s="34"/>
    </row>
    <row r="42" spans="1:5">
      <c r="A42" s="89" t="s">
        <v>89</v>
      </c>
      <c r="B42" s="87"/>
      <c r="E42" s="34"/>
    </row>
    <row r="43" spans="1:5">
      <c r="A43" s="91" t="s">
        <v>90</v>
      </c>
      <c r="B43" s="92">
        <f>SUM(B38:B42)</f>
        <v>-16743903</v>
      </c>
      <c r="C43" s="93"/>
      <c r="D43" s="92">
        <f ca="1">SUM(D38:D42)</f>
        <v>-3076591</v>
      </c>
      <c r="E43" s="34"/>
    </row>
    <row r="44" spans="1:5">
      <c r="A44" s="94"/>
      <c r="B44" s="87"/>
      <c r="E44" s="34"/>
    </row>
    <row r="45" spans="1:5">
      <c r="A45" s="91" t="s">
        <v>91</v>
      </c>
      <c r="B45" s="95">
        <f>B43+B35+B30</f>
        <v>-83447.359999999404</v>
      </c>
      <c r="D45" s="37">
        <f ca="1">D43+D30+D35</f>
        <v>394472</v>
      </c>
      <c r="E45" s="34"/>
    </row>
    <row r="46" spans="1:5">
      <c r="A46" s="83"/>
      <c r="B46" s="87"/>
    </row>
    <row r="47" spans="1:5">
      <c r="A47" s="83" t="s">
        <v>92</v>
      </c>
      <c r="B47" s="96">
        <v>232219</v>
      </c>
      <c r="D47" s="97">
        <f>B49</f>
        <v>148771.6400000006</v>
      </c>
    </row>
    <row r="48" spans="1:5">
      <c r="A48" s="83"/>
      <c r="B48" s="98"/>
    </row>
    <row r="49" spans="1:4" ht="15.75" thickBot="1">
      <c r="A49" s="83" t="s">
        <v>93</v>
      </c>
      <c r="B49" s="99">
        <f>B45+B47</f>
        <v>148771.6400000006</v>
      </c>
      <c r="D49" s="99">
        <f ca="1">D45+D47</f>
        <v>543243.6400000006</v>
      </c>
    </row>
    <row r="50" spans="1:4" ht="15.75" thickTop="1">
      <c r="B50" t="s">
        <v>94</v>
      </c>
      <c r="D50" s="34">
        <f ca="1">D49-'Balance Sheet'!J15</f>
        <v>-0.35999999940395355</v>
      </c>
    </row>
    <row r="52" spans="1:4">
      <c r="B52" s="34"/>
    </row>
  </sheetData>
  <hyperlinks>
    <hyperlink ref="B1" location="Contents!A1" display="Contents" xr:uid="{8E4C9BA1-7D0A-498A-9C9E-AA2AEC9C84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Capital Rollforward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Wilcox</dc:creator>
  <cp:lastModifiedBy>Garrett Wilcox</cp:lastModifiedBy>
  <dcterms:created xsi:type="dcterms:W3CDTF">2025-03-04T18:34:25Z</dcterms:created>
  <dcterms:modified xsi:type="dcterms:W3CDTF">2025-03-04T18:34:49Z</dcterms:modified>
</cp:coreProperties>
</file>