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451E2D9-D95D-4E57-AB77-728677E8BFF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ISWA" sheetId="1" r:id="rId1"/>
    <sheet name="KEPEGAWAIAN" sheetId="2" r:id="rId2"/>
    <sheet name="PELATIHAN" sheetId="3" r:id="rId3"/>
    <sheet name="TOKO KOMPUTER" sheetId="4" r:id="rId4"/>
    <sheet name="BARANG" sheetId="5" r:id="rId5"/>
    <sheet name="PERKULIAHAN" sheetId="6" r:id="rId6"/>
  </sheets>
  <definedNames>
    <definedName name="DATA1">SISWA!$B$16:$H$18</definedName>
    <definedName name="DATA2">KEPEGAWAIAN!$B$30:$I$35</definedName>
  </definedNames>
  <calcPr calcId="181029"/>
</workbook>
</file>

<file path=xl/calcChain.xml><?xml version="1.0" encoding="utf-8"?>
<calcChain xmlns="http://schemas.openxmlformats.org/spreadsheetml/2006/main">
  <c r="I67" i="4" l="1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I4" i="4"/>
  <c r="H4" i="4"/>
  <c r="G4" i="4"/>
  <c r="F4" i="4"/>
  <c r="E4" i="4"/>
  <c r="D4" i="4"/>
  <c r="C4" i="4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L4" i="3"/>
  <c r="K4" i="3"/>
  <c r="J4" i="3"/>
  <c r="I4" i="3"/>
  <c r="H4" i="3"/>
  <c r="G4" i="3"/>
  <c r="F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3" i="6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G24" i="6"/>
  <c r="F23" i="6"/>
  <c r="H24" i="6"/>
  <c r="H23" i="6"/>
  <c r="F24" i="6"/>
  <c r="G23" i="6"/>
  <c r="E24" i="6" l="1"/>
  <c r="E23" i="6"/>
</calcChain>
</file>

<file path=xl/sharedStrings.xml><?xml version="1.0" encoding="utf-8"?>
<sst xmlns="http://schemas.openxmlformats.org/spreadsheetml/2006/main" count="593" uniqueCount="328">
  <si>
    <t>No</t>
  </si>
  <si>
    <t>Nama</t>
  </si>
  <si>
    <t>Kode</t>
  </si>
  <si>
    <t>Progdi</t>
  </si>
  <si>
    <t>Jurusan</t>
  </si>
  <si>
    <t>Semester</t>
  </si>
  <si>
    <t>Mulai</t>
  </si>
  <si>
    <t>Jumlah Mata Kuliah</t>
  </si>
  <si>
    <t>Dosen Pengajar</t>
  </si>
  <si>
    <t>Feni</t>
  </si>
  <si>
    <t>Sari</t>
  </si>
  <si>
    <t>Burhan</t>
  </si>
  <si>
    <t>Andre</t>
  </si>
  <si>
    <t>Novita</t>
  </si>
  <si>
    <t>Anggi</t>
  </si>
  <si>
    <t>Camelia</t>
  </si>
  <si>
    <t>Iin</t>
  </si>
  <si>
    <t>Febri</t>
  </si>
  <si>
    <t>Ari</t>
  </si>
  <si>
    <t>R</t>
  </si>
  <si>
    <t>T</t>
  </si>
  <si>
    <t>Jumlah Mata Kulia</t>
  </si>
  <si>
    <t>Teknik</t>
  </si>
  <si>
    <t>Kesehatan</t>
  </si>
  <si>
    <t>Komputer</t>
  </si>
  <si>
    <t>Keperawatan</t>
  </si>
  <si>
    <t>Pagi</t>
  </si>
  <si>
    <t>Sore</t>
  </si>
  <si>
    <t>285SKS</t>
  </si>
  <si>
    <t>255SKS</t>
  </si>
  <si>
    <t>ARIEF,S.Kom</t>
  </si>
  <si>
    <t>RETNOWATI,S.Keb</t>
  </si>
  <si>
    <t>DAFTAR SISWA</t>
  </si>
  <si>
    <t>IIIA</t>
  </si>
  <si>
    <t>IIB</t>
  </si>
  <si>
    <t>IA</t>
  </si>
  <si>
    <t>IVC</t>
  </si>
  <si>
    <t>IVD</t>
  </si>
  <si>
    <t>GOLONGAN</t>
  </si>
  <si>
    <t>BAGIAN</t>
  </si>
  <si>
    <t>GAJI POKOK</t>
  </si>
  <si>
    <t>LEMBURAN</t>
  </si>
  <si>
    <t>BONUS</t>
  </si>
  <si>
    <t>SHIFT</t>
  </si>
  <si>
    <t>PIMPINAN</t>
  </si>
  <si>
    <t>LAMA KERA</t>
  </si>
  <si>
    <t>CUSTOMER</t>
  </si>
  <si>
    <t>SIANG</t>
  </si>
  <si>
    <t>HEAD CS</t>
  </si>
  <si>
    <t>5 HARI</t>
  </si>
  <si>
    <t>BACK OFFICE</t>
  </si>
  <si>
    <t>PAGI</t>
  </si>
  <si>
    <t>HEAD OFFICE</t>
  </si>
  <si>
    <t>6 HARI</t>
  </si>
  <si>
    <t>SUPERVISOR</t>
  </si>
  <si>
    <t>MALAM</t>
  </si>
  <si>
    <t>SUPERVISOR HEAD</t>
  </si>
  <si>
    <t>3 HARI</t>
  </si>
  <si>
    <t>OB</t>
  </si>
  <si>
    <t>HEAD OB</t>
  </si>
  <si>
    <t>4 HARI</t>
  </si>
  <si>
    <t>SERVER ADMN</t>
  </si>
  <si>
    <t>HEAD ADMIN</t>
  </si>
  <si>
    <t>7 HARI</t>
  </si>
  <si>
    <t>Golongan</t>
  </si>
  <si>
    <t>Bagian</t>
  </si>
  <si>
    <t>Gaji Pokok</t>
  </si>
  <si>
    <t>Lemburan</t>
  </si>
  <si>
    <t>Bonus</t>
  </si>
  <si>
    <t>Shift</t>
  </si>
  <si>
    <t>Pimpinan</t>
  </si>
  <si>
    <t>Lama Kerja</t>
  </si>
  <si>
    <t>Nur lela</t>
  </si>
  <si>
    <t>Rizkon</t>
  </si>
  <si>
    <t>Arisoma</t>
  </si>
  <si>
    <t>Indra</t>
  </si>
  <si>
    <t>Alfa</t>
  </si>
  <si>
    <t>Toha</t>
  </si>
  <si>
    <t>Ivan</t>
  </si>
  <si>
    <t>Adip</t>
  </si>
  <si>
    <t>Sri</t>
  </si>
  <si>
    <t>Widiyati</t>
  </si>
  <si>
    <t>Indah</t>
  </si>
  <si>
    <t>Nur khasanah</t>
  </si>
  <si>
    <t>Samsul</t>
  </si>
  <si>
    <t>Hadi</t>
  </si>
  <si>
    <t>DAFTAR KEPEGAWAIAN</t>
  </si>
  <si>
    <t>Ivoria G</t>
  </si>
  <si>
    <t>Agung S</t>
  </si>
  <si>
    <t>Christian D</t>
  </si>
  <si>
    <t>VC</t>
  </si>
  <si>
    <t>FG</t>
  </si>
  <si>
    <t>ER</t>
  </si>
  <si>
    <t>TY</t>
  </si>
  <si>
    <t>UI</t>
  </si>
  <si>
    <t>OP</t>
  </si>
  <si>
    <t>WE</t>
  </si>
  <si>
    <t>BN</t>
  </si>
  <si>
    <t>SA</t>
  </si>
  <si>
    <t>LK</t>
  </si>
  <si>
    <t>PRAKTEK LAB</t>
  </si>
  <si>
    <t>TI</t>
  </si>
  <si>
    <t>JARINGAN</t>
  </si>
  <si>
    <t>RETNOWATI, MSC</t>
  </si>
  <si>
    <t>GURU</t>
  </si>
  <si>
    <t>23 HARI</t>
  </si>
  <si>
    <t>MEMBUAT TYPE JARINGAN</t>
  </si>
  <si>
    <t>SEMARANG</t>
  </si>
  <si>
    <t>PRAKTEK LAPANGAN</t>
  </si>
  <si>
    <t>SI</t>
  </si>
  <si>
    <t>PROGRAM</t>
  </si>
  <si>
    <t>TARYADI, M.KOM</t>
  </si>
  <si>
    <t>DOSEN</t>
  </si>
  <si>
    <t>24 HARI</t>
  </si>
  <si>
    <t>MEMBUAT PROGRAM KASIR</t>
  </si>
  <si>
    <t>PEKALONGAN</t>
  </si>
  <si>
    <t>TEORI PRAKTEK</t>
  </si>
  <si>
    <t>KA</t>
  </si>
  <si>
    <t>AKUNTANSI</t>
  </si>
  <si>
    <t>DARYUNI, A.Kt</t>
  </si>
  <si>
    <t>PRAKTISI</t>
  </si>
  <si>
    <t>25 HARI</t>
  </si>
  <si>
    <t>MEMBUAT LAPORAN KEUANGAN</t>
  </si>
  <si>
    <t>JOGJAKARTA</t>
  </si>
  <si>
    <t>PAKET SETAHUN</t>
  </si>
  <si>
    <t>MI</t>
  </si>
  <si>
    <t>SISTEM</t>
  </si>
  <si>
    <t>INDRAWATI,S.KOM</t>
  </si>
  <si>
    <t>GURU SMK</t>
  </si>
  <si>
    <t>26 HARI</t>
  </si>
  <si>
    <t>MEMBUAT PERANCANGAN SISTEM</t>
  </si>
  <si>
    <t>MAKASAR</t>
  </si>
  <si>
    <t>PAKET KILAT</t>
  </si>
  <si>
    <t>FISIP</t>
  </si>
  <si>
    <t>DATA BASE</t>
  </si>
  <si>
    <t>ALFA FARA, M.KOM</t>
  </si>
  <si>
    <t>GURU SMP</t>
  </si>
  <si>
    <t>27 HARI</t>
  </si>
  <si>
    <t>MEMBUAT DATA BASE JAMU SEJATENG</t>
  </si>
  <si>
    <t>BANTEN</t>
  </si>
  <si>
    <t>PAKET HEMAT</t>
  </si>
  <si>
    <t>DKV</t>
  </si>
  <si>
    <t>VISUAL IMAGE</t>
  </si>
  <si>
    <t>NURIEF, S.Sn</t>
  </si>
  <si>
    <t>SENIMAN</t>
  </si>
  <si>
    <t>28 HARI</t>
  </si>
  <si>
    <t>MEMBUAT POSTER DAN BALIHO</t>
  </si>
  <si>
    <t>TEORI PRAKTEK PABRIK</t>
  </si>
  <si>
    <t>SIPIL</t>
  </si>
  <si>
    <t>MATEMATIKA DISKRIT</t>
  </si>
  <si>
    <t>EKO PRANOTO, S.pd</t>
  </si>
  <si>
    <t>PRAKTISI LAB</t>
  </si>
  <si>
    <t>29 HARI</t>
  </si>
  <si>
    <t>MEMBUAT ROUTER IR</t>
  </si>
  <si>
    <t>CEPU</t>
  </si>
  <si>
    <t>TEORI LAB</t>
  </si>
  <si>
    <t>KOMUNIKASI</t>
  </si>
  <si>
    <t>PROTOKOL IP</t>
  </si>
  <si>
    <t>JOKO SUSILO, M. KOM</t>
  </si>
  <si>
    <t>30 HARI</t>
  </si>
  <si>
    <t>MEMBUAT IP ADRESS</t>
  </si>
  <si>
    <t>BLORA</t>
  </si>
  <si>
    <t>PRAKTEK LAB PABRIK</t>
  </si>
  <si>
    <t>TEKNIK</t>
  </si>
  <si>
    <t>KABEL JARINGAN</t>
  </si>
  <si>
    <t>MUSLIH, S.T</t>
  </si>
  <si>
    <t>PRAKTISI LAB PABRIK</t>
  </si>
  <si>
    <t>31 HARI</t>
  </si>
  <si>
    <t>MEMBUAT WIN LAN DAN WAN</t>
  </si>
  <si>
    <t>CILACAP</t>
  </si>
  <si>
    <t xml:space="preserve">TEORI </t>
  </si>
  <si>
    <t>ELEKTRO</t>
  </si>
  <si>
    <t xml:space="preserve">MAINTAINANCE </t>
  </si>
  <si>
    <t>ARIANI YUNI, S.T</t>
  </si>
  <si>
    <t>PRAKTISI DAN GURU</t>
  </si>
  <si>
    <t>32 HARI</t>
  </si>
  <si>
    <t>MEMBUAT PC WIN ROUTER</t>
  </si>
  <si>
    <t>MALANG</t>
  </si>
  <si>
    <t>Jenis Kepelatihan</t>
  </si>
  <si>
    <t>Banyak Materi</t>
  </si>
  <si>
    <t>Tentor</t>
  </si>
  <si>
    <t>Kelompok</t>
  </si>
  <si>
    <t>Lama Pelatihan</t>
  </si>
  <si>
    <t>Jenis Tugas</t>
  </si>
  <si>
    <t>Tempat Pelaksanaan</t>
  </si>
  <si>
    <t>Biaya</t>
  </si>
  <si>
    <t xml:space="preserve">Jenis </t>
  </si>
  <si>
    <t>Materi</t>
  </si>
  <si>
    <t>Lama</t>
  </si>
  <si>
    <t>Tugas</t>
  </si>
  <si>
    <t>Tempat</t>
  </si>
  <si>
    <t>Nur Khasanah</t>
  </si>
  <si>
    <t>CIREBON</t>
  </si>
  <si>
    <t>NO</t>
  </si>
  <si>
    <t>KODE</t>
  </si>
  <si>
    <t>JENIS</t>
  </si>
  <si>
    <t>KOMPONEN</t>
  </si>
  <si>
    <t>HARGA</t>
  </si>
  <si>
    <t>STOCK</t>
  </si>
  <si>
    <t>BULAN BELI</t>
  </si>
  <si>
    <t>DISTRIUTOR</t>
  </si>
  <si>
    <t>KONSUMEN</t>
  </si>
  <si>
    <t>T1</t>
  </si>
  <si>
    <t>Y2</t>
  </si>
  <si>
    <t>R4</t>
  </si>
  <si>
    <t>H8</t>
  </si>
  <si>
    <t>7B</t>
  </si>
  <si>
    <t>BELI</t>
  </si>
  <si>
    <t>DISTRIBUTOR</t>
  </si>
  <si>
    <t>MONITOR</t>
  </si>
  <si>
    <t>30 UNIT</t>
  </si>
  <si>
    <t>JANUARI</t>
  </si>
  <si>
    <t>SEKOLAH</t>
  </si>
  <si>
    <t>OUTPUT STANDAR</t>
  </si>
  <si>
    <t>INDRA JAYA</t>
  </si>
  <si>
    <t>VGA</t>
  </si>
  <si>
    <t>45 UNIT</t>
  </si>
  <si>
    <t>APRIL</t>
  </si>
  <si>
    <t>ANAK SMU</t>
  </si>
  <si>
    <t>INPUT STANDAR</t>
  </si>
  <si>
    <t>SUN COMPUTER</t>
  </si>
  <si>
    <t>MEMORY</t>
  </si>
  <si>
    <t>20 UNIT</t>
  </si>
  <si>
    <t>MARET</t>
  </si>
  <si>
    <t>WARNET</t>
  </si>
  <si>
    <t>EXTERNA MEMORY</t>
  </si>
  <si>
    <t>SIGN PROJECT</t>
  </si>
  <si>
    <t>HARDISK</t>
  </si>
  <si>
    <t>24 UNIT</t>
  </si>
  <si>
    <t>DESEMBER</t>
  </si>
  <si>
    <t>PROGRAMER GAME</t>
  </si>
  <si>
    <t>EXTERNAL DISK</t>
  </si>
  <si>
    <t>SIGMA PERIPERAL</t>
  </si>
  <si>
    <t>KEYBOARD</t>
  </si>
  <si>
    <t>10 UNIT</t>
  </si>
  <si>
    <t>NOVEMBER</t>
  </si>
  <si>
    <t>ANAK SMP</t>
  </si>
  <si>
    <t>INPUT OUTOMATA</t>
  </si>
  <si>
    <t>OMEGA ALPA</t>
  </si>
  <si>
    <t>TOKO KOMPUTER</t>
  </si>
  <si>
    <t>PELATIHAN</t>
  </si>
  <si>
    <t>XNMAB32</t>
  </si>
  <si>
    <t>QWPCD21</t>
  </si>
  <si>
    <t>TYUEF98</t>
  </si>
  <si>
    <t>SZXGH46</t>
  </si>
  <si>
    <t>POWIJ32</t>
  </si>
  <si>
    <t>JUMLAH TOTAL</t>
  </si>
  <si>
    <t>JUMLAH DATA</t>
  </si>
  <si>
    <t>JUMLAH TERENDAH</t>
  </si>
  <si>
    <t>JUMLAH TERTINGGI</t>
  </si>
  <si>
    <t>RATA RATA</t>
  </si>
  <si>
    <t>AB</t>
  </si>
  <si>
    <t>CD</t>
  </si>
  <si>
    <t>EF</t>
  </si>
  <si>
    <t>CAMERA</t>
  </si>
  <si>
    <t>GH</t>
  </si>
  <si>
    <t>MOUSE</t>
  </si>
  <si>
    <t>IJ</t>
  </si>
  <si>
    <t>PRINTER</t>
  </si>
  <si>
    <t>BARANG</t>
  </si>
  <si>
    <t xml:space="preserve">Kode </t>
  </si>
  <si>
    <t>Nama Barang</t>
  </si>
  <si>
    <t>Harga Barang</t>
  </si>
  <si>
    <t>Jenis Barang</t>
  </si>
  <si>
    <t>Distributor</t>
  </si>
  <si>
    <t>Jumlah Barang</t>
  </si>
  <si>
    <t>Barang</t>
  </si>
  <si>
    <t>Harga</t>
  </si>
  <si>
    <t>Jenis</t>
  </si>
  <si>
    <t>Jumlah</t>
  </si>
  <si>
    <t>Output Layar</t>
  </si>
  <si>
    <t>Output Game</t>
  </si>
  <si>
    <t>Asesories</t>
  </si>
  <si>
    <t xml:space="preserve">Input </t>
  </si>
  <si>
    <t>Printer Laser</t>
  </si>
  <si>
    <t>Jakarta</t>
  </si>
  <si>
    <t>Surabaya</t>
  </si>
  <si>
    <t>Semarang</t>
  </si>
  <si>
    <t>Medan</t>
  </si>
  <si>
    <t>Jogjakarta</t>
  </si>
  <si>
    <t>K0347R</t>
  </si>
  <si>
    <t>E8258B</t>
  </si>
  <si>
    <t>X1609Z</t>
  </si>
  <si>
    <t>JUMALAH TOTAL</t>
  </si>
  <si>
    <t>ASISTEN</t>
  </si>
  <si>
    <t>KOMPUTER GRAFIS</t>
  </si>
  <si>
    <t>FENI</t>
  </si>
  <si>
    <t>JARINGAN KOMPUTER</t>
  </si>
  <si>
    <t>B</t>
  </si>
  <si>
    <t>BUDI</t>
  </si>
  <si>
    <t>PERANCANGAN BASIS DATA</t>
  </si>
  <si>
    <t>Z</t>
  </si>
  <si>
    <t>DESTIO</t>
  </si>
  <si>
    <t>IVANDARI, S.T</t>
  </si>
  <si>
    <t>RIZQIATI, M.KOM</t>
  </si>
  <si>
    <t>PRASTUTI, S.T, M.KOM</t>
  </si>
  <si>
    <t>SKS</t>
  </si>
  <si>
    <t>2 SKS</t>
  </si>
  <si>
    <t>4 SKS</t>
  </si>
  <si>
    <t>3 SKS</t>
  </si>
  <si>
    <t>GEDUNG</t>
  </si>
  <si>
    <t>GEDUNG A</t>
  </si>
  <si>
    <t>GEDUNG B</t>
  </si>
  <si>
    <t>GEDUNG C</t>
  </si>
  <si>
    <t>JAM MULAI</t>
  </si>
  <si>
    <t>7 PAGI</t>
  </si>
  <si>
    <t>8 PAGI</t>
  </si>
  <si>
    <t>9 PAGI</t>
  </si>
  <si>
    <t>Mata Kuliah</t>
  </si>
  <si>
    <t>Dosen</t>
  </si>
  <si>
    <t>Sks</t>
  </si>
  <si>
    <t>Gedung</t>
  </si>
  <si>
    <t>Jam Mulai</t>
  </si>
  <si>
    <t>Asisten</t>
  </si>
  <si>
    <t>PERKULIAHAN</t>
  </si>
  <si>
    <t>prodi</t>
  </si>
  <si>
    <t xml:space="preserve"> =IF(LOGIC;TRUE;FALSE)</t>
  </si>
  <si>
    <t>OUTPUT</t>
  </si>
  <si>
    <t>GAME</t>
  </si>
  <si>
    <t>ACESSORIES</t>
  </si>
  <si>
    <t>INPUT</t>
  </si>
  <si>
    <t>PRINTER LASER</t>
  </si>
  <si>
    <t>DISTRUBUTOR</t>
  </si>
  <si>
    <t>JAKARTA</t>
  </si>
  <si>
    <t>SURABAYA</t>
  </si>
  <si>
    <t>MEDAN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</si>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</sst>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Agency FB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shrinkToFit="1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0" borderId="0" xfId="0" applyFont="1"/>
    <xf numFmtId="0" fontId="7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zoomScale="106" zoomScaleNormal="106" workbookViewId="0">
      <selection activeCell="E7" sqref="E7"/>
    </sheetView>
  </sheetViews>
  <sheetFormatPr defaultRowHeight="15" x14ac:dyDescent="0.25"/>
  <cols>
    <col min="1" max="1" width="4.85546875" customWidth="1"/>
    <col min="2" max="2" width="9.85546875" customWidth="1"/>
    <col min="3" max="3" width="27.42578125" customWidth="1"/>
    <col min="4" max="4" width="25.7109375" customWidth="1"/>
    <col min="5" max="5" width="21.42578125" customWidth="1"/>
    <col min="6" max="6" width="19.42578125" customWidth="1"/>
    <col min="7" max="7" width="27.42578125" customWidth="1"/>
    <col min="8" max="8" width="24.85546875" bestFit="1" customWidth="1"/>
    <col min="9" max="9" width="22.7109375" customWidth="1"/>
  </cols>
  <sheetData>
    <row r="1" spans="1:9" ht="26.25" x14ac:dyDescent="0.4">
      <c r="A1" s="2"/>
      <c r="B1" s="2"/>
      <c r="C1" s="2"/>
      <c r="D1" s="3"/>
      <c r="E1" s="3" t="s">
        <v>32</v>
      </c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18.75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315</v>
      </c>
      <c r="F3" s="9" t="s">
        <v>315</v>
      </c>
      <c r="G3" s="10" t="s">
        <v>6</v>
      </c>
      <c r="H3" s="9" t="s">
        <v>7</v>
      </c>
      <c r="I3" s="9" t="s">
        <v>8</v>
      </c>
    </row>
    <row r="4" spans="1:9" ht="18.75" x14ac:dyDescent="0.3">
      <c r="A4" s="11">
        <v>1</v>
      </c>
      <c r="B4" s="15" t="s">
        <v>78</v>
      </c>
      <c r="C4" s="11" t="s">
        <v>19</v>
      </c>
      <c r="D4" s="11"/>
      <c r="E4" s="11"/>
      <c r="F4" s="11"/>
      <c r="G4" s="11"/>
      <c r="H4" s="11"/>
      <c r="I4" s="11"/>
    </row>
    <row r="5" spans="1:9" ht="18.75" x14ac:dyDescent="0.3">
      <c r="A5" s="11">
        <v>2</v>
      </c>
      <c r="B5" s="11" t="s">
        <v>10</v>
      </c>
      <c r="C5" s="21" t="s">
        <v>19</v>
      </c>
      <c r="D5" s="21"/>
      <c r="E5" s="21"/>
      <c r="F5" s="21"/>
      <c r="G5" s="11"/>
      <c r="H5" s="11"/>
      <c r="I5" s="11"/>
    </row>
    <row r="6" spans="1:9" ht="18.75" x14ac:dyDescent="0.3">
      <c r="A6" s="11">
        <v>3</v>
      </c>
      <c r="B6" s="11" t="s">
        <v>11</v>
      </c>
      <c r="C6" s="21" t="s">
        <v>20</v>
      </c>
      <c r="D6" s="21"/>
      <c r="E6" s="21"/>
      <c r="F6" s="21"/>
      <c r="G6" s="11"/>
      <c r="H6" s="11"/>
      <c r="I6" s="11"/>
    </row>
    <row r="7" spans="1:9" ht="18.75" x14ac:dyDescent="0.3">
      <c r="A7" s="11">
        <v>4</v>
      </c>
      <c r="B7" s="11" t="s">
        <v>12</v>
      </c>
      <c r="C7" s="21" t="s">
        <v>20</v>
      </c>
      <c r="D7" s="21"/>
      <c r="E7" s="21"/>
      <c r="F7" s="21"/>
      <c r="G7" s="11"/>
      <c r="H7" s="11"/>
      <c r="I7" s="11"/>
    </row>
    <row r="8" spans="1:9" ht="18.75" x14ac:dyDescent="0.3">
      <c r="A8" s="11">
        <v>5</v>
      </c>
      <c r="B8" s="11" t="s">
        <v>13</v>
      </c>
      <c r="C8" s="21" t="s">
        <v>19</v>
      </c>
      <c r="D8" s="21"/>
      <c r="E8" s="21"/>
      <c r="F8" s="21"/>
      <c r="G8" s="11"/>
      <c r="H8" s="11"/>
      <c r="I8" s="11"/>
    </row>
    <row r="9" spans="1:9" ht="18.75" x14ac:dyDescent="0.3">
      <c r="A9" s="11">
        <v>6</v>
      </c>
      <c r="B9" s="11" t="s">
        <v>14</v>
      </c>
      <c r="C9" s="21" t="s">
        <v>19</v>
      </c>
      <c r="D9" s="21"/>
      <c r="E9" s="21"/>
      <c r="F9" s="21"/>
      <c r="G9" s="11"/>
      <c r="H9" s="11"/>
      <c r="I9" s="11"/>
    </row>
    <row r="10" spans="1:9" ht="18.75" x14ac:dyDescent="0.3">
      <c r="A10" s="11">
        <v>7</v>
      </c>
      <c r="B10" s="11" t="s">
        <v>15</v>
      </c>
      <c r="C10" s="21" t="s">
        <v>19</v>
      </c>
      <c r="D10" s="21"/>
      <c r="E10" s="21"/>
      <c r="F10" s="21"/>
      <c r="G10" s="11"/>
      <c r="H10" s="11"/>
      <c r="I10" s="11"/>
    </row>
    <row r="11" spans="1:9" ht="18.75" x14ac:dyDescent="0.3">
      <c r="A11" s="11">
        <v>8</v>
      </c>
      <c r="B11" s="11" t="s">
        <v>16</v>
      </c>
      <c r="C11" s="11" t="s">
        <v>19</v>
      </c>
      <c r="D11" s="11"/>
      <c r="E11" s="11"/>
      <c r="F11" s="11"/>
      <c r="G11" s="11"/>
      <c r="H11" s="11"/>
      <c r="I11" s="11"/>
    </row>
    <row r="12" spans="1:9" ht="18.75" x14ac:dyDescent="0.3">
      <c r="A12" s="11">
        <v>9</v>
      </c>
      <c r="B12" s="11" t="s">
        <v>17</v>
      </c>
      <c r="C12" s="11" t="s">
        <v>19</v>
      </c>
      <c r="D12" s="11"/>
      <c r="E12" s="11"/>
      <c r="F12" s="11"/>
      <c r="G12" s="11"/>
      <c r="H12" s="11"/>
      <c r="I12" s="11"/>
    </row>
    <row r="13" spans="1:9" ht="18.75" x14ac:dyDescent="0.3">
      <c r="A13" s="11">
        <v>10</v>
      </c>
      <c r="B13" s="11" t="s">
        <v>18</v>
      </c>
      <c r="C13" s="11" t="s">
        <v>20</v>
      </c>
      <c r="D13" s="11"/>
      <c r="E13" s="11"/>
      <c r="F13" s="11"/>
      <c r="G13" s="11"/>
      <c r="H13" s="11"/>
      <c r="I13" s="11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ht="21" x14ac:dyDescent="0.35">
      <c r="A16" s="2"/>
      <c r="B16" s="12" t="s">
        <v>2</v>
      </c>
      <c r="C16" s="12" t="s">
        <v>3</v>
      </c>
      <c r="D16" s="12" t="s">
        <v>4</v>
      </c>
      <c r="E16" s="12" t="s">
        <v>5</v>
      </c>
      <c r="F16" s="12" t="s">
        <v>6</v>
      </c>
      <c r="G16" s="12" t="s">
        <v>21</v>
      </c>
      <c r="H16" s="12" t="s">
        <v>8</v>
      </c>
      <c r="I16" s="2"/>
    </row>
    <row r="17" spans="1:9" ht="21" x14ac:dyDescent="0.35">
      <c r="A17" s="2"/>
      <c r="B17" s="12" t="s">
        <v>19</v>
      </c>
      <c r="C17" s="12" t="s">
        <v>22</v>
      </c>
      <c r="D17" s="12" t="s">
        <v>24</v>
      </c>
      <c r="E17" s="12">
        <v>3</v>
      </c>
      <c r="F17" s="12" t="s">
        <v>26</v>
      </c>
      <c r="G17" s="12" t="s">
        <v>28</v>
      </c>
      <c r="H17" s="12" t="s">
        <v>30</v>
      </c>
      <c r="I17" s="2"/>
    </row>
    <row r="18" spans="1:9" ht="21" x14ac:dyDescent="0.35">
      <c r="A18" s="2"/>
      <c r="B18" s="12" t="s">
        <v>20</v>
      </c>
      <c r="C18" s="12" t="s">
        <v>23</v>
      </c>
      <c r="D18" s="12" t="s">
        <v>25</v>
      </c>
      <c r="E18" s="12">
        <v>5</v>
      </c>
      <c r="F18" s="12" t="s">
        <v>27</v>
      </c>
      <c r="G18" s="12" t="s">
        <v>29</v>
      </c>
      <c r="H18" s="12" t="s">
        <v>31</v>
      </c>
      <c r="I18" s="2"/>
    </row>
    <row r="21" spans="1:9" ht="21" x14ac:dyDescent="0.35">
      <c r="D21" s="6" t="s">
        <v>316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opLeftCell="A10" workbookViewId="0">
      <selection activeCell="D12" sqref="D12"/>
    </sheetView>
  </sheetViews>
  <sheetFormatPr defaultRowHeight="15" x14ac:dyDescent="0.25"/>
  <cols>
    <col min="1" max="1" width="6.5703125" customWidth="1"/>
    <col min="2" max="2" width="16.85546875" bestFit="1" customWidth="1"/>
    <col min="3" max="3" width="14.7109375" customWidth="1"/>
    <col min="4" max="4" width="17.85546875" customWidth="1"/>
    <col min="5" max="5" width="20.28515625" customWidth="1"/>
    <col min="6" max="6" width="21.28515625" customWidth="1"/>
    <col min="7" max="7" width="15.7109375" customWidth="1"/>
    <col min="8" max="8" width="17.42578125" customWidth="1"/>
    <col min="9" max="9" width="23" bestFit="1" customWidth="1"/>
    <col min="10" max="10" width="15.42578125" customWidth="1"/>
  </cols>
  <sheetData>
    <row r="1" spans="1:10" ht="21" x14ac:dyDescent="0.35">
      <c r="A1" s="2"/>
      <c r="B1" s="2"/>
      <c r="C1" s="2"/>
      <c r="D1" s="2"/>
      <c r="E1" s="4"/>
      <c r="F1" s="5" t="s">
        <v>86</v>
      </c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8.75" x14ac:dyDescent="0.25">
      <c r="A3" s="13" t="s">
        <v>0</v>
      </c>
      <c r="B3" s="13" t="s">
        <v>1</v>
      </c>
      <c r="C3" s="13" t="s">
        <v>64</v>
      </c>
      <c r="D3" s="13" t="s">
        <v>65</v>
      </c>
      <c r="E3" s="13" t="s">
        <v>66</v>
      </c>
      <c r="F3" s="13" t="s">
        <v>67</v>
      </c>
      <c r="G3" s="13" t="s">
        <v>68</v>
      </c>
      <c r="H3" s="13" t="s">
        <v>69</v>
      </c>
      <c r="I3" s="13" t="s">
        <v>70</v>
      </c>
      <c r="J3" s="13" t="s">
        <v>71</v>
      </c>
    </row>
    <row r="4" spans="1:10" ht="18.75" x14ac:dyDescent="0.3">
      <c r="A4" s="14">
        <v>1</v>
      </c>
      <c r="B4" s="15" t="s">
        <v>9</v>
      </c>
      <c r="C4" s="15" t="s">
        <v>33</v>
      </c>
      <c r="D4" s="15" t="str">
        <f>VLOOKUP(C4, DATA2, 2,0)</f>
        <v>CUSTOMER</v>
      </c>
      <c r="E4" s="22">
        <f>VLOOKUP(C4, DATA2, 3,0)</f>
        <v>3000000</v>
      </c>
      <c r="F4" s="22">
        <f>VLOOKUP(C4, DATA2, 4,0)</f>
        <v>100000</v>
      </c>
      <c r="G4" s="22">
        <f>VLOOKUP(C4, DATA2, 5,0)</f>
        <v>356000</v>
      </c>
      <c r="H4" s="22" t="str">
        <f>VLOOKUP(C4, DATA2, 6,0)</f>
        <v>SIANG</v>
      </c>
      <c r="I4" s="22" t="str">
        <f>VLOOKUP(C4, DATA2, 7,0)</f>
        <v>HEAD CS</v>
      </c>
      <c r="J4" s="22" t="str">
        <f>VLOOKUP(C4, DATA2, 8,0)</f>
        <v>5 HARI</v>
      </c>
    </row>
    <row r="5" spans="1:10" ht="18.75" x14ac:dyDescent="0.3">
      <c r="A5" s="14">
        <v>2</v>
      </c>
      <c r="B5" s="15" t="s">
        <v>10</v>
      </c>
      <c r="C5" s="15" t="s">
        <v>34</v>
      </c>
      <c r="D5" s="22" t="str">
        <f>VLOOKUP(C5, DATA2, 2,0)</f>
        <v>SUPERVISOR</v>
      </c>
      <c r="E5" s="22">
        <f>VLOOKUP(C5, DATA2, 3,0)</f>
        <v>4000000</v>
      </c>
      <c r="F5" s="22">
        <f>VLOOKUP(C5, DATA2, 4,0)</f>
        <v>150000</v>
      </c>
      <c r="G5" s="22">
        <f>VLOOKUP(C5, DATA2, 5,0)</f>
        <v>234000</v>
      </c>
      <c r="H5" s="22" t="str">
        <f>VLOOKUP(C5, DATA2, 6,0)</f>
        <v>MALAM</v>
      </c>
      <c r="I5" s="22" t="str">
        <f>VLOOKUP(C5, DATA2, 7,0)</f>
        <v>SUPERVISOR HEAD</v>
      </c>
      <c r="J5" s="22" t="str">
        <f>VLOOKUP(C5, DATA2, 8,0)</f>
        <v>3 HARI</v>
      </c>
    </row>
    <row r="6" spans="1:10" ht="18.75" x14ac:dyDescent="0.3">
      <c r="A6" s="14">
        <v>3</v>
      </c>
      <c r="B6" s="15" t="s">
        <v>11</v>
      </c>
      <c r="C6" s="15" t="s">
        <v>35</v>
      </c>
      <c r="D6" s="22" t="str">
        <f>VLOOKUP(C6, DATA2, 2,0)</f>
        <v>OB</v>
      </c>
      <c r="E6" s="22">
        <f>VLOOKUP(C6, DATA2, 3,0)</f>
        <v>1000000</v>
      </c>
      <c r="F6" s="22">
        <f>VLOOKUP(C6, DATA2, 4,0)</f>
        <v>50000</v>
      </c>
      <c r="G6" s="22">
        <f>VLOOKUP(C6, DATA2, 5,0)</f>
        <v>120000</v>
      </c>
      <c r="H6" s="22" t="str">
        <f>VLOOKUP(C6, DATA2, 6,0)</f>
        <v>SIANG</v>
      </c>
      <c r="I6" s="22" t="str">
        <f>VLOOKUP(C6, DATA2, 7,0)</f>
        <v>HEAD OB</v>
      </c>
      <c r="J6" s="22" t="str">
        <f>VLOOKUP(C6, DATA2, 8,0)</f>
        <v>4 HARI</v>
      </c>
    </row>
    <row r="7" spans="1:10" ht="18.75" x14ac:dyDescent="0.3">
      <c r="A7" s="14">
        <v>4</v>
      </c>
      <c r="B7" s="15" t="s">
        <v>12</v>
      </c>
      <c r="C7" s="15" t="s">
        <v>36</v>
      </c>
      <c r="D7" s="22" t="str">
        <f>VLOOKUP(C7, DATA2, 2,0)</f>
        <v>BACK OFFICE</v>
      </c>
      <c r="E7" s="22">
        <f>VLOOKUP(C7, DATA2, 3,0)</f>
        <v>3500000</v>
      </c>
      <c r="F7" s="22">
        <f>VLOOKUP(C7, DATA2, 4,0)</f>
        <v>200000</v>
      </c>
      <c r="G7" s="22">
        <f>VLOOKUP(C7, DATA2, 5,0)</f>
        <v>345000</v>
      </c>
      <c r="H7" s="22" t="str">
        <f>VLOOKUP(C7, DATA2, 6,0)</f>
        <v>PAGI</v>
      </c>
      <c r="I7" s="22" t="str">
        <f>VLOOKUP(C7, DATA2, 7,0)</f>
        <v>HEAD OFFICE</v>
      </c>
      <c r="J7" s="22" t="str">
        <f>VLOOKUP(C7, DATA2, 8,0)</f>
        <v>6 HARI</v>
      </c>
    </row>
    <row r="8" spans="1:10" ht="18.75" x14ac:dyDescent="0.3">
      <c r="A8" s="14">
        <v>5</v>
      </c>
      <c r="B8" s="15" t="s">
        <v>13</v>
      </c>
      <c r="C8" s="15" t="s">
        <v>34</v>
      </c>
      <c r="D8" s="22" t="str">
        <f>VLOOKUP(C8, DATA2, 2,0)</f>
        <v>SUPERVISOR</v>
      </c>
      <c r="E8" s="22">
        <f>VLOOKUP(C8, DATA2, 3,0)</f>
        <v>4000000</v>
      </c>
      <c r="F8" s="22">
        <f>VLOOKUP(C8, DATA2, 4,0)</f>
        <v>150000</v>
      </c>
      <c r="G8" s="22">
        <f>VLOOKUP(C8, DATA2, 5,0)</f>
        <v>234000</v>
      </c>
      <c r="H8" s="22" t="str">
        <f>VLOOKUP(C8, DATA2, 6,0)</f>
        <v>MALAM</v>
      </c>
      <c r="I8" s="22" t="str">
        <f>VLOOKUP(C8, DATA2, 7,0)</f>
        <v>SUPERVISOR HEAD</v>
      </c>
      <c r="J8" s="22" t="str">
        <f>VLOOKUP(C8, DATA2, 8,0)</f>
        <v>3 HARI</v>
      </c>
    </row>
    <row r="9" spans="1:10" ht="18.75" x14ac:dyDescent="0.3">
      <c r="A9" s="14">
        <v>6</v>
      </c>
      <c r="B9" s="15" t="s">
        <v>14</v>
      </c>
      <c r="C9" s="15" t="s">
        <v>33</v>
      </c>
      <c r="D9" s="22" t="str">
        <f>VLOOKUP(C9, DATA2, 2,0)</f>
        <v>CUSTOMER</v>
      </c>
      <c r="E9" s="22">
        <f>VLOOKUP(C9, DATA2, 3,0)</f>
        <v>3000000</v>
      </c>
      <c r="F9" s="22">
        <f>VLOOKUP(C9, DATA2, 4,0)</f>
        <v>100000</v>
      </c>
      <c r="G9" s="22">
        <f>VLOOKUP(C9, DATA2, 5,0)</f>
        <v>356000</v>
      </c>
      <c r="H9" s="22" t="str">
        <f>VLOOKUP(C9, DATA2, 6,0)</f>
        <v>SIANG</v>
      </c>
      <c r="I9" s="22" t="str">
        <f>VLOOKUP(C9, DATA2, 7,0)</f>
        <v>HEAD CS</v>
      </c>
      <c r="J9" s="22" t="str">
        <f>VLOOKUP(C9, DATA2, 8,0)</f>
        <v>5 HARI</v>
      </c>
    </row>
    <row r="10" spans="1:10" ht="18.75" x14ac:dyDescent="0.3">
      <c r="A10" s="14">
        <v>7</v>
      </c>
      <c r="B10" s="15" t="s">
        <v>72</v>
      </c>
      <c r="C10" s="15" t="s">
        <v>34</v>
      </c>
      <c r="D10" s="22" t="str">
        <f>VLOOKUP(C10, DATA2, 2,0)</f>
        <v>SUPERVISOR</v>
      </c>
      <c r="E10" s="22">
        <f>VLOOKUP(C10, DATA2, 3,0)</f>
        <v>4000000</v>
      </c>
      <c r="F10" s="22">
        <f>VLOOKUP(C10, DATA2, 4,0)</f>
        <v>150000</v>
      </c>
      <c r="G10" s="22">
        <f>VLOOKUP(C10, DATA2, 5,0)</f>
        <v>234000</v>
      </c>
      <c r="H10" s="22" t="str">
        <f>VLOOKUP(C10, DATA2, 6,0)</f>
        <v>MALAM</v>
      </c>
      <c r="I10" s="22" t="str">
        <f>VLOOKUP(C10, DATA2, 7,0)</f>
        <v>SUPERVISOR HEAD</v>
      </c>
      <c r="J10" s="22" t="str">
        <f>VLOOKUP(C10, DATA2, 8,0)</f>
        <v>3 HARI</v>
      </c>
    </row>
    <row r="11" spans="1:10" ht="18.75" x14ac:dyDescent="0.3">
      <c r="A11" s="14">
        <v>8</v>
      </c>
      <c r="B11" s="15" t="s">
        <v>16</v>
      </c>
      <c r="C11" s="15" t="s">
        <v>35</v>
      </c>
      <c r="D11" s="22" t="str">
        <f>VLOOKUP(C11, DATA2, 2,0)</f>
        <v>OB</v>
      </c>
      <c r="E11" s="22">
        <f>VLOOKUP(C11, DATA2, 3,0)</f>
        <v>1000000</v>
      </c>
      <c r="F11" s="22">
        <f>VLOOKUP(C11, DATA2, 4,0)</f>
        <v>50000</v>
      </c>
      <c r="G11" s="22">
        <f>VLOOKUP(C11, DATA2, 5,0)</f>
        <v>120000</v>
      </c>
      <c r="H11" s="22" t="str">
        <f>VLOOKUP(C11, DATA2, 6,0)</f>
        <v>SIANG</v>
      </c>
      <c r="I11" s="22" t="str">
        <f>VLOOKUP(C11, DATA2, 7,0)</f>
        <v>HEAD OB</v>
      </c>
      <c r="J11" s="22" t="str">
        <f>VLOOKUP(C11, DATA2, 8,0)</f>
        <v>4 HARI</v>
      </c>
    </row>
    <row r="12" spans="1:10" ht="18.75" x14ac:dyDescent="0.3">
      <c r="A12" s="14">
        <v>9</v>
      </c>
      <c r="B12" s="15" t="s">
        <v>17</v>
      </c>
      <c r="C12" s="15" t="s">
        <v>36</v>
      </c>
      <c r="D12" s="22" t="str">
        <f>VLOOKUP(C12, DATA2, 2,0)</f>
        <v>BACK OFFICE</v>
      </c>
      <c r="E12" s="22">
        <f>VLOOKUP(C12, DATA2, 3,0)</f>
        <v>3500000</v>
      </c>
      <c r="F12" s="22">
        <f>VLOOKUP(C12, DATA2, 4,0)</f>
        <v>200000</v>
      </c>
      <c r="G12" s="22">
        <f>VLOOKUP(C12, DATA2, 5,0)</f>
        <v>345000</v>
      </c>
      <c r="H12" s="22" t="str">
        <f>VLOOKUP(C12, DATA2, 6,0)</f>
        <v>PAGI</v>
      </c>
      <c r="I12" s="22" t="str">
        <f>VLOOKUP(C12, DATA2, 7,0)</f>
        <v>HEAD OFFICE</v>
      </c>
      <c r="J12" s="22" t="str">
        <f>VLOOKUP(C12, DATA2, 8,0)</f>
        <v>6 HARI</v>
      </c>
    </row>
    <row r="13" spans="1:10" ht="18.75" x14ac:dyDescent="0.3">
      <c r="A13" s="14">
        <v>10</v>
      </c>
      <c r="B13" s="15" t="s">
        <v>73</v>
      </c>
      <c r="C13" s="15" t="s">
        <v>37</v>
      </c>
      <c r="D13" s="22" t="str">
        <f>VLOOKUP(C13, DATA2, 2,0)</f>
        <v>SERVER ADMN</v>
      </c>
      <c r="E13" s="22">
        <f>VLOOKUP(C13, DATA2, 3,0)</f>
        <v>5000000</v>
      </c>
      <c r="F13" s="22">
        <f>VLOOKUP(C13, DATA2, 4,0)</f>
        <v>300000</v>
      </c>
      <c r="G13" s="22">
        <f>VLOOKUP(C13, DATA2, 5,0)</f>
        <v>231000</v>
      </c>
      <c r="H13" s="22" t="str">
        <f>VLOOKUP(C13, DATA2, 6,0)</f>
        <v>MALAM</v>
      </c>
      <c r="I13" s="22" t="str">
        <f>VLOOKUP(C13, DATA2, 7,0)</f>
        <v>HEAD ADMIN</v>
      </c>
      <c r="J13" s="22" t="str">
        <f>VLOOKUP(C13, DATA2, 8,0)</f>
        <v>7 HARI</v>
      </c>
    </row>
    <row r="14" spans="1:10" ht="18.75" x14ac:dyDescent="0.3">
      <c r="A14" s="14">
        <v>11</v>
      </c>
      <c r="B14" s="15" t="s">
        <v>74</v>
      </c>
      <c r="C14" s="15" t="s">
        <v>33</v>
      </c>
      <c r="D14" s="22" t="str">
        <f>VLOOKUP(C14, DATA2, 2,0)</f>
        <v>CUSTOMER</v>
      </c>
      <c r="E14" s="22">
        <f>VLOOKUP(C14, DATA2, 3,0)</f>
        <v>3000000</v>
      </c>
      <c r="F14" s="22">
        <f>VLOOKUP(C14, DATA2, 4,0)</f>
        <v>100000</v>
      </c>
      <c r="G14" s="22">
        <f>VLOOKUP(C14, DATA2, 5,0)</f>
        <v>356000</v>
      </c>
      <c r="H14" s="22" t="str">
        <f>VLOOKUP(C14, DATA2, 6,0)</f>
        <v>SIANG</v>
      </c>
      <c r="I14" s="22" t="str">
        <f>VLOOKUP(C14, DATA2, 7,0)</f>
        <v>HEAD CS</v>
      </c>
      <c r="J14" s="22" t="str">
        <f>VLOOKUP(C14, DATA2, 8,0)</f>
        <v>5 HARI</v>
      </c>
    </row>
    <row r="15" spans="1:10" ht="18.75" x14ac:dyDescent="0.3">
      <c r="A15" s="14">
        <v>12</v>
      </c>
      <c r="B15" s="15" t="s">
        <v>75</v>
      </c>
      <c r="C15" s="15" t="s">
        <v>34</v>
      </c>
      <c r="D15" s="22" t="str">
        <f>VLOOKUP(C15, DATA2, 2,0)</f>
        <v>SUPERVISOR</v>
      </c>
      <c r="E15" s="22">
        <f>VLOOKUP(C15, DATA2, 3,0)</f>
        <v>4000000</v>
      </c>
      <c r="F15" s="22">
        <f>VLOOKUP(C15, DATA2, 4,0)</f>
        <v>150000</v>
      </c>
      <c r="G15" s="22">
        <f>VLOOKUP(C15, DATA2, 5,0)</f>
        <v>234000</v>
      </c>
      <c r="H15" s="22" t="str">
        <f>VLOOKUP(C15, DATA2, 6,0)</f>
        <v>MALAM</v>
      </c>
      <c r="I15" s="22" t="str">
        <f>VLOOKUP(C15, DATA2, 7,0)</f>
        <v>SUPERVISOR HEAD</v>
      </c>
      <c r="J15" s="22" t="str">
        <f>VLOOKUP(C15, DATA2, 8,0)</f>
        <v>3 HARI</v>
      </c>
    </row>
    <row r="16" spans="1:10" ht="18.75" x14ac:dyDescent="0.3">
      <c r="A16" s="14">
        <v>13</v>
      </c>
      <c r="B16" s="15" t="s">
        <v>76</v>
      </c>
      <c r="C16" s="15" t="s">
        <v>35</v>
      </c>
      <c r="D16" s="22" t="str">
        <f>VLOOKUP(C16, DATA2, 2,0)</f>
        <v>OB</v>
      </c>
      <c r="E16" s="22">
        <f>VLOOKUP(C16, DATA2, 3,0)</f>
        <v>1000000</v>
      </c>
      <c r="F16" s="22">
        <f>VLOOKUP(C16, DATA2, 4,0)</f>
        <v>50000</v>
      </c>
      <c r="G16" s="22">
        <f>VLOOKUP(C16, DATA2, 5,0)</f>
        <v>120000</v>
      </c>
      <c r="H16" s="22" t="str">
        <f>VLOOKUP(C16, DATA2, 6,0)</f>
        <v>SIANG</v>
      </c>
      <c r="I16" s="22" t="str">
        <f>VLOOKUP(C16, DATA2, 7,0)</f>
        <v>HEAD OB</v>
      </c>
      <c r="J16" s="22" t="str">
        <f>VLOOKUP(C16, DATA2, 8,0)</f>
        <v>4 HARI</v>
      </c>
    </row>
    <row r="17" spans="1:10" ht="18.75" x14ac:dyDescent="0.3">
      <c r="A17" s="14">
        <v>14</v>
      </c>
      <c r="B17" s="15" t="s">
        <v>77</v>
      </c>
      <c r="C17" s="15" t="s">
        <v>36</v>
      </c>
      <c r="D17" s="22" t="str">
        <f>VLOOKUP(C17, DATA2, 2,0)</f>
        <v>BACK OFFICE</v>
      </c>
      <c r="E17" s="22">
        <f>VLOOKUP(C17, DATA2, 3,0)</f>
        <v>3500000</v>
      </c>
      <c r="F17" s="22">
        <f>VLOOKUP(C17, DATA2, 4,0)</f>
        <v>200000</v>
      </c>
      <c r="G17" s="22">
        <f>VLOOKUP(C17, DATA2, 5,0)</f>
        <v>345000</v>
      </c>
      <c r="H17" s="22" t="str">
        <f>VLOOKUP(C17, DATA2, 6,0)</f>
        <v>PAGI</v>
      </c>
      <c r="I17" s="22" t="str">
        <f>VLOOKUP(C17, DATA2, 7,0)</f>
        <v>HEAD OFFICE</v>
      </c>
      <c r="J17" s="22" t="str">
        <f>VLOOKUP(C17, DATA2, 8,0)</f>
        <v>6 HARI</v>
      </c>
    </row>
    <row r="18" spans="1:10" ht="18.75" x14ac:dyDescent="0.3">
      <c r="A18" s="14">
        <v>15</v>
      </c>
      <c r="B18" s="15" t="s">
        <v>78</v>
      </c>
      <c r="C18" s="15" t="s">
        <v>35</v>
      </c>
      <c r="D18" s="22" t="str">
        <f>VLOOKUP(C18, DATA2, 2,0)</f>
        <v>OB</v>
      </c>
      <c r="E18" s="22">
        <f>VLOOKUP(C18, DATA2, 3,0)</f>
        <v>1000000</v>
      </c>
      <c r="F18" s="22">
        <f>VLOOKUP(C18, DATA2, 4,0)</f>
        <v>50000</v>
      </c>
      <c r="G18" s="22">
        <f>VLOOKUP(C18, DATA2, 5,0)</f>
        <v>120000</v>
      </c>
      <c r="H18" s="22" t="str">
        <f>VLOOKUP(C18, DATA2, 6,0)</f>
        <v>SIANG</v>
      </c>
      <c r="I18" s="22" t="str">
        <f>VLOOKUP(C18, DATA2, 7,0)</f>
        <v>HEAD OB</v>
      </c>
      <c r="J18" s="22" t="str">
        <f>VLOOKUP(C18, DATA2, 8,0)</f>
        <v>4 HARI</v>
      </c>
    </row>
    <row r="19" spans="1:10" ht="18.75" x14ac:dyDescent="0.3">
      <c r="A19" s="14">
        <v>16</v>
      </c>
      <c r="B19" s="15" t="s">
        <v>79</v>
      </c>
      <c r="C19" s="15" t="s">
        <v>33</v>
      </c>
      <c r="D19" s="22" t="str">
        <f>VLOOKUP(C19, DATA2, 2,0)</f>
        <v>CUSTOMER</v>
      </c>
      <c r="E19" s="22">
        <f>VLOOKUP(C19, DATA2, 3,0)</f>
        <v>3000000</v>
      </c>
      <c r="F19" s="22">
        <f>VLOOKUP(C19, DATA2, 4,0)</f>
        <v>100000</v>
      </c>
      <c r="G19" s="22">
        <f>VLOOKUP(C19, DATA2, 5,0)</f>
        <v>356000</v>
      </c>
      <c r="H19" s="22" t="str">
        <f>VLOOKUP(C19, DATA2, 6,0)</f>
        <v>SIANG</v>
      </c>
      <c r="I19" s="22" t="str">
        <f>VLOOKUP(C19, DATA2, 7,0)</f>
        <v>HEAD CS</v>
      </c>
      <c r="J19" s="22" t="str">
        <f>VLOOKUP(C19, DATA2, 8,0)</f>
        <v>5 HARI</v>
      </c>
    </row>
    <row r="20" spans="1:10" ht="18.75" x14ac:dyDescent="0.3">
      <c r="A20" s="14">
        <v>17</v>
      </c>
      <c r="B20" s="15" t="s">
        <v>80</v>
      </c>
      <c r="C20" s="15" t="s">
        <v>35</v>
      </c>
      <c r="D20" s="22" t="str">
        <f>VLOOKUP(C20, DATA2, 2,0)</f>
        <v>OB</v>
      </c>
      <c r="E20" s="22">
        <f>VLOOKUP(C20, DATA2, 3,0)</f>
        <v>1000000</v>
      </c>
      <c r="F20" s="22">
        <f>VLOOKUP(C20, DATA2, 4,0)</f>
        <v>50000</v>
      </c>
      <c r="G20" s="22">
        <f>VLOOKUP(C20, DATA2, 5,0)</f>
        <v>120000</v>
      </c>
      <c r="H20" s="22" t="str">
        <f>VLOOKUP(C20, DATA2, 6,0)</f>
        <v>SIANG</v>
      </c>
      <c r="I20" s="22" t="str">
        <f>VLOOKUP(C20, DATA2, 7,0)</f>
        <v>HEAD OB</v>
      </c>
      <c r="J20" s="22" t="str">
        <f>VLOOKUP(C20, DATA2, 8,0)</f>
        <v>4 HARI</v>
      </c>
    </row>
    <row r="21" spans="1:10" ht="18.75" x14ac:dyDescent="0.3">
      <c r="A21" s="14">
        <v>18</v>
      </c>
      <c r="B21" s="15" t="s">
        <v>81</v>
      </c>
      <c r="C21" s="15" t="s">
        <v>35</v>
      </c>
      <c r="D21" s="22" t="str">
        <f>VLOOKUP(C21, DATA2, 2,0)</f>
        <v>OB</v>
      </c>
      <c r="E21" s="22">
        <f>VLOOKUP(C21, DATA2, 3,0)</f>
        <v>1000000</v>
      </c>
      <c r="F21" s="22">
        <f>VLOOKUP(C21, DATA2, 4,0)</f>
        <v>50000</v>
      </c>
      <c r="G21" s="22">
        <f>VLOOKUP(C21, DATA2, 5,0)</f>
        <v>120000</v>
      </c>
      <c r="H21" s="22" t="str">
        <f>VLOOKUP(C21, DATA2, 6,0)</f>
        <v>SIANG</v>
      </c>
      <c r="I21" s="22" t="str">
        <f>VLOOKUP(C21, DATA2, 7,0)</f>
        <v>HEAD OB</v>
      </c>
      <c r="J21" s="22" t="str">
        <f>VLOOKUP(C21, DATA2, 8,0)</f>
        <v>4 HARI</v>
      </c>
    </row>
    <row r="22" spans="1:10" ht="18.75" x14ac:dyDescent="0.3">
      <c r="A22" s="14">
        <v>19</v>
      </c>
      <c r="B22" s="15" t="s">
        <v>82</v>
      </c>
      <c r="C22" s="15" t="s">
        <v>36</v>
      </c>
      <c r="D22" s="22" t="str">
        <f>VLOOKUP(C22, DATA2, 2,0)</f>
        <v>BACK OFFICE</v>
      </c>
      <c r="E22" s="22">
        <f>VLOOKUP(C22, DATA2, 3,0)</f>
        <v>3500000</v>
      </c>
      <c r="F22" s="22">
        <f>VLOOKUP(C22, DATA2, 4,0)</f>
        <v>200000</v>
      </c>
      <c r="G22" s="22">
        <f>VLOOKUP(C22, DATA2, 5,0)</f>
        <v>345000</v>
      </c>
      <c r="H22" s="22" t="str">
        <f>VLOOKUP(C22, DATA2, 6,0)</f>
        <v>PAGI</v>
      </c>
      <c r="I22" s="22" t="str">
        <f>VLOOKUP(C22, DATA2, 7,0)</f>
        <v>HEAD OFFICE</v>
      </c>
      <c r="J22" s="22" t="str">
        <f>VLOOKUP(C22, DATA2, 8,0)</f>
        <v>6 HARI</v>
      </c>
    </row>
    <row r="23" spans="1:10" ht="18.75" x14ac:dyDescent="0.3">
      <c r="A23" s="14">
        <v>20</v>
      </c>
      <c r="B23" s="15" t="s">
        <v>83</v>
      </c>
      <c r="C23" s="15" t="s">
        <v>37</v>
      </c>
      <c r="D23" s="22" t="str">
        <f>VLOOKUP(C23, DATA2, 2,0)</f>
        <v>SERVER ADMN</v>
      </c>
      <c r="E23" s="22">
        <f>VLOOKUP(C23, DATA2, 3,0)</f>
        <v>5000000</v>
      </c>
      <c r="F23" s="22">
        <f>VLOOKUP(C23, DATA2, 4,0)</f>
        <v>300000</v>
      </c>
      <c r="G23" s="22">
        <f>VLOOKUP(C23, DATA2, 5,0)</f>
        <v>231000</v>
      </c>
      <c r="H23" s="22" t="str">
        <f>VLOOKUP(C23, DATA2, 6,0)</f>
        <v>MALAM</v>
      </c>
      <c r="I23" s="22" t="str">
        <f>VLOOKUP(C23, DATA2, 7,0)</f>
        <v>HEAD ADMIN</v>
      </c>
      <c r="J23" s="22" t="str">
        <f>VLOOKUP(C23, DATA2, 8,0)</f>
        <v>7 HARI</v>
      </c>
    </row>
    <row r="24" spans="1:10" ht="18.75" x14ac:dyDescent="0.3">
      <c r="A24" s="14">
        <v>21</v>
      </c>
      <c r="B24" s="15" t="s">
        <v>87</v>
      </c>
      <c r="C24" s="15" t="s">
        <v>33</v>
      </c>
      <c r="D24" s="22" t="str">
        <f>VLOOKUP(C24, DATA2, 2,0)</f>
        <v>CUSTOMER</v>
      </c>
      <c r="E24" s="22">
        <f>VLOOKUP(C24, DATA2, 3,0)</f>
        <v>3000000</v>
      </c>
      <c r="F24" s="22">
        <f>VLOOKUP(C24, DATA2, 4,0)</f>
        <v>100000</v>
      </c>
      <c r="G24" s="22">
        <f>VLOOKUP(C24, DATA2, 5,0)</f>
        <v>356000</v>
      </c>
      <c r="H24" s="22" t="str">
        <f>VLOOKUP(C24, DATA2, 6,0)</f>
        <v>SIANG</v>
      </c>
      <c r="I24" s="22" t="str">
        <f>VLOOKUP(C24, DATA2, 7,0)</f>
        <v>HEAD CS</v>
      </c>
      <c r="J24" s="22" t="str">
        <f>VLOOKUP(C24, DATA2, 8,0)</f>
        <v>5 HARI</v>
      </c>
    </row>
    <row r="25" spans="1:10" ht="18.75" x14ac:dyDescent="0.3">
      <c r="A25" s="14">
        <v>22</v>
      </c>
      <c r="B25" s="15" t="s">
        <v>88</v>
      </c>
      <c r="C25" s="15" t="s">
        <v>34</v>
      </c>
      <c r="D25" s="22" t="str">
        <f>VLOOKUP(C25, DATA2, 2,0)</f>
        <v>SUPERVISOR</v>
      </c>
      <c r="E25" s="22">
        <f>VLOOKUP(C25, DATA2, 3,0)</f>
        <v>4000000</v>
      </c>
      <c r="F25" s="22">
        <f>VLOOKUP(C25, DATA2, 4,0)</f>
        <v>150000</v>
      </c>
      <c r="G25" s="22">
        <f>VLOOKUP(C25, DATA2, 5,0)</f>
        <v>234000</v>
      </c>
      <c r="H25" s="22" t="str">
        <f>VLOOKUP(C25, DATA2, 6,0)</f>
        <v>MALAM</v>
      </c>
      <c r="I25" s="22" t="str">
        <f>VLOOKUP(C25, DATA2, 7,0)</f>
        <v>SUPERVISOR HEAD</v>
      </c>
      <c r="J25" s="22" t="str">
        <f>VLOOKUP(C25, DATA2, 8,0)</f>
        <v>3 HARI</v>
      </c>
    </row>
    <row r="26" spans="1:10" ht="18.75" x14ac:dyDescent="0.3">
      <c r="A26" s="14">
        <v>23</v>
      </c>
      <c r="B26" s="15" t="s">
        <v>89</v>
      </c>
      <c r="C26" s="15" t="s">
        <v>35</v>
      </c>
      <c r="D26" s="22" t="str">
        <f>VLOOKUP(C26, DATA2, 2,0)</f>
        <v>OB</v>
      </c>
      <c r="E26" s="22">
        <f>VLOOKUP(C26, DATA2, 3,0)</f>
        <v>1000000</v>
      </c>
      <c r="F26" s="22">
        <f>VLOOKUP(C26, DATA2, 4,0)</f>
        <v>50000</v>
      </c>
      <c r="G26" s="22">
        <f>VLOOKUP(C26, DATA2, 5,0)</f>
        <v>120000</v>
      </c>
      <c r="H26" s="22" t="str">
        <f>VLOOKUP(C26, DATA2, 6,0)</f>
        <v>SIANG</v>
      </c>
      <c r="I26" s="22" t="str">
        <f>VLOOKUP(C26, DATA2, 7,0)</f>
        <v>HEAD OB</v>
      </c>
      <c r="J26" s="22" t="str">
        <f>VLOOKUP(C26, DATA2, 8,0)</f>
        <v>4 HARI</v>
      </c>
    </row>
    <row r="27" spans="1:10" ht="18.75" x14ac:dyDescent="0.3">
      <c r="A27" s="14">
        <v>24</v>
      </c>
      <c r="B27" s="15" t="s">
        <v>84</v>
      </c>
      <c r="C27" s="15" t="s">
        <v>36</v>
      </c>
      <c r="D27" s="22" t="str">
        <f>VLOOKUP(C27, DATA2, 2,0)</f>
        <v>BACK OFFICE</v>
      </c>
      <c r="E27" s="22">
        <f>VLOOKUP(C27, DATA2, 3,0)</f>
        <v>3500000</v>
      </c>
      <c r="F27" s="22">
        <f>VLOOKUP(C27, DATA2, 4,0)</f>
        <v>200000</v>
      </c>
      <c r="G27" s="22">
        <f>VLOOKUP(C27, DATA2, 5,0)</f>
        <v>345000</v>
      </c>
      <c r="H27" s="22" t="str">
        <f>VLOOKUP(C27, DATA2, 6,0)</f>
        <v>PAGI</v>
      </c>
      <c r="I27" s="22" t="str">
        <f>VLOOKUP(C27, DATA2, 7,0)</f>
        <v>HEAD OFFICE</v>
      </c>
      <c r="J27" s="22" t="str">
        <f>VLOOKUP(C27, DATA2, 8,0)</f>
        <v>6 HARI</v>
      </c>
    </row>
    <row r="28" spans="1:10" ht="18.75" x14ac:dyDescent="0.3">
      <c r="A28" s="14">
        <v>25</v>
      </c>
      <c r="B28" s="15" t="s">
        <v>85</v>
      </c>
      <c r="C28" s="15" t="s">
        <v>37</v>
      </c>
      <c r="D28" s="22" t="str">
        <f>VLOOKUP(C28, DATA2, 2,0)</f>
        <v>SERVER ADMN</v>
      </c>
      <c r="E28" s="22">
        <f>VLOOKUP(C28, DATA2, 3,0)</f>
        <v>5000000</v>
      </c>
      <c r="F28" s="22">
        <f>VLOOKUP(C28, DATA2, 4,0)</f>
        <v>300000</v>
      </c>
      <c r="G28" s="22">
        <f>VLOOKUP(C28, DATA2, 5,0)</f>
        <v>231000</v>
      </c>
      <c r="H28" s="22" t="str">
        <f>VLOOKUP(C28, DATA2, 6,0)</f>
        <v>MALAM</v>
      </c>
      <c r="I28" s="22" t="str">
        <f>VLOOKUP(C28, DATA2, 7,0)</f>
        <v>HEAD ADMIN</v>
      </c>
      <c r="J28" s="22" t="str">
        <f>VLOOKUP(C28, DATA2, 8,0)</f>
        <v>7 HARI</v>
      </c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8.75" x14ac:dyDescent="0.25">
      <c r="A30" s="2"/>
      <c r="B30" s="13" t="s">
        <v>38</v>
      </c>
      <c r="C30" s="13" t="s">
        <v>39</v>
      </c>
      <c r="D30" s="13" t="s">
        <v>40</v>
      </c>
      <c r="E30" s="13" t="s">
        <v>41</v>
      </c>
      <c r="F30" s="13" t="s">
        <v>42</v>
      </c>
      <c r="G30" s="13" t="s">
        <v>43</v>
      </c>
      <c r="H30" s="13" t="s">
        <v>44</v>
      </c>
      <c r="I30" s="13" t="s">
        <v>45</v>
      </c>
      <c r="J30" s="2"/>
    </row>
    <row r="31" spans="1:10" ht="18.75" x14ac:dyDescent="0.3">
      <c r="A31" s="2"/>
      <c r="B31" s="15" t="s">
        <v>33</v>
      </c>
      <c r="C31" s="15" t="s">
        <v>46</v>
      </c>
      <c r="D31" s="15">
        <v>3000000</v>
      </c>
      <c r="E31" s="15">
        <v>100000</v>
      </c>
      <c r="F31" s="15">
        <v>356000</v>
      </c>
      <c r="G31" s="15" t="s">
        <v>47</v>
      </c>
      <c r="H31" s="15" t="s">
        <v>48</v>
      </c>
      <c r="I31" s="15" t="s">
        <v>49</v>
      </c>
      <c r="J31" s="2"/>
    </row>
    <row r="32" spans="1:10" ht="18.75" x14ac:dyDescent="0.3">
      <c r="A32" s="2"/>
      <c r="B32" s="15" t="s">
        <v>36</v>
      </c>
      <c r="C32" s="15" t="s">
        <v>50</v>
      </c>
      <c r="D32" s="15">
        <v>3500000</v>
      </c>
      <c r="E32" s="15">
        <v>200000</v>
      </c>
      <c r="F32" s="15">
        <v>345000</v>
      </c>
      <c r="G32" s="15" t="s">
        <v>51</v>
      </c>
      <c r="H32" s="15" t="s">
        <v>52</v>
      </c>
      <c r="I32" s="15" t="s">
        <v>53</v>
      </c>
      <c r="J32" s="2"/>
    </row>
    <row r="33" spans="1:10" ht="18.75" x14ac:dyDescent="0.3">
      <c r="A33" s="2"/>
      <c r="B33" s="15" t="s">
        <v>34</v>
      </c>
      <c r="C33" s="15" t="s">
        <v>54</v>
      </c>
      <c r="D33" s="15">
        <v>4000000</v>
      </c>
      <c r="E33" s="15">
        <v>150000</v>
      </c>
      <c r="F33" s="15">
        <v>234000</v>
      </c>
      <c r="G33" s="15" t="s">
        <v>55</v>
      </c>
      <c r="H33" s="15" t="s">
        <v>56</v>
      </c>
      <c r="I33" s="15" t="s">
        <v>57</v>
      </c>
      <c r="J33" s="2"/>
    </row>
    <row r="34" spans="1:10" ht="18.75" x14ac:dyDescent="0.3">
      <c r="A34" s="2"/>
      <c r="B34" s="15" t="s">
        <v>35</v>
      </c>
      <c r="C34" s="15" t="s">
        <v>58</v>
      </c>
      <c r="D34" s="15">
        <v>1000000</v>
      </c>
      <c r="E34" s="15">
        <v>50000</v>
      </c>
      <c r="F34" s="15">
        <v>120000</v>
      </c>
      <c r="G34" s="15" t="s">
        <v>47</v>
      </c>
      <c r="H34" s="15" t="s">
        <v>59</v>
      </c>
      <c r="I34" s="15" t="s">
        <v>60</v>
      </c>
      <c r="J34" s="2"/>
    </row>
    <row r="35" spans="1:10" ht="18.75" x14ac:dyDescent="0.3">
      <c r="A35" s="2"/>
      <c r="B35" s="15" t="s">
        <v>37</v>
      </c>
      <c r="C35" s="15" t="s">
        <v>61</v>
      </c>
      <c r="D35" s="15">
        <v>5000000</v>
      </c>
      <c r="E35" s="15">
        <v>300000</v>
      </c>
      <c r="F35" s="15">
        <v>231000</v>
      </c>
      <c r="G35" s="15" t="s">
        <v>55</v>
      </c>
      <c r="H35" s="15" t="s">
        <v>62</v>
      </c>
      <c r="I35" s="15" t="s">
        <v>63</v>
      </c>
      <c r="J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topLeftCell="G7" zoomScale="98" zoomScaleNormal="98" workbookViewId="0">
      <selection activeCell="M19" sqref="M19"/>
    </sheetView>
  </sheetViews>
  <sheetFormatPr defaultRowHeight="15" x14ac:dyDescent="0.25"/>
  <cols>
    <col min="1" max="1" width="5.140625" customWidth="1"/>
    <col min="2" max="2" width="13.140625" customWidth="1"/>
    <col min="3" max="3" width="24.28515625" customWidth="1"/>
    <col min="4" max="4" width="30.42578125" customWidth="1"/>
    <col min="5" max="5" width="23.5703125" customWidth="1"/>
    <col min="6" max="7" width="27.140625" bestFit="1" customWidth="1"/>
    <col min="8" max="8" width="26" bestFit="1" customWidth="1"/>
    <col min="9" max="9" width="37" customWidth="1"/>
    <col min="10" max="10" width="47.5703125" bestFit="1" customWidth="1"/>
    <col min="11" max="11" width="17.140625" customWidth="1"/>
    <col min="12" max="12" width="16.7109375" customWidth="1"/>
  </cols>
  <sheetData>
    <row r="1" spans="1:12" ht="21" x14ac:dyDescent="0.35">
      <c r="A1" s="2"/>
      <c r="B1" s="2"/>
      <c r="C1" s="2"/>
      <c r="D1" s="2"/>
      <c r="E1" s="2"/>
      <c r="F1" s="6" t="s">
        <v>240</v>
      </c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37.5" x14ac:dyDescent="0.25">
      <c r="A3" s="13" t="s">
        <v>0</v>
      </c>
      <c r="B3" s="13" t="s">
        <v>1</v>
      </c>
      <c r="C3" s="13" t="s">
        <v>2</v>
      </c>
      <c r="D3" s="13" t="s">
        <v>178</v>
      </c>
      <c r="E3" s="13" t="s">
        <v>4</v>
      </c>
      <c r="F3" s="13" t="s">
        <v>179</v>
      </c>
      <c r="G3" s="13" t="s">
        <v>180</v>
      </c>
      <c r="H3" s="13" t="s">
        <v>181</v>
      </c>
      <c r="I3" s="13" t="s">
        <v>182</v>
      </c>
      <c r="J3" s="13" t="s">
        <v>183</v>
      </c>
      <c r="K3" s="13" t="s">
        <v>184</v>
      </c>
      <c r="L3" s="13" t="s">
        <v>185</v>
      </c>
    </row>
    <row r="4" spans="1:12" ht="18.75" x14ac:dyDescent="0.3">
      <c r="A4" s="14">
        <v>1</v>
      </c>
      <c r="B4" s="15" t="s">
        <v>9</v>
      </c>
      <c r="C4" s="14" t="s">
        <v>90</v>
      </c>
      <c r="D4" s="15" t="str">
        <f>VLOOKUP(C4,$B$25:$K$35,2,0)</f>
        <v>PRAKTEK LAB</v>
      </c>
      <c r="E4" s="22" t="str">
        <f>VLOOKUP(C4,$B$25:$K$35,3,0)</f>
        <v>TI</v>
      </c>
      <c r="F4" s="22" t="str">
        <f>VLOOKUP(C4,$B$25:$K$35,4,0)</f>
        <v>JARINGAN</v>
      </c>
      <c r="G4" s="22" t="str">
        <f>VLOOKUP(C4,$B$25:$K$35,5,0)</f>
        <v>RETNOWATI, MSC</v>
      </c>
      <c r="H4" s="22" t="str">
        <f>VLOOKUP(C4,$B$25:$K$35,6,0)</f>
        <v>GURU</v>
      </c>
      <c r="I4" s="22" t="str">
        <f>VLOOKUP(C4,$B$25:$K$35,7,0)</f>
        <v>23 HARI</v>
      </c>
      <c r="J4" s="22" t="str">
        <f>VLOOKUP(C4,$B$25:$K$35,8,0)</f>
        <v>MEMBUAT TYPE JARINGAN</v>
      </c>
      <c r="K4" s="22" t="str">
        <f>VLOOKUP(C4,$B$25:$K$35,9,0)</f>
        <v>SEMARANG</v>
      </c>
      <c r="L4" s="22">
        <f>VLOOKUP(C4,$B$25:$K$35,10,0)</f>
        <v>1000000</v>
      </c>
    </row>
    <row r="5" spans="1:12" ht="18.75" x14ac:dyDescent="0.3">
      <c r="A5" s="14">
        <v>2</v>
      </c>
      <c r="B5" s="15" t="s">
        <v>10</v>
      </c>
      <c r="C5" s="14" t="s">
        <v>91</v>
      </c>
      <c r="D5" s="22" t="str">
        <f t="shared" ref="D5:D23" si="0">VLOOKUP(C5,$B$25:$K$35,2,0)</f>
        <v>PRAKTEK LAPANGAN</v>
      </c>
      <c r="E5" s="22" t="str">
        <f t="shared" ref="E5:E23" si="1">VLOOKUP(C5,$B$25:$K$35,3,0)</f>
        <v>SI</v>
      </c>
      <c r="F5" s="22" t="str">
        <f t="shared" ref="F5:F23" si="2">VLOOKUP(C5,$B$25:$K$35,4,0)</f>
        <v>PROGRAM</v>
      </c>
      <c r="G5" s="22" t="str">
        <f t="shared" ref="G5:G23" si="3">VLOOKUP(C5,$B$25:$K$35,5,0)</f>
        <v>TARYADI, M.KOM</v>
      </c>
      <c r="H5" s="22" t="str">
        <f t="shared" ref="H5:H23" si="4">VLOOKUP(C5,$B$25:$K$35,6,0)</f>
        <v>DOSEN</v>
      </c>
      <c r="I5" s="22" t="str">
        <f t="shared" ref="I5:I23" si="5">VLOOKUP(C5,$B$25:$K$35,7,0)</f>
        <v>24 HARI</v>
      </c>
      <c r="J5" s="22" t="str">
        <f t="shared" ref="J5:J23" si="6">VLOOKUP(C5,$B$25:$K$35,8,0)</f>
        <v>MEMBUAT PROGRAM KASIR</v>
      </c>
      <c r="K5" s="22" t="str">
        <f t="shared" ref="K5:K23" si="7">VLOOKUP(C5,$B$25:$K$35,9,0)</f>
        <v>PEKALONGAN</v>
      </c>
      <c r="L5" s="22">
        <f t="shared" ref="L5:L23" si="8">VLOOKUP(C5,$B$25:$K$35,10,0)</f>
        <v>3000000</v>
      </c>
    </row>
    <row r="6" spans="1:12" ht="18.75" x14ac:dyDescent="0.3">
      <c r="A6" s="14">
        <v>3</v>
      </c>
      <c r="B6" s="15" t="s">
        <v>11</v>
      </c>
      <c r="C6" s="14" t="s">
        <v>92</v>
      </c>
      <c r="D6" s="22" t="str">
        <f t="shared" si="0"/>
        <v>TEORI PRAKTEK</v>
      </c>
      <c r="E6" s="22" t="str">
        <f t="shared" si="1"/>
        <v>KA</v>
      </c>
      <c r="F6" s="22" t="str">
        <f t="shared" si="2"/>
        <v>AKUNTANSI</v>
      </c>
      <c r="G6" s="22" t="str">
        <f t="shared" si="3"/>
        <v>DARYUNI, A.Kt</v>
      </c>
      <c r="H6" s="22" t="str">
        <f t="shared" si="4"/>
        <v>PRAKTISI</v>
      </c>
      <c r="I6" s="22" t="str">
        <f t="shared" si="5"/>
        <v>25 HARI</v>
      </c>
      <c r="J6" s="22" t="str">
        <f t="shared" si="6"/>
        <v>MEMBUAT LAPORAN KEUANGAN</v>
      </c>
      <c r="K6" s="22" t="str">
        <f t="shared" si="7"/>
        <v>JOGJAKARTA</v>
      </c>
      <c r="L6" s="22">
        <f t="shared" si="8"/>
        <v>1500000</v>
      </c>
    </row>
    <row r="7" spans="1:12" ht="18.75" x14ac:dyDescent="0.3">
      <c r="A7" s="14">
        <v>4</v>
      </c>
      <c r="B7" s="15" t="s">
        <v>12</v>
      </c>
      <c r="C7" s="14" t="s">
        <v>93</v>
      </c>
      <c r="D7" s="22" t="str">
        <f t="shared" si="0"/>
        <v>PAKET SETAHUN</v>
      </c>
      <c r="E7" s="22" t="str">
        <f t="shared" si="1"/>
        <v>MI</v>
      </c>
      <c r="F7" s="22" t="str">
        <f t="shared" si="2"/>
        <v>SISTEM</v>
      </c>
      <c r="G7" s="22" t="str">
        <f t="shared" si="3"/>
        <v>INDRAWATI,S.KOM</v>
      </c>
      <c r="H7" s="22" t="str">
        <f t="shared" si="4"/>
        <v>GURU SMK</v>
      </c>
      <c r="I7" s="22" t="str">
        <f t="shared" si="5"/>
        <v>26 HARI</v>
      </c>
      <c r="J7" s="22" t="str">
        <f t="shared" si="6"/>
        <v>MEMBUAT PERANCANGAN SISTEM</v>
      </c>
      <c r="K7" s="22" t="str">
        <f t="shared" si="7"/>
        <v>MAKASAR</v>
      </c>
      <c r="L7" s="22">
        <f t="shared" si="8"/>
        <v>3400000</v>
      </c>
    </row>
    <row r="8" spans="1:12" ht="18.75" x14ac:dyDescent="0.3">
      <c r="A8" s="14">
        <v>5</v>
      </c>
      <c r="B8" s="15" t="s">
        <v>13</v>
      </c>
      <c r="C8" s="14" t="s">
        <v>94</v>
      </c>
      <c r="D8" s="22" t="str">
        <f t="shared" si="0"/>
        <v>PAKET KILAT</v>
      </c>
      <c r="E8" s="22" t="str">
        <f t="shared" si="1"/>
        <v>FISIP</v>
      </c>
      <c r="F8" s="22" t="str">
        <f t="shared" si="2"/>
        <v>DATA BASE</v>
      </c>
      <c r="G8" s="22" t="str">
        <f t="shared" si="3"/>
        <v>ALFA FARA, M.KOM</v>
      </c>
      <c r="H8" s="22" t="str">
        <f t="shared" si="4"/>
        <v>GURU SMP</v>
      </c>
      <c r="I8" s="22" t="str">
        <f t="shared" si="5"/>
        <v>27 HARI</v>
      </c>
      <c r="J8" s="22" t="str">
        <f t="shared" si="6"/>
        <v>MEMBUAT DATA BASE JAMU SEJATENG</v>
      </c>
      <c r="K8" s="22" t="str">
        <f t="shared" si="7"/>
        <v>BANTEN</v>
      </c>
      <c r="L8" s="22">
        <f t="shared" si="8"/>
        <v>5000000</v>
      </c>
    </row>
    <row r="9" spans="1:12" ht="18.75" x14ac:dyDescent="0.3">
      <c r="A9" s="14">
        <v>6</v>
      </c>
      <c r="B9" s="15" t="s">
        <v>14</v>
      </c>
      <c r="C9" s="14" t="s">
        <v>95</v>
      </c>
      <c r="D9" s="22" t="str">
        <f t="shared" si="0"/>
        <v>PAKET HEMAT</v>
      </c>
      <c r="E9" s="22" t="str">
        <f t="shared" si="1"/>
        <v>DKV</v>
      </c>
      <c r="F9" s="22" t="str">
        <f t="shared" si="2"/>
        <v>VISUAL IMAGE</v>
      </c>
      <c r="G9" s="22" t="str">
        <f t="shared" si="3"/>
        <v>NURIEF, S.Sn</v>
      </c>
      <c r="H9" s="22" t="str">
        <f t="shared" si="4"/>
        <v>SENIMAN</v>
      </c>
      <c r="I9" s="22" t="str">
        <f t="shared" si="5"/>
        <v>28 HARI</v>
      </c>
      <c r="J9" s="22" t="str">
        <f t="shared" si="6"/>
        <v>MEMBUAT POSTER DAN BALIHO</v>
      </c>
      <c r="K9" s="22" t="str">
        <f t="shared" si="7"/>
        <v>CIREBON</v>
      </c>
      <c r="L9" s="22">
        <f t="shared" si="8"/>
        <v>2300000</v>
      </c>
    </row>
    <row r="10" spans="1:12" ht="18.75" x14ac:dyDescent="0.3">
      <c r="A10" s="14">
        <v>7</v>
      </c>
      <c r="B10" s="15" t="s">
        <v>72</v>
      </c>
      <c r="C10" s="14" t="s">
        <v>96</v>
      </c>
      <c r="D10" s="22" t="str">
        <f t="shared" si="0"/>
        <v>TEORI PRAKTEK PABRIK</v>
      </c>
      <c r="E10" s="22" t="str">
        <f t="shared" si="1"/>
        <v>SIPIL</v>
      </c>
      <c r="F10" s="22" t="str">
        <f t="shared" si="2"/>
        <v>MATEMATIKA DISKRIT</v>
      </c>
      <c r="G10" s="22" t="str">
        <f t="shared" si="3"/>
        <v>EKO PRANOTO, S.pd</v>
      </c>
      <c r="H10" s="22" t="str">
        <f t="shared" si="4"/>
        <v>PRAKTISI LAB</v>
      </c>
      <c r="I10" s="22" t="str">
        <f t="shared" si="5"/>
        <v>29 HARI</v>
      </c>
      <c r="J10" s="22" t="str">
        <f t="shared" si="6"/>
        <v>MEMBUAT ROUTER IR</v>
      </c>
      <c r="K10" s="22" t="str">
        <f t="shared" si="7"/>
        <v>CEPU</v>
      </c>
      <c r="L10" s="22">
        <f t="shared" si="8"/>
        <v>4500000</v>
      </c>
    </row>
    <row r="11" spans="1:12" ht="18.75" x14ac:dyDescent="0.3">
      <c r="A11" s="14">
        <v>8</v>
      </c>
      <c r="B11" s="15" t="s">
        <v>16</v>
      </c>
      <c r="C11" s="14" t="s">
        <v>97</v>
      </c>
      <c r="D11" s="22" t="str">
        <f t="shared" si="0"/>
        <v>TEORI LAB</v>
      </c>
      <c r="E11" s="22" t="str">
        <f t="shared" si="1"/>
        <v>KOMUNIKASI</v>
      </c>
      <c r="F11" s="22" t="str">
        <f t="shared" si="2"/>
        <v>PROTOKOL IP</v>
      </c>
      <c r="G11" s="22" t="str">
        <f t="shared" si="3"/>
        <v>JOKO SUSILO, M. KOM</v>
      </c>
      <c r="H11" s="22" t="str">
        <f t="shared" si="4"/>
        <v>GURU</v>
      </c>
      <c r="I11" s="22" t="str">
        <f t="shared" si="5"/>
        <v>30 HARI</v>
      </c>
      <c r="J11" s="22" t="str">
        <f t="shared" si="6"/>
        <v>MEMBUAT IP ADRESS</v>
      </c>
      <c r="K11" s="22" t="str">
        <f t="shared" si="7"/>
        <v>BLORA</v>
      </c>
      <c r="L11" s="22">
        <f t="shared" si="8"/>
        <v>2200000</v>
      </c>
    </row>
    <row r="12" spans="1:12" ht="18.75" x14ac:dyDescent="0.3">
      <c r="A12" s="14">
        <v>9</v>
      </c>
      <c r="B12" s="15" t="s">
        <v>17</v>
      </c>
      <c r="C12" s="14" t="s">
        <v>98</v>
      </c>
      <c r="D12" s="22" t="str">
        <f t="shared" si="0"/>
        <v>PRAKTEK LAB PABRIK</v>
      </c>
      <c r="E12" s="22" t="str">
        <f t="shared" si="1"/>
        <v>TEKNIK</v>
      </c>
      <c r="F12" s="22" t="str">
        <f t="shared" si="2"/>
        <v>KABEL JARINGAN</v>
      </c>
      <c r="G12" s="22" t="str">
        <f t="shared" si="3"/>
        <v>MUSLIH, S.T</v>
      </c>
      <c r="H12" s="22" t="str">
        <f t="shared" si="4"/>
        <v>PRAKTISI LAB PABRIK</v>
      </c>
      <c r="I12" s="22" t="str">
        <f t="shared" si="5"/>
        <v>31 HARI</v>
      </c>
      <c r="J12" s="22" t="str">
        <f t="shared" si="6"/>
        <v>MEMBUAT WIN LAN DAN WAN</v>
      </c>
      <c r="K12" s="22" t="str">
        <f t="shared" si="7"/>
        <v>CILACAP</v>
      </c>
      <c r="L12" s="22">
        <f t="shared" si="8"/>
        <v>1900000</v>
      </c>
    </row>
    <row r="13" spans="1:12" ht="18.75" x14ac:dyDescent="0.3">
      <c r="A13" s="14">
        <v>10</v>
      </c>
      <c r="B13" s="15" t="s">
        <v>73</v>
      </c>
      <c r="C13" s="14" t="s">
        <v>96</v>
      </c>
      <c r="D13" s="22" t="str">
        <f t="shared" si="0"/>
        <v>TEORI PRAKTEK PABRIK</v>
      </c>
      <c r="E13" s="22" t="str">
        <f t="shared" si="1"/>
        <v>SIPIL</v>
      </c>
      <c r="F13" s="22" t="str">
        <f t="shared" si="2"/>
        <v>MATEMATIKA DISKRIT</v>
      </c>
      <c r="G13" s="22" t="str">
        <f t="shared" si="3"/>
        <v>EKO PRANOTO, S.pd</v>
      </c>
      <c r="H13" s="22" t="str">
        <f t="shared" si="4"/>
        <v>PRAKTISI LAB</v>
      </c>
      <c r="I13" s="22" t="str">
        <f t="shared" si="5"/>
        <v>29 HARI</v>
      </c>
      <c r="J13" s="22" t="str">
        <f t="shared" si="6"/>
        <v>MEMBUAT ROUTER IR</v>
      </c>
      <c r="K13" s="22" t="str">
        <f t="shared" si="7"/>
        <v>CEPU</v>
      </c>
      <c r="L13" s="22">
        <f t="shared" si="8"/>
        <v>4500000</v>
      </c>
    </row>
    <row r="14" spans="1:12" ht="18.75" x14ac:dyDescent="0.3">
      <c r="A14" s="14">
        <v>11</v>
      </c>
      <c r="B14" s="15" t="s">
        <v>74</v>
      </c>
      <c r="C14" s="14" t="s">
        <v>97</v>
      </c>
      <c r="D14" s="22" t="str">
        <f t="shared" si="0"/>
        <v>TEORI LAB</v>
      </c>
      <c r="E14" s="22" t="str">
        <f t="shared" si="1"/>
        <v>KOMUNIKASI</v>
      </c>
      <c r="F14" s="22" t="str">
        <f t="shared" si="2"/>
        <v>PROTOKOL IP</v>
      </c>
      <c r="G14" s="22" t="str">
        <f t="shared" si="3"/>
        <v>JOKO SUSILO, M. KOM</v>
      </c>
      <c r="H14" s="22" t="str">
        <f t="shared" si="4"/>
        <v>GURU</v>
      </c>
      <c r="I14" s="22" t="str">
        <f t="shared" si="5"/>
        <v>30 HARI</v>
      </c>
      <c r="J14" s="22" t="str">
        <f t="shared" si="6"/>
        <v>MEMBUAT IP ADRESS</v>
      </c>
      <c r="K14" s="22" t="str">
        <f t="shared" si="7"/>
        <v>BLORA</v>
      </c>
      <c r="L14" s="22">
        <f t="shared" si="8"/>
        <v>2200000</v>
      </c>
    </row>
    <row r="15" spans="1:12" ht="18.75" x14ac:dyDescent="0.3">
      <c r="A15" s="14">
        <v>12</v>
      </c>
      <c r="B15" s="15" t="s">
        <v>75</v>
      </c>
      <c r="C15" s="14" t="s">
        <v>98</v>
      </c>
      <c r="D15" s="22" t="str">
        <f t="shared" si="0"/>
        <v>PRAKTEK LAB PABRIK</v>
      </c>
      <c r="E15" s="22" t="str">
        <f t="shared" si="1"/>
        <v>TEKNIK</v>
      </c>
      <c r="F15" s="22" t="str">
        <f t="shared" si="2"/>
        <v>KABEL JARINGAN</v>
      </c>
      <c r="G15" s="22" t="str">
        <f t="shared" si="3"/>
        <v>MUSLIH, S.T</v>
      </c>
      <c r="H15" s="22" t="str">
        <f t="shared" si="4"/>
        <v>PRAKTISI LAB PABRIK</v>
      </c>
      <c r="I15" s="22" t="str">
        <f t="shared" si="5"/>
        <v>31 HARI</v>
      </c>
      <c r="J15" s="22" t="str">
        <f t="shared" si="6"/>
        <v>MEMBUAT WIN LAN DAN WAN</v>
      </c>
      <c r="K15" s="22" t="str">
        <f t="shared" si="7"/>
        <v>CILACAP</v>
      </c>
      <c r="L15" s="22">
        <f t="shared" si="8"/>
        <v>1900000</v>
      </c>
    </row>
    <row r="16" spans="1:12" ht="18.75" x14ac:dyDescent="0.3">
      <c r="A16" s="14">
        <v>13</v>
      </c>
      <c r="B16" s="15" t="s">
        <v>76</v>
      </c>
      <c r="C16" s="14" t="s">
        <v>99</v>
      </c>
      <c r="D16" s="22" t="str">
        <f t="shared" si="0"/>
        <v xml:space="preserve">TEORI </v>
      </c>
      <c r="E16" s="22" t="str">
        <f t="shared" si="1"/>
        <v>ELEKTRO</v>
      </c>
      <c r="F16" s="22" t="str">
        <f t="shared" si="2"/>
        <v xml:space="preserve">MAINTAINANCE </v>
      </c>
      <c r="G16" s="22" t="str">
        <f t="shared" si="3"/>
        <v>ARIANI YUNI, S.T</v>
      </c>
      <c r="H16" s="22" t="str">
        <f t="shared" si="4"/>
        <v>PRAKTISI DAN GURU</v>
      </c>
      <c r="I16" s="22" t="str">
        <f t="shared" si="5"/>
        <v>32 HARI</v>
      </c>
      <c r="J16" s="22" t="str">
        <f t="shared" si="6"/>
        <v>MEMBUAT PC WIN ROUTER</v>
      </c>
      <c r="K16" s="22" t="str">
        <f t="shared" si="7"/>
        <v>MALANG</v>
      </c>
      <c r="L16" s="22">
        <f t="shared" si="8"/>
        <v>4200000</v>
      </c>
    </row>
    <row r="17" spans="1:12" ht="18.75" x14ac:dyDescent="0.3">
      <c r="A17" s="14">
        <v>14</v>
      </c>
      <c r="B17" s="15" t="s">
        <v>77</v>
      </c>
      <c r="C17" s="14" t="s">
        <v>95</v>
      </c>
      <c r="D17" s="22" t="str">
        <f t="shared" si="0"/>
        <v>PAKET HEMAT</v>
      </c>
      <c r="E17" s="22" t="str">
        <f t="shared" si="1"/>
        <v>DKV</v>
      </c>
      <c r="F17" s="22" t="str">
        <f t="shared" si="2"/>
        <v>VISUAL IMAGE</v>
      </c>
      <c r="G17" s="22" t="str">
        <f t="shared" si="3"/>
        <v>NURIEF, S.Sn</v>
      </c>
      <c r="H17" s="22" t="str">
        <f t="shared" si="4"/>
        <v>SENIMAN</v>
      </c>
      <c r="I17" s="22" t="str">
        <f t="shared" si="5"/>
        <v>28 HARI</v>
      </c>
      <c r="J17" s="22" t="str">
        <f t="shared" si="6"/>
        <v>MEMBUAT POSTER DAN BALIHO</v>
      </c>
      <c r="K17" s="22" t="str">
        <f t="shared" si="7"/>
        <v>CIREBON</v>
      </c>
      <c r="L17" s="22">
        <f t="shared" si="8"/>
        <v>2300000</v>
      </c>
    </row>
    <row r="18" spans="1:12" ht="18.75" x14ac:dyDescent="0.3">
      <c r="A18" s="14">
        <v>15</v>
      </c>
      <c r="B18" s="15" t="s">
        <v>78</v>
      </c>
      <c r="C18" s="14" t="s">
        <v>96</v>
      </c>
      <c r="D18" s="22" t="str">
        <f t="shared" si="0"/>
        <v>TEORI PRAKTEK PABRIK</v>
      </c>
      <c r="E18" s="22" t="str">
        <f t="shared" si="1"/>
        <v>SIPIL</v>
      </c>
      <c r="F18" s="22" t="str">
        <f t="shared" si="2"/>
        <v>MATEMATIKA DISKRIT</v>
      </c>
      <c r="G18" s="22" t="str">
        <f t="shared" si="3"/>
        <v>EKO PRANOTO, S.pd</v>
      </c>
      <c r="H18" s="22" t="str">
        <f t="shared" si="4"/>
        <v>PRAKTISI LAB</v>
      </c>
      <c r="I18" s="22" t="str">
        <f t="shared" si="5"/>
        <v>29 HARI</v>
      </c>
      <c r="J18" s="22" t="str">
        <f t="shared" si="6"/>
        <v>MEMBUAT ROUTER IR</v>
      </c>
      <c r="K18" s="22" t="str">
        <f t="shared" si="7"/>
        <v>CEPU</v>
      </c>
      <c r="L18" s="22">
        <f t="shared" si="8"/>
        <v>4500000</v>
      </c>
    </row>
    <row r="19" spans="1:12" ht="18.75" x14ac:dyDescent="0.3">
      <c r="A19" s="14">
        <v>16</v>
      </c>
      <c r="B19" s="15" t="s">
        <v>79</v>
      </c>
      <c r="C19" s="14" t="s">
        <v>90</v>
      </c>
      <c r="D19" s="22" t="str">
        <f t="shared" si="0"/>
        <v>PRAKTEK LAB</v>
      </c>
      <c r="E19" s="22" t="str">
        <f t="shared" si="1"/>
        <v>TI</v>
      </c>
      <c r="F19" s="22" t="str">
        <f t="shared" si="2"/>
        <v>JARINGAN</v>
      </c>
      <c r="G19" s="22" t="str">
        <f t="shared" si="3"/>
        <v>RETNOWATI, MSC</v>
      </c>
      <c r="H19" s="22" t="str">
        <f t="shared" si="4"/>
        <v>GURU</v>
      </c>
      <c r="I19" s="22" t="str">
        <f t="shared" si="5"/>
        <v>23 HARI</v>
      </c>
      <c r="J19" s="22" t="str">
        <f t="shared" si="6"/>
        <v>MEMBUAT TYPE JARINGAN</v>
      </c>
      <c r="K19" s="22" t="str">
        <f t="shared" si="7"/>
        <v>SEMARANG</v>
      </c>
      <c r="L19" s="22">
        <f t="shared" si="8"/>
        <v>1000000</v>
      </c>
    </row>
    <row r="20" spans="1:12" ht="18.75" x14ac:dyDescent="0.3">
      <c r="A20" s="14">
        <v>17</v>
      </c>
      <c r="B20" s="15" t="s">
        <v>80</v>
      </c>
      <c r="C20" s="14" t="s">
        <v>91</v>
      </c>
      <c r="D20" s="22" t="str">
        <f t="shared" si="0"/>
        <v>PRAKTEK LAPANGAN</v>
      </c>
      <c r="E20" s="22" t="str">
        <f t="shared" si="1"/>
        <v>SI</v>
      </c>
      <c r="F20" s="22" t="str">
        <f t="shared" si="2"/>
        <v>PROGRAM</v>
      </c>
      <c r="G20" s="22" t="str">
        <f t="shared" si="3"/>
        <v>TARYADI, M.KOM</v>
      </c>
      <c r="H20" s="22" t="str">
        <f t="shared" si="4"/>
        <v>DOSEN</v>
      </c>
      <c r="I20" s="22" t="str">
        <f t="shared" si="5"/>
        <v>24 HARI</v>
      </c>
      <c r="J20" s="22" t="str">
        <f t="shared" si="6"/>
        <v>MEMBUAT PROGRAM KASIR</v>
      </c>
      <c r="K20" s="22" t="str">
        <f t="shared" si="7"/>
        <v>PEKALONGAN</v>
      </c>
      <c r="L20" s="22">
        <f t="shared" si="8"/>
        <v>3000000</v>
      </c>
    </row>
    <row r="21" spans="1:12" ht="18.75" x14ac:dyDescent="0.3">
      <c r="A21" s="14">
        <v>18</v>
      </c>
      <c r="B21" s="15" t="s">
        <v>81</v>
      </c>
      <c r="C21" s="14" t="s">
        <v>92</v>
      </c>
      <c r="D21" s="22" t="str">
        <f t="shared" si="0"/>
        <v>TEORI PRAKTEK</v>
      </c>
      <c r="E21" s="22" t="str">
        <f t="shared" si="1"/>
        <v>KA</v>
      </c>
      <c r="F21" s="22" t="str">
        <f t="shared" si="2"/>
        <v>AKUNTANSI</v>
      </c>
      <c r="G21" s="22" t="str">
        <f t="shared" si="3"/>
        <v>DARYUNI, A.Kt</v>
      </c>
      <c r="H21" s="22" t="str">
        <f t="shared" si="4"/>
        <v>PRAKTISI</v>
      </c>
      <c r="I21" s="22" t="str">
        <f t="shared" si="5"/>
        <v>25 HARI</v>
      </c>
      <c r="J21" s="22" t="str">
        <f t="shared" si="6"/>
        <v>MEMBUAT LAPORAN KEUANGAN</v>
      </c>
      <c r="K21" s="22" t="str">
        <f t="shared" si="7"/>
        <v>JOGJAKARTA</v>
      </c>
      <c r="L21" s="22">
        <f t="shared" si="8"/>
        <v>1500000</v>
      </c>
    </row>
    <row r="22" spans="1:12" ht="18.75" x14ac:dyDescent="0.3">
      <c r="A22" s="14">
        <v>19</v>
      </c>
      <c r="B22" s="15" t="s">
        <v>82</v>
      </c>
      <c r="C22" s="14" t="s">
        <v>99</v>
      </c>
      <c r="D22" s="22" t="str">
        <f t="shared" si="0"/>
        <v xml:space="preserve">TEORI </v>
      </c>
      <c r="E22" s="22" t="str">
        <f t="shared" si="1"/>
        <v>ELEKTRO</v>
      </c>
      <c r="F22" s="22" t="str">
        <f t="shared" si="2"/>
        <v xml:space="preserve">MAINTAINANCE </v>
      </c>
      <c r="G22" s="22" t="str">
        <f t="shared" si="3"/>
        <v>ARIANI YUNI, S.T</v>
      </c>
      <c r="H22" s="22" t="str">
        <f t="shared" si="4"/>
        <v>PRAKTISI DAN GURU</v>
      </c>
      <c r="I22" s="22" t="str">
        <f t="shared" si="5"/>
        <v>32 HARI</v>
      </c>
      <c r="J22" s="22" t="str">
        <f t="shared" si="6"/>
        <v>MEMBUAT PC WIN ROUTER</v>
      </c>
      <c r="K22" s="22" t="str">
        <f t="shared" si="7"/>
        <v>MALANG</v>
      </c>
      <c r="L22" s="22">
        <f t="shared" si="8"/>
        <v>4200000</v>
      </c>
    </row>
    <row r="23" spans="1:12" ht="18.75" x14ac:dyDescent="0.3">
      <c r="A23" s="14">
        <v>20</v>
      </c>
      <c r="B23" s="15" t="s">
        <v>191</v>
      </c>
      <c r="C23" s="14" t="s">
        <v>95</v>
      </c>
      <c r="D23" s="22" t="str">
        <f t="shared" si="0"/>
        <v>PAKET HEMAT</v>
      </c>
      <c r="E23" s="22" t="str">
        <f t="shared" si="1"/>
        <v>DKV</v>
      </c>
      <c r="F23" s="22" t="str">
        <f t="shared" si="2"/>
        <v>VISUAL IMAGE</v>
      </c>
      <c r="G23" s="22" t="str">
        <f t="shared" si="3"/>
        <v>NURIEF, S.Sn</v>
      </c>
      <c r="H23" s="22" t="str">
        <f t="shared" si="4"/>
        <v>SENIMAN</v>
      </c>
      <c r="I23" s="22" t="str">
        <f t="shared" si="5"/>
        <v>28 HARI</v>
      </c>
      <c r="J23" s="22" t="str">
        <f t="shared" si="6"/>
        <v>MEMBUAT POSTER DAN BALIHO</v>
      </c>
      <c r="K23" s="22" t="str">
        <f t="shared" si="7"/>
        <v>CIREBON</v>
      </c>
      <c r="L23" s="22">
        <f t="shared" si="8"/>
        <v>2300000</v>
      </c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.75" x14ac:dyDescent="0.25">
      <c r="A25" s="2"/>
      <c r="B25" s="13" t="s">
        <v>2</v>
      </c>
      <c r="C25" s="13" t="s">
        <v>186</v>
      </c>
      <c r="D25" s="13" t="s">
        <v>4</v>
      </c>
      <c r="E25" s="13" t="s">
        <v>187</v>
      </c>
      <c r="F25" s="13" t="s">
        <v>180</v>
      </c>
      <c r="G25" s="13" t="s">
        <v>181</v>
      </c>
      <c r="H25" s="13" t="s">
        <v>188</v>
      </c>
      <c r="I25" s="13" t="s">
        <v>189</v>
      </c>
      <c r="J25" s="13" t="s">
        <v>190</v>
      </c>
      <c r="K25" s="13" t="s">
        <v>185</v>
      </c>
      <c r="L25" s="2"/>
    </row>
    <row r="26" spans="1:12" ht="18.75" x14ac:dyDescent="0.3">
      <c r="A26" s="2"/>
      <c r="B26" s="14" t="s">
        <v>90</v>
      </c>
      <c r="C26" s="15" t="s">
        <v>100</v>
      </c>
      <c r="D26" s="15" t="s">
        <v>101</v>
      </c>
      <c r="E26" s="15" t="s">
        <v>102</v>
      </c>
      <c r="F26" s="15" t="s">
        <v>103</v>
      </c>
      <c r="G26" s="15" t="s">
        <v>104</v>
      </c>
      <c r="H26" s="15" t="s">
        <v>105</v>
      </c>
      <c r="I26" s="15" t="s">
        <v>106</v>
      </c>
      <c r="J26" s="15" t="s">
        <v>107</v>
      </c>
      <c r="K26" s="15">
        <v>1000000</v>
      </c>
      <c r="L26" s="2"/>
    </row>
    <row r="27" spans="1:12" ht="18.75" x14ac:dyDescent="0.3">
      <c r="A27" s="2"/>
      <c r="B27" s="14" t="s">
        <v>91</v>
      </c>
      <c r="C27" s="15" t="s">
        <v>108</v>
      </c>
      <c r="D27" s="15" t="s">
        <v>109</v>
      </c>
      <c r="E27" s="15" t="s">
        <v>110</v>
      </c>
      <c r="F27" s="15" t="s">
        <v>111</v>
      </c>
      <c r="G27" s="15" t="s">
        <v>112</v>
      </c>
      <c r="H27" s="15" t="s">
        <v>113</v>
      </c>
      <c r="I27" s="15" t="s">
        <v>114</v>
      </c>
      <c r="J27" s="15" t="s">
        <v>115</v>
      </c>
      <c r="K27" s="15">
        <v>3000000</v>
      </c>
      <c r="L27" s="2"/>
    </row>
    <row r="28" spans="1:12" ht="18.75" x14ac:dyDescent="0.3">
      <c r="A28" s="2"/>
      <c r="B28" s="14" t="s">
        <v>92</v>
      </c>
      <c r="C28" s="15" t="s">
        <v>116</v>
      </c>
      <c r="D28" s="15" t="s">
        <v>117</v>
      </c>
      <c r="E28" s="15" t="s">
        <v>118</v>
      </c>
      <c r="F28" s="15" t="s">
        <v>119</v>
      </c>
      <c r="G28" s="15" t="s">
        <v>120</v>
      </c>
      <c r="H28" s="15" t="s">
        <v>121</v>
      </c>
      <c r="I28" s="15" t="s">
        <v>122</v>
      </c>
      <c r="J28" s="15" t="s">
        <v>123</v>
      </c>
      <c r="K28" s="15">
        <v>1500000</v>
      </c>
      <c r="L28" s="2"/>
    </row>
    <row r="29" spans="1:12" ht="18.75" x14ac:dyDescent="0.3">
      <c r="A29" s="2"/>
      <c r="B29" s="14" t="s">
        <v>93</v>
      </c>
      <c r="C29" s="15" t="s">
        <v>124</v>
      </c>
      <c r="D29" s="15" t="s">
        <v>125</v>
      </c>
      <c r="E29" s="15" t="s">
        <v>126</v>
      </c>
      <c r="F29" s="15" t="s">
        <v>127</v>
      </c>
      <c r="G29" s="15" t="s">
        <v>128</v>
      </c>
      <c r="H29" s="15" t="s">
        <v>129</v>
      </c>
      <c r="I29" s="15" t="s">
        <v>130</v>
      </c>
      <c r="J29" s="15" t="s">
        <v>131</v>
      </c>
      <c r="K29" s="15">
        <v>3400000</v>
      </c>
      <c r="L29" s="2"/>
    </row>
    <row r="30" spans="1:12" ht="18.75" x14ac:dyDescent="0.3">
      <c r="A30" s="2"/>
      <c r="B30" s="14" t="s">
        <v>94</v>
      </c>
      <c r="C30" s="15" t="s">
        <v>132</v>
      </c>
      <c r="D30" s="15" t="s">
        <v>133</v>
      </c>
      <c r="E30" s="15" t="s">
        <v>134</v>
      </c>
      <c r="F30" s="15" t="s">
        <v>135</v>
      </c>
      <c r="G30" s="15" t="s">
        <v>136</v>
      </c>
      <c r="H30" s="15" t="s">
        <v>137</v>
      </c>
      <c r="I30" s="15" t="s">
        <v>138</v>
      </c>
      <c r="J30" s="15" t="s">
        <v>139</v>
      </c>
      <c r="K30" s="15">
        <v>5000000</v>
      </c>
      <c r="L30" s="2"/>
    </row>
    <row r="31" spans="1:12" ht="18.75" x14ac:dyDescent="0.3">
      <c r="A31" s="2"/>
      <c r="B31" s="14" t="s">
        <v>95</v>
      </c>
      <c r="C31" s="15" t="s">
        <v>140</v>
      </c>
      <c r="D31" s="15" t="s">
        <v>141</v>
      </c>
      <c r="E31" s="15" t="s">
        <v>142</v>
      </c>
      <c r="F31" s="15" t="s">
        <v>143</v>
      </c>
      <c r="G31" s="15" t="s">
        <v>144</v>
      </c>
      <c r="H31" s="15" t="s">
        <v>145</v>
      </c>
      <c r="I31" s="15" t="s">
        <v>146</v>
      </c>
      <c r="J31" s="15" t="s">
        <v>192</v>
      </c>
      <c r="K31" s="15">
        <v>2300000</v>
      </c>
      <c r="L31" s="2"/>
    </row>
    <row r="32" spans="1:12" ht="18.75" x14ac:dyDescent="0.3">
      <c r="A32" s="2"/>
      <c r="B32" s="14" t="s">
        <v>96</v>
      </c>
      <c r="C32" s="15" t="s">
        <v>147</v>
      </c>
      <c r="D32" s="15" t="s">
        <v>148</v>
      </c>
      <c r="E32" s="15" t="s">
        <v>149</v>
      </c>
      <c r="F32" s="15" t="s">
        <v>150</v>
      </c>
      <c r="G32" s="15" t="s">
        <v>151</v>
      </c>
      <c r="H32" s="15" t="s">
        <v>152</v>
      </c>
      <c r="I32" s="15" t="s">
        <v>153</v>
      </c>
      <c r="J32" s="15" t="s">
        <v>154</v>
      </c>
      <c r="K32" s="15">
        <v>4500000</v>
      </c>
      <c r="L32" s="2"/>
    </row>
    <row r="33" spans="1:12" ht="18.75" x14ac:dyDescent="0.3">
      <c r="A33" s="2"/>
      <c r="B33" s="14" t="s">
        <v>97</v>
      </c>
      <c r="C33" s="15" t="s">
        <v>155</v>
      </c>
      <c r="D33" s="15" t="s">
        <v>156</v>
      </c>
      <c r="E33" s="15" t="s">
        <v>157</v>
      </c>
      <c r="F33" s="15" t="s">
        <v>158</v>
      </c>
      <c r="G33" s="15" t="s">
        <v>104</v>
      </c>
      <c r="H33" s="15" t="s">
        <v>159</v>
      </c>
      <c r="I33" s="15" t="s">
        <v>160</v>
      </c>
      <c r="J33" s="15" t="s">
        <v>161</v>
      </c>
      <c r="K33" s="15">
        <v>2200000</v>
      </c>
      <c r="L33" s="2"/>
    </row>
    <row r="34" spans="1:12" ht="18.75" x14ac:dyDescent="0.3">
      <c r="A34" s="2"/>
      <c r="B34" s="14" t="s">
        <v>98</v>
      </c>
      <c r="C34" s="15" t="s">
        <v>162</v>
      </c>
      <c r="D34" s="15" t="s">
        <v>163</v>
      </c>
      <c r="E34" s="15" t="s">
        <v>164</v>
      </c>
      <c r="F34" s="15" t="s">
        <v>165</v>
      </c>
      <c r="G34" s="15" t="s">
        <v>166</v>
      </c>
      <c r="H34" s="15" t="s">
        <v>167</v>
      </c>
      <c r="I34" s="15" t="s">
        <v>168</v>
      </c>
      <c r="J34" s="15" t="s">
        <v>169</v>
      </c>
      <c r="K34" s="15">
        <v>1900000</v>
      </c>
      <c r="L34" s="2"/>
    </row>
    <row r="35" spans="1:12" ht="18.75" x14ac:dyDescent="0.3">
      <c r="A35" s="2"/>
      <c r="B35" s="14" t="s">
        <v>99</v>
      </c>
      <c r="C35" s="15" t="s">
        <v>170</v>
      </c>
      <c r="D35" s="15" t="s">
        <v>171</v>
      </c>
      <c r="E35" s="15" t="s">
        <v>172</v>
      </c>
      <c r="F35" s="15" t="s">
        <v>173</v>
      </c>
      <c r="G35" s="15" t="s">
        <v>174</v>
      </c>
      <c r="H35" s="15" t="s">
        <v>175</v>
      </c>
      <c r="I35" s="15" t="s">
        <v>176</v>
      </c>
      <c r="J35" s="15" t="s">
        <v>177</v>
      </c>
      <c r="K35" s="15">
        <v>4200000</v>
      </c>
      <c r="L35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6"/>
  <sheetViews>
    <sheetView tabSelected="1" topLeftCell="A58" workbookViewId="0">
      <selection activeCell="I67" sqref="I5:I67"/>
    </sheetView>
  </sheetViews>
  <sheetFormatPr defaultRowHeight="15" x14ac:dyDescent="0.25"/>
  <cols>
    <col min="1" max="1" width="5.140625" customWidth="1"/>
    <col min="3" max="3" width="18.42578125" customWidth="1"/>
    <col min="4" max="4" width="22.140625" customWidth="1"/>
    <col min="5" max="6" width="16.7109375" customWidth="1"/>
    <col min="7" max="7" width="24.5703125" bestFit="1" customWidth="1"/>
    <col min="8" max="8" width="23.7109375" bestFit="1" customWidth="1"/>
    <col min="9" max="9" width="22.28515625" bestFit="1" customWidth="1"/>
  </cols>
  <sheetData>
    <row r="1" spans="1:9" ht="21" x14ac:dyDescent="0.35">
      <c r="A1" s="2"/>
      <c r="B1" s="2"/>
      <c r="C1" s="2"/>
      <c r="D1" s="2"/>
      <c r="E1" s="6" t="s">
        <v>239</v>
      </c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18.75" x14ac:dyDescent="0.25">
      <c r="A3" s="9" t="s">
        <v>193</v>
      </c>
      <c r="B3" s="9" t="s">
        <v>194</v>
      </c>
      <c r="C3" s="9" t="s">
        <v>195</v>
      </c>
      <c r="D3" s="9" t="s">
        <v>196</v>
      </c>
      <c r="E3" s="9" t="s">
        <v>197</v>
      </c>
      <c r="F3" s="9" t="s">
        <v>198</v>
      </c>
      <c r="G3" s="9" t="s">
        <v>199</v>
      </c>
      <c r="H3" s="9" t="s">
        <v>200</v>
      </c>
      <c r="I3" s="9" t="s">
        <v>201</v>
      </c>
    </row>
    <row r="4" spans="1:9" ht="18.75" x14ac:dyDescent="0.3">
      <c r="A4" s="16">
        <v>1</v>
      </c>
      <c r="B4" s="16" t="s">
        <v>202</v>
      </c>
      <c r="C4" s="11" t="str">
        <f>VLOOKUP(B4,$B$71:$I$76,2,0)</f>
        <v>MONITOR</v>
      </c>
      <c r="D4" s="11">
        <f>VLOOKUP(B4,$B$71:$I$76,3,0)</f>
        <v>5000000</v>
      </c>
      <c r="E4" s="11" t="str">
        <f>VLOOKUP(B4,$B$71:$I$76,4,0)</f>
        <v>30 UNIT</v>
      </c>
      <c r="F4" s="11" t="str">
        <f>VLOOKUP(B4,$B$71:$I$76,5,0)</f>
        <v>JANUARI</v>
      </c>
      <c r="G4" s="11" t="str">
        <f>VLOOKUP(B4,$B$71:$I$76,6,0)</f>
        <v>SEKOLAH</v>
      </c>
      <c r="H4" s="11" t="str">
        <f>VLOOKUP(B4,$B$71:$I$76,7,0)</f>
        <v>OUTPUT STANDAR</v>
      </c>
      <c r="I4" s="11" t="str">
        <f>VLOOKUP(B4,$B$71:$I$76,8,0)</f>
        <v>INDRA JAYA</v>
      </c>
    </row>
    <row r="5" spans="1:9" ht="18.75" x14ac:dyDescent="0.3">
      <c r="A5" s="16">
        <v>2</v>
      </c>
      <c r="B5" s="16" t="s">
        <v>203</v>
      </c>
      <c r="C5" s="11" t="str">
        <f t="shared" ref="C5:C67" si="0">VLOOKUP(B5,$B$71:$I$76,2,0)</f>
        <v>VGA</v>
      </c>
      <c r="D5" s="11">
        <f t="shared" ref="D5:D67" si="1">VLOOKUP(B5,$B$71:$I$76,3,0)</f>
        <v>2000000</v>
      </c>
      <c r="E5" s="11" t="str">
        <f t="shared" ref="E5:E67" si="2">VLOOKUP(B5,$B$71:$I$76,4,0)</f>
        <v>45 UNIT</v>
      </c>
      <c r="F5" s="11" t="str">
        <f t="shared" ref="F5:F67" si="3">VLOOKUP(B5,$B$71:$I$76,5,0)</f>
        <v>APRIL</v>
      </c>
      <c r="G5" s="11" t="str">
        <f t="shared" ref="G5:G67" si="4">VLOOKUP(B5,$B$71:$I$76,6,0)</f>
        <v>ANAK SMU</v>
      </c>
      <c r="H5" s="11" t="str">
        <f t="shared" ref="H5:H67" si="5">VLOOKUP(B5,$B$71:$I$76,7,0)</f>
        <v>INPUT STANDAR</v>
      </c>
      <c r="I5" s="11" t="str">
        <f t="shared" ref="I5:I67" si="6">VLOOKUP(B5,$B$71:$I$76,8,0)</f>
        <v>SUN COMPUTER</v>
      </c>
    </row>
    <row r="6" spans="1:9" ht="18.75" x14ac:dyDescent="0.3">
      <c r="A6" s="16">
        <v>3</v>
      </c>
      <c r="B6" s="16" t="s">
        <v>204</v>
      </c>
      <c r="C6" s="11" t="str">
        <f t="shared" si="0"/>
        <v>MEMORY</v>
      </c>
      <c r="D6" s="11">
        <f t="shared" si="1"/>
        <v>1000000</v>
      </c>
      <c r="E6" s="11" t="str">
        <f t="shared" si="2"/>
        <v>20 UNIT</v>
      </c>
      <c r="F6" s="11" t="str">
        <f t="shared" si="3"/>
        <v>MARET</v>
      </c>
      <c r="G6" s="11" t="str">
        <f t="shared" si="4"/>
        <v>WARNET</v>
      </c>
      <c r="H6" s="11" t="str">
        <f t="shared" si="5"/>
        <v>EXTERNA MEMORY</v>
      </c>
      <c r="I6" s="11" t="str">
        <f t="shared" si="6"/>
        <v>SIGN PROJECT</v>
      </c>
    </row>
    <row r="7" spans="1:9" ht="18.75" x14ac:dyDescent="0.3">
      <c r="A7" s="16">
        <v>4</v>
      </c>
      <c r="B7" s="16" t="s">
        <v>205</v>
      </c>
      <c r="C7" s="11" t="str">
        <f t="shared" si="0"/>
        <v>HARDISK</v>
      </c>
      <c r="D7" s="11">
        <f t="shared" si="1"/>
        <v>2300000</v>
      </c>
      <c r="E7" s="11" t="str">
        <f t="shared" si="2"/>
        <v>24 UNIT</v>
      </c>
      <c r="F7" s="11" t="str">
        <f t="shared" si="3"/>
        <v>DESEMBER</v>
      </c>
      <c r="G7" s="11" t="str">
        <f t="shared" si="4"/>
        <v>PROGRAMER GAME</v>
      </c>
      <c r="H7" s="11" t="str">
        <f t="shared" si="5"/>
        <v>EXTERNAL DISK</v>
      </c>
      <c r="I7" s="11" t="str">
        <f t="shared" si="6"/>
        <v>SIGMA PERIPERAL</v>
      </c>
    </row>
    <row r="8" spans="1:9" ht="18.75" x14ac:dyDescent="0.3">
      <c r="A8" s="16">
        <v>5</v>
      </c>
      <c r="B8" s="16" t="s">
        <v>202</v>
      </c>
      <c r="C8" s="11" t="str">
        <f t="shared" si="0"/>
        <v>MONITOR</v>
      </c>
      <c r="D8" s="11">
        <f t="shared" si="1"/>
        <v>5000000</v>
      </c>
      <c r="E8" s="11" t="str">
        <f t="shared" si="2"/>
        <v>30 UNIT</v>
      </c>
      <c r="F8" s="11" t="str">
        <f t="shared" si="3"/>
        <v>JANUARI</v>
      </c>
      <c r="G8" s="11" t="str">
        <f t="shared" si="4"/>
        <v>SEKOLAH</v>
      </c>
      <c r="H8" s="11" t="str">
        <f t="shared" si="5"/>
        <v>OUTPUT STANDAR</v>
      </c>
      <c r="I8" s="11" t="str">
        <f t="shared" si="6"/>
        <v>INDRA JAYA</v>
      </c>
    </row>
    <row r="9" spans="1:9" ht="18.75" x14ac:dyDescent="0.3">
      <c r="A9" s="16">
        <v>6</v>
      </c>
      <c r="B9" s="16" t="s">
        <v>203</v>
      </c>
      <c r="C9" s="11" t="str">
        <f t="shared" si="0"/>
        <v>VGA</v>
      </c>
      <c r="D9" s="11">
        <f t="shared" si="1"/>
        <v>2000000</v>
      </c>
      <c r="E9" s="11" t="str">
        <f t="shared" si="2"/>
        <v>45 UNIT</v>
      </c>
      <c r="F9" s="11" t="str">
        <f t="shared" si="3"/>
        <v>APRIL</v>
      </c>
      <c r="G9" s="11" t="str">
        <f t="shared" si="4"/>
        <v>ANAK SMU</v>
      </c>
      <c r="H9" s="11" t="str">
        <f t="shared" si="5"/>
        <v>INPUT STANDAR</v>
      </c>
      <c r="I9" s="11" t="str">
        <f t="shared" si="6"/>
        <v>SUN COMPUTER</v>
      </c>
    </row>
    <row r="10" spans="1:9" ht="18.75" x14ac:dyDescent="0.3">
      <c r="A10" s="16">
        <v>7</v>
      </c>
      <c r="B10" s="16" t="s">
        <v>204</v>
      </c>
      <c r="C10" s="11" t="str">
        <f t="shared" si="0"/>
        <v>MEMORY</v>
      </c>
      <c r="D10" s="11">
        <f t="shared" si="1"/>
        <v>1000000</v>
      </c>
      <c r="E10" s="11" t="str">
        <f t="shared" si="2"/>
        <v>20 UNIT</v>
      </c>
      <c r="F10" s="11" t="str">
        <f t="shared" si="3"/>
        <v>MARET</v>
      </c>
      <c r="G10" s="11" t="str">
        <f t="shared" si="4"/>
        <v>WARNET</v>
      </c>
      <c r="H10" s="11" t="str">
        <f t="shared" si="5"/>
        <v>EXTERNA MEMORY</v>
      </c>
      <c r="I10" s="11" t="str">
        <f t="shared" si="6"/>
        <v>SIGN PROJECT</v>
      </c>
    </row>
    <row r="11" spans="1:9" ht="18.75" x14ac:dyDescent="0.3">
      <c r="A11" s="16">
        <v>8</v>
      </c>
      <c r="B11" s="16" t="s">
        <v>202</v>
      </c>
      <c r="C11" s="11" t="str">
        <f t="shared" si="0"/>
        <v>MONITOR</v>
      </c>
      <c r="D11" s="11">
        <f t="shared" si="1"/>
        <v>5000000</v>
      </c>
      <c r="E11" s="11" t="str">
        <f t="shared" si="2"/>
        <v>30 UNIT</v>
      </c>
      <c r="F11" s="11" t="str">
        <f t="shared" si="3"/>
        <v>JANUARI</v>
      </c>
      <c r="G11" s="11" t="str">
        <f t="shared" si="4"/>
        <v>SEKOLAH</v>
      </c>
      <c r="H11" s="11" t="str">
        <f t="shared" si="5"/>
        <v>OUTPUT STANDAR</v>
      </c>
      <c r="I11" s="11" t="str">
        <f t="shared" si="6"/>
        <v>INDRA JAYA</v>
      </c>
    </row>
    <row r="12" spans="1:9" ht="18.75" x14ac:dyDescent="0.3">
      <c r="A12" s="16">
        <v>9</v>
      </c>
      <c r="B12" s="16" t="s">
        <v>202</v>
      </c>
      <c r="C12" s="11" t="str">
        <f t="shared" si="0"/>
        <v>MONITOR</v>
      </c>
      <c r="D12" s="11">
        <f t="shared" si="1"/>
        <v>5000000</v>
      </c>
      <c r="E12" s="11" t="str">
        <f t="shared" si="2"/>
        <v>30 UNIT</v>
      </c>
      <c r="F12" s="11" t="str">
        <f t="shared" si="3"/>
        <v>JANUARI</v>
      </c>
      <c r="G12" s="11" t="str">
        <f t="shared" si="4"/>
        <v>SEKOLAH</v>
      </c>
      <c r="H12" s="11" t="str">
        <f t="shared" si="5"/>
        <v>OUTPUT STANDAR</v>
      </c>
      <c r="I12" s="11" t="str">
        <f t="shared" si="6"/>
        <v>INDRA JAYA</v>
      </c>
    </row>
    <row r="13" spans="1:9" ht="18.75" x14ac:dyDescent="0.3">
      <c r="A13" s="16">
        <v>10</v>
      </c>
      <c r="B13" s="16" t="s">
        <v>203</v>
      </c>
      <c r="C13" s="11" t="str">
        <f t="shared" si="0"/>
        <v>VGA</v>
      </c>
      <c r="D13" s="11">
        <f t="shared" si="1"/>
        <v>2000000</v>
      </c>
      <c r="E13" s="11" t="str">
        <f t="shared" si="2"/>
        <v>45 UNIT</v>
      </c>
      <c r="F13" s="11" t="str">
        <f t="shared" si="3"/>
        <v>APRIL</v>
      </c>
      <c r="G13" s="11" t="str">
        <f t="shared" si="4"/>
        <v>ANAK SMU</v>
      </c>
      <c r="H13" s="11" t="str">
        <f t="shared" si="5"/>
        <v>INPUT STANDAR</v>
      </c>
      <c r="I13" s="11" t="str">
        <f t="shared" si="6"/>
        <v>SUN COMPUTER</v>
      </c>
    </row>
    <row r="14" spans="1:9" ht="18.75" x14ac:dyDescent="0.3">
      <c r="A14" s="16">
        <v>11</v>
      </c>
      <c r="B14" s="16" t="s">
        <v>204</v>
      </c>
      <c r="C14" s="11" t="str">
        <f t="shared" si="0"/>
        <v>MEMORY</v>
      </c>
      <c r="D14" s="11">
        <f t="shared" si="1"/>
        <v>1000000</v>
      </c>
      <c r="E14" s="11" t="str">
        <f t="shared" si="2"/>
        <v>20 UNIT</v>
      </c>
      <c r="F14" s="11" t="str">
        <f t="shared" si="3"/>
        <v>MARET</v>
      </c>
      <c r="G14" s="11" t="str">
        <f t="shared" si="4"/>
        <v>WARNET</v>
      </c>
      <c r="H14" s="11" t="str">
        <f t="shared" si="5"/>
        <v>EXTERNA MEMORY</v>
      </c>
      <c r="I14" s="11" t="str">
        <f t="shared" si="6"/>
        <v>SIGN PROJECT</v>
      </c>
    </row>
    <row r="15" spans="1:9" ht="18.75" x14ac:dyDescent="0.3">
      <c r="A15" s="16">
        <v>12</v>
      </c>
      <c r="B15" s="16" t="s">
        <v>202</v>
      </c>
      <c r="C15" s="11" t="str">
        <f t="shared" si="0"/>
        <v>MONITOR</v>
      </c>
      <c r="D15" s="11">
        <f t="shared" si="1"/>
        <v>5000000</v>
      </c>
      <c r="E15" s="11" t="str">
        <f t="shared" si="2"/>
        <v>30 UNIT</v>
      </c>
      <c r="F15" s="11" t="str">
        <f t="shared" si="3"/>
        <v>JANUARI</v>
      </c>
      <c r="G15" s="11" t="str">
        <f t="shared" si="4"/>
        <v>SEKOLAH</v>
      </c>
      <c r="H15" s="11" t="str">
        <f t="shared" si="5"/>
        <v>OUTPUT STANDAR</v>
      </c>
      <c r="I15" s="11" t="str">
        <f t="shared" si="6"/>
        <v>INDRA JAYA</v>
      </c>
    </row>
    <row r="16" spans="1:9" ht="18.75" x14ac:dyDescent="0.3">
      <c r="A16" s="16">
        <v>13</v>
      </c>
      <c r="B16" s="16" t="s">
        <v>202</v>
      </c>
      <c r="C16" s="11" t="str">
        <f t="shared" si="0"/>
        <v>MONITOR</v>
      </c>
      <c r="D16" s="11">
        <f t="shared" si="1"/>
        <v>5000000</v>
      </c>
      <c r="E16" s="11" t="str">
        <f t="shared" si="2"/>
        <v>30 UNIT</v>
      </c>
      <c r="F16" s="11" t="str">
        <f t="shared" si="3"/>
        <v>JANUARI</v>
      </c>
      <c r="G16" s="11" t="str">
        <f t="shared" si="4"/>
        <v>SEKOLAH</v>
      </c>
      <c r="H16" s="11" t="str">
        <f t="shared" si="5"/>
        <v>OUTPUT STANDAR</v>
      </c>
      <c r="I16" s="11" t="str">
        <f t="shared" si="6"/>
        <v>INDRA JAYA</v>
      </c>
    </row>
    <row r="17" spans="1:9" ht="18.75" x14ac:dyDescent="0.3">
      <c r="A17" s="16">
        <v>14</v>
      </c>
      <c r="B17" s="16" t="s">
        <v>203</v>
      </c>
      <c r="C17" s="11" t="str">
        <f t="shared" si="0"/>
        <v>VGA</v>
      </c>
      <c r="D17" s="11">
        <f t="shared" si="1"/>
        <v>2000000</v>
      </c>
      <c r="E17" s="11" t="str">
        <f t="shared" si="2"/>
        <v>45 UNIT</v>
      </c>
      <c r="F17" s="11" t="str">
        <f t="shared" si="3"/>
        <v>APRIL</v>
      </c>
      <c r="G17" s="11" t="str">
        <f t="shared" si="4"/>
        <v>ANAK SMU</v>
      </c>
      <c r="H17" s="11" t="str">
        <f t="shared" si="5"/>
        <v>INPUT STANDAR</v>
      </c>
      <c r="I17" s="11" t="str">
        <f t="shared" si="6"/>
        <v>SUN COMPUTER</v>
      </c>
    </row>
    <row r="18" spans="1:9" ht="18.75" x14ac:dyDescent="0.3">
      <c r="A18" s="16">
        <v>15</v>
      </c>
      <c r="B18" s="16" t="s">
        <v>204</v>
      </c>
      <c r="C18" s="11" t="str">
        <f t="shared" si="0"/>
        <v>MEMORY</v>
      </c>
      <c r="D18" s="11">
        <f t="shared" si="1"/>
        <v>1000000</v>
      </c>
      <c r="E18" s="11" t="str">
        <f t="shared" si="2"/>
        <v>20 UNIT</v>
      </c>
      <c r="F18" s="11" t="str">
        <f t="shared" si="3"/>
        <v>MARET</v>
      </c>
      <c r="G18" s="11" t="str">
        <f t="shared" si="4"/>
        <v>WARNET</v>
      </c>
      <c r="H18" s="11" t="str">
        <f t="shared" si="5"/>
        <v>EXTERNA MEMORY</v>
      </c>
      <c r="I18" s="11" t="str">
        <f t="shared" si="6"/>
        <v>SIGN PROJECT</v>
      </c>
    </row>
    <row r="19" spans="1:9" ht="18.75" x14ac:dyDescent="0.3">
      <c r="A19" s="16">
        <v>16</v>
      </c>
      <c r="B19" s="16" t="s">
        <v>202</v>
      </c>
      <c r="C19" s="11" t="str">
        <f t="shared" si="0"/>
        <v>MONITOR</v>
      </c>
      <c r="D19" s="11">
        <f t="shared" si="1"/>
        <v>5000000</v>
      </c>
      <c r="E19" s="11" t="str">
        <f t="shared" si="2"/>
        <v>30 UNIT</v>
      </c>
      <c r="F19" s="11" t="str">
        <f t="shared" si="3"/>
        <v>JANUARI</v>
      </c>
      <c r="G19" s="11" t="str">
        <f t="shared" si="4"/>
        <v>SEKOLAH</v>
      </c>
      <c r="H19" s="11" t="str">
        <f t="shared" si="5"/>
        <v>OUTPUT STANDAR</v>
      </c>
      <c r="I19" s="11" t="str">
        <f t="shared" si="6"/>
        <v>INDRA JAYA</v>
      </c>
    </row>
    <row r="20" spans="1:9" ht="18.75" x14ac:dyDescent="0.3">
      <c r="A20" s="16">
        <v>17</v>
      </c>
      <c r="B20" s="16" t="s">
        <v>203</v>
      </c>
      <c r="C20" s="11" t="str">
        <f t="shared" si="0"/>
        <v>VGA</v>
      </c>
      <c r="D20" s="11">
        <f t="shared" si="1"/>
        <v>2000000</v>
      </c>
      <c r="E20" s="11" t="str">
        <f t="shared" si="2"/>
        <v>45 UNIT</v>
      </c>
      <c r="F20" s="11" t="str">
        <f t="shared" si="3"/>
        <v>APRIL</v>
      </c>
      <c r="G20" s="11" t="str">
        <f t="shared" si="4"/>
        <v>ANAK SMU</v>
      </c>
      <c r="H20" s="11" t="str">
        <f t="shared" si="5"/>
        <v>INPUT STANDAR</v>
      </c>
      <c r="I20" s="11" t="str">
        <f t="shared" si="6"/>
        <v>SUN COMPUTER</v>
      </c>
    </row>
    <row r="21" spans="1:9" ht="18.75" x14ac:dyDescent="0.3">
      <c r="A21" s="16">
        <v>18</v>
      </c>
      <c r="B21" s="16" t="s">
        <v>202</v>
      </c>
      <c r="C21" s="11" t="str">
        <f t="shared" si="0"/>
        <v>MONITOR</v>
      </c>
      <c r="D21" s="11">
        <f t="shared" si="1"/>
        <v>5000000</v>
      </c>
      <c r="E21" s="11" t="str">
        <f t="shared" si="2"/>
        <v>30 UNIT</v>
      </c>
      <c r="F21" s="11" t="str">
        <f t="shared" si="3"/>
        <v>JANUARI</v>
      </c>
      <c r="G21" s="11" t="str">
        <f t="shared" si="4"/>
        <v>SEKOLAH</v>
      </c>
      <c r="H21" s="11" t="str">
        <f t="shared" si="5"/>
        <v>OUTPUT STANDAR</v>
      </c>
      <c r="I21" s="11" t="str">
        <f t="shared" si="6"/>
        <v>INDRA JAYA</v>
      </c>
    </row>
    <row r="22" spans="1:9" ht="18.75" x14ac:dyDescent="0.3">
      <c r="A22" s="16">
        <v>19</v>
      </c>
      <c r="B22" s="16" t="s">
        <v>203</v>
      </c>
      <c r="C22" s="11" t="str">
        <f t="shared" si="0"/>
        <v>VGA</v>
      </c>
      <c r="D22" s="11">
        <f t="shared" si="1"/>
        <v>2000000</v>
      </c>
      <c r="E22" s="11" t="str">
        <f t="shared" si="2"/>
        <v>45 UNIT</v>
      </c>
      <c r="F22" s="11" t="str">
        <f t="shared" si="3"/>
        <v>APRIL</v>
      </c>
      <c r="G22" s="11" t="str">
        <f t="shared" si="4"/>
        <v>ANAK SMU</v>
      </c>
      <c r="H22" s="11" t="str">
        <f t="shared" si="5"/>
        <v>INPUT STANDAR</v>
      </c>
      <c r="I22" s="11" t="str">
        <f t="shared" si="6"/>
        <v>SUN COMPUTER</v>
      </c>
    </row>
    <row r="23" spans="1:9" ht="18.75" x14ac:dyDescent="0.3">
      <c r="A23" s="16">
        <v>20</v>
      </c>
      <c r="B23" s="16" t="s">
        <v>202</v>
      </c>
      <c r="C23" s="11" t="str">
        <f t="shared" si="0"/>
        <v>MONITOR</v>
      </c>
      <c r="D23" s="11">
        <f t="shared" si="1"/>
        <v>5000000</v>
      </c>
      <c r="E23" s="11" t="str">
        <f t="shared" si="2"/>
        <v>30 UNIT</v>
      </c>
      <c r="F23" s="11" t="str">
        <f t="shared" si="3"/>
        <v>JANUARI</v>
      </c>
      <c r="G23" s="11" t="str">
        <f t="shared" si="4"/>
        <v>SEKOLAH</v>
      </c>
      <c r="H23" s="11" t="str">
        <f t="shared" si="5"/>
        <v>OUTPUT STANDAR</v>
      </c>
      <c r="I23" s="11" t="str">
        <f t="shared" si="6"/>
        <v>INDRA JAYA</v>
      </c>
    </row>
    <row r="24" spans="1:9" ht="18.75" x14ac:dyDescent="0.3">
      <c r="A24" s="16">
        <v>21</v>
      </c>
      <c r="B24" s="16" t="s">
        <v>203</v>
      </c>
      <c r="C24" s="11" t="str">
        <f t="shared" si="0"/>
        <v>VGA</v>
      </c>
      <c r="D24" s="11">
        <f t="shared" si="1"/>
        <v>2000000</v>
      </c>
      <c r="E24" s="11" t="str">
        <f t="shared" si="2"/>
        <v>45 UNIT</v>
      </c>
      <c r="F24" s="11" t="str">
        <f t="shared" si="3"/>
        <v>APRIL</v>
      </c>
      <c r="G24" s="11" t="str">
        <f t="shared" si="4"/>
        <v>ANAK SMU</v>
      </c>
      <c r="H24" s="11" t="str">
        <f t="shared" si="5"/>
        <v>INPUT STANDAR</v>
      </c>
      <c r="I24" s="11" t="str">
        <f t="shared" si="6"/>
        <v>SUN COMPUTER</v>
      </c>
    </row>
    <row r="25" spans="1:9" ht="18.75" x14ac:dyDescent="0.3">
      <c r="A25" s="16">
        <v>22</v>
      </c>
      <c r="B25" s="16" t="s">
        <v>204</v>
      </c>
      <c r="C25" s="11" t="str">
        <f t="shared" si="0"/>
        <v>MEMORY</v>
      </c>
      <c r="D25" s="11">
        <f t="shared" si="1"/>
        <v>1000000</v>
      </c>
      <c r="E25" s="11" t="str">
        <f t="shared" si="2"/>
        <v>20 UNIT</v>
      </c>
      <c r="F25" s="11" t="str">
        <f t="shared" si="3"/>
        <v>MARET</v>
      </c>
      <c r="G25" s="11" t="str">
        <f t="shared" si="4"/>
        <v>WARNET</v>
      </c>
      <c r="H25" s="11" t="str">
        <f t="shared" si="5"/>
        <v>EXTERNA MEMORY</v>
      </c>
      <c r="I25" s="11" t="str">
        <f t="shared" si="6"/>
        <v>SIGN PROJECT</v>
      </c>
    </row>
    <row r="26" spans="1:9" ht="18.75" x14ac:dyDescent="0.3">
      <c r="A26" s="16">
        <v>23</v>
      </c>
      <c r="B26" s="16" t="s">
        <v>202</v>
      </c>
      <c r="C26" s="11" t="str">
        <f t="shared" si="0"/>
        <v>MONITOR</v>
      </c>
      <c r="D26" s="11">
        <f t="shared" si="1"/>
        <v>5000000</v>
      </c>
      <c r="E26" s="11" t="str">
        <f t="shared" si="2"/>
        <v>30 UNIT</v>
      </c>
      <c r="F26" s="11" t="str">
        <f t="shared" si="3"/>
        <v>JANUARI</v>
      </c>
      <c r="G26" s="11" t="str">
        <f t="shared" si="4"/>
        <v>SEKOLAH</v>
      </c>
      <c r="H26" s="11" t="str">
        <f t="shared" si="5"/>
        <v>OUTPUT STANDAR</v>
      </c>
      <c r="I26" s="11" t="str">
        <f t="shared" si="6"/>
        <v>INDRA JAYA</v>
      </c>
    </row>
    <row r="27" spans="1:9" ht="18.75" x14ac:dyDescent="0.3">
      <c r="A27" s="16">
        <v>24</v>
      </c>
      <c r="B27" s="16" t="s">
        <v>203</v>
      </c>
      <c r="C27" s="11" t="str">
        <f t="shared" si="0"/>
        <v>VGA</v>
      </c>
      <c r="D27" s="11">
        <f t="shared" si="1"/>
        <v>2000000</v>
      </c>
      <c r="E27" s="11" t="str">
        <f t="shared" si="2"/>
        <v>45 UNIT</v>
      </c>
      <c r="F27" s="11" t="str">
        <f t="shared" si="3"/>
        <v>APRIL</v>
      </c>
      <c r="G27" s="11" t="str">
        <f t="shared" si="4"/>
        <v>ANAK SMU</v>
      </c>
      <c r="H27" s="11" t="str">
        <f t="shared" si="5"/>
        <v>INPUT STANDAR</v>
      </c>
      <c r="I27" s="11" t="str">
        <f t="shared" si="6"/>
        <v>SUN COMPUTER</v>
      </c>
    </row>
    <row r="28" spans="1:9" ht="18.75" x14ac:dyDescent="0.3">
      <c r="A28" s="16">
        <v>25</v>
      </c>
      <c r="B28" s="16" t="s">
        <v>202</v>
      </c>
      <c r="C28" s="11" t="str">
        <f t="shared" si="0"/>
        <v>MONITOR</v>
      </c>
      <c r="D28" s="11">
        <f t="shared" si="1"/>
        <v>5000000</v>
      </c>
      <c r="E28" s="11" t="str">
        <f t="shared" si="2"/>
        <v>30 UNIT</v>
      </c>
      <c r="F28" s="11" t="str">
        <f t="shared" si="3"/>
        <v>JANUARI</v>
      </c>
      <c r="G28" s="11" t="str">
        <f t="shared" si="4"/>
        <v>SEKOLAH</v>
      </c>
      <c r="H28" s="11" t="str">
        <f t="shared" si="5"/>
        <v>OUTPUT STANDAR</v>
      </c>
      <c r="I28" s="11" t="str">
        <f t="shared" si="6"/>
        <v>INDRA JAYA</v>
      </c>
    </row>
    <row r="29" spans="1:9" ht="18.75" x14ac:dyDescent="0.3">
      <c r="A29" s="16">
        <v>26</v>
      </c>
      <c r="B29" s="16" t="s">
        <v>203</v>
      </c>
      <c r="C29" s="11" t="str">
        <f t="shared" si="0"/>
        <v>VGA</v>
      </c>
      <c r="D29" s="11">
        <f t="shared" si="1"/>
        <v>2000000</v>
      </c>
      <c r="E29" s="11" t="str">
        <f t="shared" si="2"/>
        <v>45 UNIT</v>
      </c>
      <c r="F29" s="11" t="str">
        <f t="shared" si="3"/>
        <v>APRIL</v>
      </c>
      <c r="G29" s="11" t="str">
        <f t="shared" si="4"/>
        <v>ANAK SMU</v>
      </c>
      <c r="H29" s="11" t="str">
        <f t="shared" si="5"/>
        <v>INPUT STANDAR</v>
      </c>
      <c r="I29" s="11" t="str">
        <f t="shared" si="6"/>
        <v>SUN COMPUTER</v>
      </c>
    </row>
    <row r="30" spans="1:9" ht="18.75" x14ac:dyDescent="0.3">
      <c r="A30" s="16">
        <v>27</v>
      </c>
      <c r="B30" s="16" t="s">
        <v>204</v>
      </c>
      <c r="C30" s="11" t="str">
        <f t="shared" si="0"/>
        <v>MEMORY</v>
      </c>
      <c r="D30" s="11">
        <f t="shared" si="1"/>
        <v>1000000</v>
      </c>
      <c r="E30" s="11" t="str">
        <f t="shared" si="2"/>
        <v>20 UNIT</v>
      </c>
      <c r="F30" s="11" t="str">
        <f t="shared" si="3"/>
        <v>MARET</v>
      </c>
      <c r="G30" s="11" t="str">
        <f t="shared" si="4"/>
        <v>WARNET</v>
      </c>
      <c r="H30" s="11" t="str">
        <f t="shared" si="5"/>
        <v>EXTERNA MEMORY</v>
      </c>
      <c r="I30" s="11" t="str">
        <f t="shared" si="6"/>
        <v>SIGN PROJECT</v>
      </c>
    </row>
    <row r="31" spans="1:9" ht="18.75" x14ac:dyDescent="0.3">
      <c r="A31" s="16">
        <v>28</v>
      </c>
      <c r="B31" s="16" t="s">
        <v>202</v>
      </c>
      <c r="C31" s="11" t="str">
        <f t="shared" si="0"/>
        <v>MONITOR</v>
      </c>
      <c r="D31" s="11">
        <f t="shared" si="1"/>
        <v>5000000</v>
      </c>
      <c r="E31" s="11" t="str">
        <f t="shared" si="2"/>
        <v>30 UNIT</v>
      </c>
      <c r="F31" s="11" t="str">
        <f t="shared" si="3"/>
        <v>JANUARI</v>
      </c>
      <c r="G31" s="11" t="str">
        <f t="shared" si="4"/>
        <v>SEKOLAH</v>
      </c>
      <c r="H31" s="11" t="str">
        <f t="shared" si="5"/>
        <v>OUTPUT STANDAR</v>
      </c>
      <c r="I31" s="11" t="str">
        <f t="shared" si="6"/>
        <v>INDRA JAYA</v>
      </c>
    </row>
    <row r="32" spans="1:9" ht="18.75" x14ac:dyDescent="0.3">
      <c r="A32" s="16">
        <v>29</v>
      </c>
      <c r="B32" s="16" t="s">
        <v>203</v>
      </c>
      <c r="C32" s="11" t="str">
        <f t="shared" si="0"/>
        <v>VGA</v>
      </c>
      <c r="D32" s="11">
        <f t="shared" si="1"/>
        <v>2000000</v>
      </c>
      <c r="E32" s="11" t="str">
        <f t="shared" si="2"/>
        <v>45 UNIT</v>
      </c>
      <c r="F32" s="11" t="str">
        <f t="shared" si="3"/>
        <v>APRIL</v>
      </c>
      <c r="G32" s="11" t="str">
        <f t="shared" si="4"/>
        <v>ANAK SMU</v>
      </c>
      <c r="H32" s="11" t="str">
        <f t="shared" si="5"/>
        <v>INPUT STANDAR</v>
      </c>
      <c r="I32" s="11" t="str">
        <f t="shared" si="6"/>
        <v>SUN COMPUTER</v>
      </c>
    </row>
    <row r="33" spans="1:9" ht="18.75" x14ac:dyDescent="0.3">
      <c r="A33" s="16">
        <v>30</v>
      </c>
      <c r="B33" s="16" t="s">
        <v>204</v>
      </c>
      <c r="C33" s="11" t="str">
        <f t="shared" si="0"/>
        <v>MEMORY</v>
      </c>
      <c r="D33" s="11">
        <f t="shared" si="1"/>
        <v>1000000</v>
      </c>
      <c r="E33" s="11" t="str">
        <f t="shared" si="2"/>
        <v>20 UNIT</v>
      </c>
      <c r="F33" s="11" t="str">
        <f t="shared" si="3"/>
        <v>MARET</v>
      </c>
      <c r="G33" s="11" t="str">
        <f t="shared" si="4"/>
        <v>WARNET</v>
      </c>
      <c r="H33" s="11" t="str">
        <f t="shared" si="5"/>
        <v>EXTERNA MEMORY</v>
      </c>
      <c r="I33" s="11" t="str">
        <f t="shared" si="6"/>
        <v>SIGN PROJECT</v>
      </c>
    </row>
    <row r="34" spans="1:9" ht="18.75" x14ac:dyDescent="0.3">
      <c r="A34" s="16">
        <v>31</v>
      </c>
      <c r="B34" s="16" t="s">
        <v>202</v>
      </c>
      <c r="C34" s="11" t="str">
        <f t="shared" si="0"/>
        <v>MONITOR</v>
      </c>
      <c r="D34" s="11">
        <f t="shared" si="1"/>
        <v>5000000</v>
      </c>
      <c r="E34" s="11" t="str">
        <f t="shared" si="2"/>
        <v>30 UNIT</v>
      </c>
      <c r="F34" s="11" t="str">
        <f t="shared" si="3"/>
        <v>JANUARI</v>
      </c>
      <c r="G34" s="11" t="str">
        <f t="shared" si="4"/>
        <v>SEKOLAH</v>
      </c>
      <c r="H34" s="11" t="str">
        <f t="shared" si="5"/>
        <v>OUTPUT STANDAR</v>
      </c>
      <c r="I34" s="11" t="str">
        <f t="shared" si="6"/>
        <v>INDRA JAYA</v>
      </c>
    </row>
    <row r="35" spans="1:9" ht="18.75" x14ac:dyDescent="0.3">
      <c r="A35" s="16">
        <v>32</v>
      </c>
      <c r="B35" s="16" t="s">
        <v>203</v>
      </c>
      <c r="C35" s="11" t="str">
        <f t="shared" si="0"/>
        <v>VGA</v>
      </c>
      <c r="D35" s="11">
        <f t="shared" si="1"/>
        <v>2000000</v>
      </c>
      <c r="E35" s="11" t="str">
        <f t="shared" si="2"/>
        <v>45 UNIT</v>
      </c>
      <c r="F35" s="11" t="str">
        <f t="shared" si="3"/>
        <v>APRIL</v>
      </c>
      <c r="G35" s="11" t="str">
        <f t="shared" si="4"/>
        <v>ANAK SMU</v>
      </c>
      <c r="H35" s="11" t="str">
        <f t="shared" si="5"/>
        <v>INPUT STANDAR</v>
      </c>
      <c r="I35" s="11" t="str">
        <f t="shared" si="6"/>
        <v>SUN COMPUTER</v>
      </c>
    </row>
    <row r="36" spans="1:9" ht="18.75" x14ac:dyDescent="0.3">
      <c r="A36" s="16">
        <v>33</v>
      </c>
      <c r="B36" s="16" t="s">
        <v>204</v>
      </c>
      <c r="C36" s="11" t="str">
        <f t="shared" si="0"/>
        <v>MEMORY</v>
      </c>
      <c r="D36" s="11">
        <f t="shared" si="1"/>
        <v>1000000</v>
      </c>
      <c r="E36" s="11" t="str">
        <f t="shared" si="2"/>
        <v>20 UNIT</v>
      </c>
      <c r="F36" s="11" t="str">
        <f t="shared" si="3"/>
        <v>MARET</v>
      </c>
      <c r="G36" s="11" t="str">
        <f t="shared" si="4"/>
        <v>WARNET</v>
      </c>
      <c r="H36" s="11" t="str">
        <f t="shared" si="5"/>
        <v>EXTERNA MEMORY</v>
      </c>
      <c r="I36" s="11" t="str">
        <f t="shared" si="6"/>
        <v>SIGN PROJECT</v>
      </c>
    </row>
    <row r="37" spans="1:9" ht="18.75" x14ac:dyDescent="0.3">
      <c r="A37" s="16">
        <v>34</v>
      </c>
      <c r="B37" s="16" t="s">
        <v>205</v>
      </c>
      <c r="C37" s="11" t="str">
        <f t="shared" si="0"/>
        <v>HARDISK</v>
      </c>
      <c r="D37" s="11">
        <f t="shared" si="1"/>
        <v>2300000</v>
      </c>
      <c r="E37" s="11" t="str">
        <f t="shared" si="2"/>
        <v>24 UNIT</v>
      </c>
      <c r="F37" s="11" t="str">
        <f t="shared" si="3"/>
        <v>DESEMBER</v>
      </c>
      <c r="G37" s="11" t="str">
        <f t="shared" si="4"/>
        <v>PROGRAMER GAME</v>
      </c>
      <c r="H37" s="11" t="str">
        <f t="shared" si="5"/>
        <v>EXTERNAL DISK</v>
      </c>
      <c r="I37" s="11" t="str">
        <f t="shared" si="6"/>
        <v>SIGMA PERIPERAL</v>
      </c>
    </row>
    <row r="38" spans="1:9" ht="18.75" x14ac:dyDescent="0.3">
      <c r="A38" s="16">
        <v>35</v>
      </c>
      <c r="B38" s="16" t="s">
        <v>206</v>
      </c>
      <c r="C38" s="11" t="str">
        <f t="shared" si="0"/>
        <v>KEYBOARD</v>
      </c>
      <c r="D38" s="11">
        <f t="shared" si="1"/>
        <v>100000</v>
      </c>
      <c r="E38" s="11" t="str">
        <f t="shared" si="2"/>
        <v>10 UNIT</v>
      </c>
      <c r="F38" s="11" t="str">
        <f t="shared" si="3"/>
        <v>NOVEMBER</v>
      </c>
      <c r="G38" s="11" t="str">
        <f t="shared" si="4"/>
        <v>ANAK SMP</v>
      </c>
      <c r="H38" s="11" t="str">
        <f t="shared" si="5"/>
        <v>INPUT OUTOMATA</v>
      </c>
      <c r="I38" s="11" t="str">
        <f t="shared" si="6"/>
        <v>OMEGA ALPA</v>
      </c>
    </row>
    <row r="39" spans="1:9" ht="18.75" x14ac:dyDescent="0.3">
      <c r="A39" s="16">
        <v>36</v>
      </c>
      <c r="B39" s="16" t="s">
        <v>205</v>
      </c>
      <c r="C39" s="11" t="str">
        <f t="shared" si="0"/>
        <v>HARDISK</v>
      </c>
      <c r="D39" s="11">
        <f t="shared" si="1"/>
        <v>2300000</v>
      </c>
      <c r="E39" s="11" t="str">
        <f t="shared" si="2"/>
        <v>24 UNIT</v>
      </c>
      <c r="F39" s="11" t="str">
        <f t="shared" si="3"/>
        <v>DESEMBER</v>
      </c>
      <c r="G39" s="11" t="str">
        <f t="shared" si="4"/>
        <v>PROGRAMER GAME</v>
      </c>
      <c r="H39" s="11" t="str">
        <f t="shared" si="5"/>
        <v>EXTERNAL DISK</v>
      </c>
      <c r="I39" s="11" t="str">
        <f t="shared" si="6"/>
        <v>SIGMA PERIPERAL</v>
      </c>
    </row>
    <row r="40" spans="1:9" ht="18.75" x14ac:dyDescent="0.3">
      <c r="A40" s="16">
        <v>37</v>
      </c>
      <c r="B40" s="16" t="s">
        <v>206</v>
      </c>
      <c r="C40" s="11" t="str">
        <f t="shared" si="0"/>
        <v>KEYBOARD</v>
      </c>
      <c r="D40" s="11">
        <f t="shared" si="1"/>
        <v>100000</v>
      </c>
      <c r="E40" s="11" t="str">
        <f t="shared" si="2"/>
        <v>10 UNIT</v>
      </c>
      <c r="F40" s="11" t="str">
        <f t="shared" si="3"/>
        <v>NOVEMBER</v>
      </c>
      <c r="G40" s="11" t="str">
        <f t="shared" si="4"/>
        <v>ANAK SMP</v>
      </c>
      <c r="H40" s="11" t="str">
        <f t="shared" si="5"/>
        <v>INPUT OUTOMATA</v>
      </c>
      <c r="I40" s="11" t="str">
        <f t="shared" si="6"/>
        <v>OMEGA ALPA</v>
      </c>
    </row>
    <row r="41" spans="1:9" ht="18.75" x14ac:dyDescent="0.3">
      <c r="A41" s="16">
        <v>38</v>
      </c>
      <c r="B41" s="16" t="s">
        <v>202</v>
      </c>
      <c r="C41" s="11" t="str">
        <f t="shared" si="0"/>
        <v>MONITOR</v>
      </c>
      <c r="D41" s="11">
        <f t="shared" si="1"/>
        <v>5000000</v>
      </c>
      <c r="E41" s="11" t="str">
        <f t="shared" si="2"/>
        <v>30 UNIT</v>
      </c>
      <c r="F41" s="11" t="str">
        <f t="shared" si="3"/>
        <v>JANUARI</v>
      </c>
      <c r="G41" s="11" t="str">
        <f t="shared" si="4"/>
        <v>SEKOLAH</v>
      </c>
      <c r="H41" s="11" t="str">
        <f t="shared" si="5"/>
        <v>OUTPUT STANDAR</v>
      </c>
      <c r="I41" s="11" t="str">
        <f t="shared" si="6"/>
        <v>INDRA JAYA</v>
      </c>
    </row>
    <row r="42" spans="1:9" ht="18.75" x14ac:dyDescent="0.3">
      <c r="A42" s="16">
        <v>39</v>
      </c>
      <c r="B42" s="16" t="s">
        <v>202</v>
      </c>
      <c r="C42" s="11" t="str">
        <f t="shared" si="0"/>
        <v>MONITOR</v>
      </c>
      <c r="D42" s="11">
        <f t="shared" si="1"/>
        <v>5000000</v>
      </c>
      <c r="E42" s="11" t="str">
        <f t="shared" si="2"/>
        <v>30 UNIT</v>
      </c>
      <c r="F42" s="11" t="str">
        <f t="shared" si="3"/>
        <v>JANUARI</v>
      </c>
      <c r="G42" s="11" t="str">
        <f t="shared" si="4"/>
        <v>SEKOLAH</v>
      </c>
      <c r="H42" s="11" t="str">
        <f t="shared" si="5"/>
        <v>OUTPUT STANDAR</v>
      </c>
      <c r="I42" s="11" t="str">
        <f t="shared" si="6"/>
        <v>INDRA JAYA</v>
      </c>
    </row>
    <row r="43" spans="1:9" ht="18.75" x14ac:dyDescent="0.3">
      <c r="A43" s="16">
        <v>40</v>
      </c>
      <c r="B43" s="16" t="s">
        <v>203</v>
      </c>
      <c r="C43" s="11" t="str">
        <f t="shared" si="0"/>
        <v>VGA</v>
      </c>
      <c r="D43" s="11">
        <f t="shared" si="1"/>
        <v>2000000</v>
      </c>
      <c r="E43" s="11" t="str">
        <f t="shared" si="2"/>
        <v>45 UNIT</v>
      </c>
      <c r="F43" s="11" t="str">
        <f t="shared" si="3"/>
        <v>APRIL</v>
      </c>
      <c r="G43" s="11" t="str">
        <f t="shared" si="4"/>
        <v>ANAK SMU</v>
      </c>
      <c r="H43" s="11" t="str">
        <f t="shared" si="5"/>
        <v>INPUT STANDAR</v>
      </c>
      <c r="I43" s="11" t="str">
        <f t="shared" si="6"/>
        <v>SUN COMPUTER</v>
      </c>
    </row>
    <row r="44" spans="1:9" ht="18.75" x14ac:dyDescent="0.3">
      <c r="A44" s="16">
        <v>41</v>
      </c>
      <c r="B44" s="16" t="s">
        <v>204</v>
      </c>
      <c r="C44" s="11" t="str">
        <f t="shared" si="0"/>
        <v>MEMORY</v>
      </c>
      <c r="D44" s="11">
        <f t="shared" si="1"/>
        <v>1000000</v>
      </c>
      <c r="E44" s="11" t="str">
        <f t="shared" si="2"/>
        <v>20 UNIT</v>
      </c>
      <c r="F44" s="11" t="str">
        <f t="shared" si="3"/>
        <v>MARET</v>
      </c>
      <c r="G44" s="11" t="str">
        <f t="shared" si="4"/>
        <v>WARNET</v>
      </c>
      <c r="H44" s="11" t="str">
        <f t="shared" si="5"/>
        <v>EXTERNA MEMORY</v>
      </c>
      <c r="I44" s="11" t="str">
        <f t="shared" si="6"/>
        <v>SIGN PROJECT</v>
      </c>
    </row>
    <row r="45" spans="1:9" ht="18.75" x14ac:dyDescent="0.3">
      <c r="A45" s="16">
        <v>42</v>
      </c>
      <c r="B45" s="16" t="s">
        <v>205</v>
      </c>
      <c r="C45" s="11" t="str">
        <f t="shared" si="0"/>
        <v>HARDISK</v>
      </c>
      <c r="D45" s="11">
        <f t="shared" si="1"/>
        <v>2300000</v>
      </c>
      <c r="E45" s="11" t="str">
        <f t="shared" si="2"/>
        <v>24 UNIT</v>
      </c>
      <c r="F45" s="11" t="str">
        <f t="shared" si="3"/>
        <v>DESEMBER</v>
      </c>
      <c r="G45" s="11" t="str">
        <f t="shared" si="4"/>
        <v>PROGRAMER GAME</v>
      </c>
      <c r="H45" s="11" t="str">
        <f t="shared" si="5"/>
        <v>EXTERNAL DISK</v>
      </c>
      <c r="I45" s="11" t="str">
        <f t="shared" si="6"/>
        <v>SIGMA PERIPERAL</v>
      </c>
    </row>
    <row r="46" spans="1:9" ht="18.75" x14ac:dyDescent="0.3">
      <c r="A46" s="16">
        <v>43</v>
      </c>
      <c r="B46" s="16" t="s">
        <v>206</v>
      </c>
      <c r="C46" s="11" t="str">
        <f t="shared" si="0"/>
        <v>KEYBOARD</v>
      </c>
      <c r="D46" s="11">
        <f t="shared" si="1"/>
        <v>100000</v>
      </c>
      <c r="E46" s="11" t="str">
        <f t="shared" si="2"/>
        <v>10 UNIT</v>
      </c>
      <c r="F46" s="11" t="str">
        <f t="shared" si="3"/>
        <v>NOVEMBER</v>
      </c>
      <c r="G46" s="11" t="str">
        <f t="shared" si="4"/>
        <v>ANAK SMP</v>
      </c>
      <c r="H46" s="11" t="str">
        <f t="shared" si="5"/>
        <v>INPUT OUTOMATA</v>
      </c>
      <c r="I46" s="11" t="str">
        <f t="shared" si="6"/>
        <v>OMEGA ALPA</v>
      </c>
    </row>
    <row r="47" spans="1:9" ht="18.75" x14ac:dyDescent="0.3">
      <c r="A47" s="16">
        <v>44</v>
      </c>
      <c r="B47" s="16" t="s">
        <v>203</v>
      </c>
      <c r="C47" s="11" t="str">
        <f t="shared" si="0"/>
        <v>VGA</v>
      </c>
      <c r="D47" s="11">
        <f t="shared" si="1"/>
        <v>2000000</v>
      </c>
      <c r="E47" s="11" t="str">
        <f t="shared" si="2"/>
        <v>45 UNIT</v>
      </c>
      <c r="F47" s="11" t="str">
        <f t="shared" si="3"/>
        <v>APRIL</v>
      </c>
      <c r="G47" s="11" t="str">
        <f t="shared" si="4"/>
        <v>ANAK SMU</v>
      </c>
      <c r="H47" s="11" t="str">
        <f t="shared" si="5"/>
        <v>INPUT STANDAR</v>
      </c>
      <c r="I47" s="11" t="str">
        <f t="shared" si="6"/>
        <v>SUN COMPUTER</v>
      </c>
    </row>
    <row r="48" spans="1:9" ht="18.75" x14ac:dyDescent="0.3">
      <c r="A48" s="16">
        <v>45</v>
      </c>
      <c r="B48" s="16" t="s">
        <v>202</v>
      </c>
      <c r="C48" s="11" t="str">
        <f t="shared" si="0"/>
        <v>MONITOR</v>
      </c>
      <c r="D48" s="11">
        <f t="shared" si="1"/>
        <v>5000000</v>
      </c>
      <c r="E48" s="11" t="str">
        <f t="shared" si="2"/>
        <v>30 UNIT</v>
      </c>
      <c r="F48" s="11" t="str">
        <f t="shared" si="3"/>
        <v>JANUARI</v>
      </c>
      <c r="G48" s="11" t="str">
        <f t="shared" si="4"/>
        <v>SEKOLAH</v>
      </c>
      <c r="H48" s="11" t="str">
        <f t="shared" si="5"/>
        <v>OUTPUT STANDAR</v>
      </c>
      <c r="I48" s="11" t="str">
        <f t="shared" si="6"/>
        <v>INDRA JAYA</v>
      </c>
    </row>
    <row r="49" spans="1:9" ht="18.75" x14ac:dyDescent="0.3">
      <c r="A49" s="16">
        <v>46</v>
      </c>
      <c r="B49" s="16" t="s">
        <v>203</v>
      </c>
      <c r="C49" s="11" t="str">
        <f t="shared" si="0"/>
        <v>VGA</v>
      </c>
      <c r="D49" s="11">
        <f t="shared" si="1"/>
        <v>2000000</v>
      </c>
      <c r="E49" s="11" t="str">
        <f t="shared" si="2"/>
        <v>45 UNIT</v>
      </c>
      <c r="F49" s="11" t="str">
        <f t="shared" si="3"/>
        <v>APRIL</v>
      </c>
      <c r="G49" s="11" t="str">
        <f t="shared" si="4"/>
        <v>ANAK SMU</v>
      </c>
      <c r="H49" s="11" t="str">
        <f t="shared" si="5"/>
        <v>INPUT STANDAR</v>
      </c>
      <c r="I49" s="11" t="str">
        <f t="shared" si="6"/>
        <v>SUN COMPUTER</v>
      </c>
    </row>
    <row r="50" spans="1:9" ht="18.75" x14ac:dyDescent="0.3">
      <c r="A50" s="16">
        <v>47</v>
      </c>
      <c r="B50" s="16" t="s">
        <v>204</v>
      </c>
      <c r="C50" s="11" t="str">
        <f t="shared" si="0"/>
        <v>MEMORY</v>
      </c>
      <c r="D50" s="11">
        <f t="shared" si="1"/>
        <v>1000000</v>
      </c>
      <c r="E50" s="11" t="str">
        <f t="shared" si="2"/>
        <v>20 UNIT</v>
      </c>
      <c r="F50" s="11" t="str">
        <f t="shared" si="3"/>
        <v>MARET</v>
      </c>
      <c r="G50" s="11" t="str">
        <f t="shared" si="4"/>
        <v>WARNET</v>
      </c>
      <c r="H50" s="11" t="str">
        <f t="shared" si="5"/>
        <v>EXTERNA MEMORY</v>
      </c>
      <c r="I50" s="11" t="str">
        <f t="shared" si="6"/>
        <v>SIGN PROJECT</v>
      </c>
    </row>
    <row r="51" spans="1:9" ht="18.75" x14ac:dyDescent="0.3">
      <c r="A51" s="16">
        <v>48</v>
      </c>
      <c r="B51" s="16" t="s">
        <v>202</v>
      </c>
      <c r="C51" s="11" t="str">
        <f t="shared" si="0"/>
        <v>MONITOR</v>
      </c>
      <c r="D51" s="11">
        <f t="shared" si="1"/>
        <v>5000000</v>
      </c>
      <c r="E51" s="11" t="str">
        <f t="shared" si="2"/>
        <v>30 UNIT</v>
      </c>
      <c r="F51" s="11" t="str">
        <f t="shared" si="3"/>
        <v>JANUARI</v>
      </c>
      <c r="G51" s="11" t="str">
        <f t="shared" si="4"/>
        <v>SEKOLAH</v>
      </c>
      <c r="H51" s="11" t="str">
        <f t="shared" si="5"/>
        <v>OUTPUT STANDAR</v>
      </c>
      <c r="I51" s="11" t="str">
        <f t="shared" si="6"/>
        <v>INDRA JAYA</v>
      </c>
    </row>
    <row r="52" spans="1:9" ht="18.75" x14ac:dyDescent="0.3">
      <c r="A52" s="16">
        <v>49</v>
      </c>
      <c r="B52" s="16" t="s">
        <v>203</v>
      </c>
      <c r="C52" s="11" t="str">
        <f t="shared" si="0"/>
        <v>VGA</v>
      </c>
      <c r="D52" s="11">
        <f t="shared" si="1"/>
        <v>2000000</v>
      </c>
      <c r="E52" s="11" t="str">
        <f t="shared" si="2"/>
        <v>45 UNIT</v>
      </c>
      <c r="F52" s="11" t="str">
        <f t="shared" si="3"/>
        <v>APRIL</v>
      </c>
      <c r="G52" s="11" t="str">
        <f t="shared" si="4"/>
        <v>ANAK SMU</v>
      </c>
      <c r="H52" s="11" t="str">
        <f t="shared" si="5"/>
        <v>INPUT STANDAR</v>
      </c>
      <c r="I52" s="11" t="str">
        <f t="shared" si="6"/>
        <v>SUN COMPUTER</v>
      </c>
    </row>
    <row r="53" spans="1:9" ht="18.75" x14ac:dyDescent="0.3">
      <c r="A53" s="16">
        <v>50</v>
      </c>
      <c r="B53" s="16" t="s">
        <v>204</v>
      </c>
      <c r="C53" s="11" t="str">
        <f t="shared" si="0"/>
        <v>MEMORY</v>
      </c>
      <c r="D53" s="11">
        <f t="shared" si="1"/>
        <v>1000000</v>
      </c>
      <c r="E53" s="11" t="str">
        <f t="shared" si="2"/>
        <v>20 UNIT</v>
      </c>
      <c r="F53" s="11" t="str">
        <f t="shared" si="3"/>
        <v>MARET</v>
      </c>
      <c r="G53" s="11" t="str">
        <f t="shared" si="4"/>
        <v>WARNET</v>
      </c>
      <c r="H53" s="11" t="str">
        <f t="shared" si="5"/>
        <v>EXTERNA MEMORY</v>
      </c>
      <c r="I53" s="11" t="str">
        <f t="shared" si="6"/>
        <v>SIGN PROJECT</v>
      </c>
    </row>
    <row r="54" spans="1:9" ht="18.75" x14ac:dyDescent="0.3">
      <c r="A54" s="16">
        <v>51</v>
      </c>
      <c r="B54" s="16" t="s">
        <v>202</v>
      </c>
      <c r="C54" s="11" t="str">
        <f t="shared" si="0"/>
        <v>MONITOR</v>
      </c>
      <c r="D54" s="11">
        <f t="shared" si="1"/>
        <v>5000000</v>
      </c>
      <c r="E54" s="11" t="str">
        <f t="shared" si="2"/>
        <v>30 UNIT</v>
      </c>
      <c r="F54" s="11" t="str">
        <f t="shared" si="3"/>
        <v>JANUARI</v>
      </c>
      <c r="G54" s="11" t="str">
        <f t="shared" si="4"/>
        <v>SEKOLAH</v>
      </c>
      <c r="H54" s="11" t="str">
        <f t="shared" si="5"/>
        <v>OUTPUT STANDAR</v>
      </c>
      <c r="I54" s="11" t="str">
        <f t="shared" si="6"/>
        <v>INDRA JAYA</v>
      </c>
    </row>
    <row r="55" spans="1:9" ht="18.75" x14ac:dyDescent="0.3">
      <c r="A55" s="16">
        <v>52</v>
      </c>
      <c r="B55" s="16" t="s">
        <v>203</v>
      </c>
      <c r="C55" s="11" t="str">
        <f t="shared" si="0"/>
        <v>VGA</v>
      </c>
      <c r="D55" s="11">
        <f t="shared" si="1"/>
        <v>2000000</v>
      </c>
      <c r="E55" s="11" t="str">
        <f t="shared" si="2"/>
        <v>45 UNIT</v>
      </c>
      <c r="F55" s="11" t="str">
        <f t="shared" si="3"/>
        <v>APRIL</v>
      </c>
      <c r="G55" s="11" t="str">
        <f t="shared" si="4"/>
        <v>ANAK SMU</v>
      </c>
      <c r="H55" s="11" t="str">
        <f t="shared" si="5"/>
        <v>INPUT STANDAR</v>
      </c>
      <c r="I55" s="11" t="str">
        <f t="shared" si="6"/>
        <v>SUN COMPUTER</v>
      </c>
    </row>
    <row r="56" spans="1:9" ht="18.75" x14ac:dyDescent="0.3">
      <c r="A56" s="16">
        <v>53</v>
      </c>
      <c r="B56" s="16" t="s">
        <v>204</v>
      </c>
      <c r="C56" s="11" t="str">
        <f t="shared" si="0"/>
        <v>MEMORY</v>
      </c>
      <c r="D56" s="11">
        <f t="shared" si="1"/>
        <v>1000000</v>
      </c>
      <c r="E56" s="11" t="str">
        <f t="shared" si="2"/>
        <v>20 UNIT</v>
      </c>
      <c r="F56" s="11" t="str">
        <f t="shared" si="3"/>
        <v>MARET</v>
      </c>
      <c r="G56" s="11" t="str">
        <f t="shared" si="4"/>
        <v>WARNET</v>
      </c>
      <c r="H56" s="11" t="str">
        <f t="shared" si="5"/>
        <v>EXTERNA MEMORY</v>
      </c>
      <c r="I56" s="11" t="str">
        <f t="shared" si="6"/>
        <v>SIGN PROJECT</v>
      </c>
    </row>
    <row r="57" spans="1:9" ht="18.75" x14ac:dyDescent="0.3">
      <c r="A57" s="16">
        <v>54</v>
      </c>
      <c r="B57" s="16" t="s">
        <v>205</v>
      </c>
      <c r="C57" s="11" t="str">
        <f t="shared" si="0"/>
        <v>HARDISK</v>
      </c>
      <c r="D57" s="11">
        <f t="shared" si="1"/>
        <v>2300000</v>
      </c>
      <c r="E57" s="11" t="str">
        <f t="shared" si="2"/>
        <v>24 UNIT</v>
      </c>
      <c r="F57" s="11" t="str">
        <f t="shared" si="3"/>
        <v>DESEMBER</v>
      </c>
      <c r="G57" s="11" t="str">
        <f t="shared" si="4"/>
        <v>PROGRAMER GAME</v>
      </c>
      <c r="H57" s="11" t="str">
        <f t="shared" si="5"/>
        <v>EXTERNAL DISK</v>
      </c>
      <c r="I57" s="11" t="str">
        <f t="shared" si="6"/>
        <v>SIGMA PERIPERAL</v>
      </c>
    </row>
    <row r="58" spans="1:9" ht="18.75" x14ac:dyDescent="0.3">
      <c r="A58" s="16">
        <v>55</v>
      </c>
      <c r="B58" s="16" t="s">
        <v>202</v>
      </c>
      <c r="C58" s="11" t="str">
        <f t="shared" si="0"/>
        <v>MONITOR</v>
      </c>
      <c r="D58" s="11">
        <f t="shared" si="1"/>
        <v>5000000</v>
      </c>
      <c r="E58" s="11" t="str">
        <f t="shared" si="2"/>
        <v>30 UNIT</v>
      </c>
      <c r="F58" s="11" t="str">
        <f t="shared" si="3"/>
        <v>JANUARI</v>
      </c>
      <c r="G58" s="11" t="str">
        <f t="shared" si="4"/>
        <v>SEKOLAH</v>
      </c>
      <c r="H58" s="11" t="str">
        <f t="shared" si="5"/>
        <v>OUTPUT STANDAR</v>
      </c>
      <c r="I58" s="11" t="str">
        <f t="shared" si="6"/>
        <v>INDRA JAYA</v>
      </c>
    </row>
    <row r="59" spans="1:9" ht="18.75" x14ac:dyDescent="0.3">
      <c r="A59" s="16">
        <v>56</v>
      </c>
      <c r="B59" s="16" t="s">
        <v>203</v>
      </c>
      <c r="C59" s="11" t="str">
        <f t="shared" si="0"/>
        <v>VGA</v>
      </c>
      <c r="D59" s="11">
        <f t="shared" si="1"/>
        <v>2000000</v>
      </c>
      <c r="E59" s="11" t="str">
        <f t="shared" si="2"/>
        <v>45 UNIT</v>
      </c>
      <c r="F59" s="11" t="str">
        <f t="shared" si="3"/>
        <v>APRIL</v>
      </c>
      <c r="G59" s="11" t="str">
        <f t="shared" si="4"/>
        <v>ANAK SMU</v>
      </c>
      <c r="H59" s="11" t="str">
        <f t="shared" si="5"/>
        <v>INPUT STANDAR</v>
      </c>
      <c r="I59" s="11" t="str">
        <f t="shared" si="6"/>
        <v>SUN COMPUTER</v>
      </c>
    </row>
    <row r="60" spans="1:9" ht="18.75" x14ac:dyDescent="0.3">
      <c r="A60" s="16">
        <v>57</v>
      </c>
      <c r="B60" s="16" t="s">
        <v>204</v>
      </c>
      <c r="C60" s="11" t="str">
        <f t="shared" si="0"/>
        <v>MEMORY</v>
      </c>
      <c r="D60" s="11">
        <f t="shared" si="1"/>
        <v>1000000</v>
      </c>
      <c r="E60" s="11" t="str">
        <f t="shared" si="2"/>
        <v>20 UNIT</v>
      </c>
      <c r="F60" s="11" t="str">
        <f t="shared" si="3"/>
        <v>MARET</v>
      </c>
      <c r="G60" s="11" t="str">
        <f t="shared" si="4"/>
        <v>WARNET</v>
      </c>
      <c r="H60" s="11" t="str">
        <f t="shared" si="5"/>
        <v>EXTERNA MEMORY</v>
      </c>
      <c r="I60" s="11" t="str">
        <f t="shared" si="6"/>
        <v>SIGN PROJECT</v>
      </c>
    </row>
    <row r="61" spans="1:9" ht="18.75" x14ac:dyDescent="0.3">
      <c r="A61" s="16">
        <v>58</v>
      </c>
      <c r="B61" s="16" t="s">
        <v>202</v>
      </c>
      <c r="C61" s="11" t="str">
        <f t="shared" si="0"/>
        <v>MONITOR</v>
      </c>
      <c r="D61" s="11">
        <f t="shared" si="1"/>
        <v>5000000</v>
      </c>
      <c r="E61" s="11" t="str">
        <f t="shared" si="2"/>
        <v>30 UNIT</v>
      </c>
      <c r="F61" s="11" t="str">
        <f t="shared" si="3"/>
        <v>JANUARI</v>
      </c>
      <c r="G61" s="11" t="str">
        <f t="shared" si="4"/>
        <v>SEKOLAH</v>
      </c>
      <c r="H61" s="11" t="str">
        <f t="shared" si="5"/>
        <v>OUTPUT STANDAR</v>
      </c>
      <c r="I61" s="11" t="str">
        <f t="shared" si="6"/>
        <v>INDRA JAYA</v>
      </c>
    </row>
    <row r="62" spans="1:9" ht="18.75" x14ac:dyDescent="0.3">
      <c r="A62" s="16">
        <v>59</v>
      </c>
      <c r="B62" s="16" t="s">
        <v>203</v>
      </c>
      <c r="C62" s="11" t="str">
        <f t="shared" si="0"/>
        <v>VGA</v>
      </c>
      <c r="D62" s="11">
        <f t="shared" si="1"/>
        <v>2000000</v>
      </c>
      <c r="E62" s="11" t="str">
        <f t="shared" si="2"/>
        <v>45 UNIT</v>
      </c>
      <c r="F62" s="11" t="str">
        <f t="shared" si="3"/>
        <v>APRIL</v>
      </c>
      <c r="G62" s="11" t="str">
        <f t="shared" si="4"/>
        <v>ANAK SMU</v>
      </c>
      <c r="H62" s="11" t="str">
        <f t="shared" si="5"/>
        <v>INPUT STANDAR</v>
      </c>
      <c r="I62" s="11" t="str">
        <f t="shared" si="6"/>
        <v>SUN COMPUTER</v>
      </c>
    </row>
    <row r="63" spans="1:9" ht="18.75" x14ac:dyDescent="0.3">
      <c r="A63" s="16">
        <v>60</v>
      </c>
      <c r="B63" s="16" t="s">
        <v>204</v>
      </c>
      <c r="C63" s="11" t="str">
        <f t="shared" si="0"/>
        <v>MEMORY</v>
      </c>
      <c r="D63" s="11">
        <f t="shared" si="1"/>
        <v>1000000</v>
      </c>
      <c r="E63" s="11" t="str">
        <f t="shared" si="2"/>
        <v>20 UNIT</v>
      </c>
      <c r="F63" s="11" t="str">
        <f t="shared" si="3"/>
        <v>MARET</v>
      </c>
      <c r="G63" s="11" t="str">
        <f t="shared" si="4"/>
        <v>WARNET</v>
      </c>
      <c r="H63" s="11" t="str">
        <f t="shared" si="5"/>
        <v>EXTERNA MEMORY</v>
      </c>
      <c r="I63" s="11" t="str">
        <f t="shared" si="6"/>
        <v>SIGN PROJECT</v>
      </c>
    </row>
    <row r="64" spans="1:9" ht="18.75" x14ac:dyDescent="0.3">
      <c r="A64" s="16">
        <v>61</v>
      </c>
      <c r="B64" s="16" t="s">
        <v>205</v>
      </c>
      <c r="C64" s="11" t="str">
        <f t="shared" si="0"/>
        <v>HARDISK</v>
      </c>
      <c r="D64" s="11">
        <f t="shared" si="1"/>
        <v>2300000</v>
      </c>
      <c r="E64" s="11" t="str">
        <f t="shared" si="2"/>
        <v>24 UNIT</v>
      </c>
      <c r="F64" s="11" t="str">
        <f t="shared" si="3"/>
        <v>DESEMBER</v>
      </c>
      <c r="G64" s="11" t="str">
        <f t="shared" si="4"/>
        <v>PROGRAMER GAME</v>
      </c>
      <c r="H64" s="11" t="str">
        <f t="shared" si="5"/>
        <v>EXTERNAL DISK</v>
      </c>
      <c r="I64" s="11" t="str">
        <f t="shared" si="6"/>
        <v>SIGMA PERIPERAL</v>
      </c>
    </row>
    <row r="65" spans="1:9" ht="18.75" x14ac:dyDescent="0.3">
      <c r="A65" s="16">
        <v>62</v>
      </c>
      <c r="B65" s="16" t="s">
        <v>206</v>
      </c>
      <c r="C65" s="11" t="str">
        <f t="shared" si="0"/>
        <v>KEYBOARD</v>
      </c>
      <c r="D65" s="11">
        <f t="shared" si="1"/>
        <v>100000</v>
      </c>
      <c r="E65" s="11" t="str">
        <f t="shared" si="2"/>
        <v>10 UNIT</v>
      </c>
      <c r="F65" s="11" t="str">
        <f t="shared" si="3"/>
        <v>NOVEMBER</v>
      </c>
      <c r="G65" s="11" t="str">
        <f t="shared" si="4"/>
        <v>ANAK SMP</v>
      </c>
      <c r="H65" s="11" t="str">
        <f t="shared" si="5"/>
        <v>INPUT OUTOMATA</v>
      </c>
      <c r="I65" s="11" t="str">
        <f t="shared" si="6"/>
        <v>OMEGA ALPA</v>
      </c>
    </row>
    <row r="66" spans="1:9" ht="18.75" x14ac:dyDescent="0.3">
      <c r="A66" s="16">
        <v>63</v>
      </c>
      <c r="B66" s="16" t="s">
        <v>205</v>
      </c>
      <c r="C66" s="11" t="str">
        <f t="shared" si="0"/>
        <v>HARDISK</v>
      </c>
      <c r="D66" s="11">
        <f t="shared" si="1"/>
        <v>2300000</v>
      </c>
      <c r="E66" s="11" t="str">
        <f t="shared" si="2"/>
        <v>24 UNIT</v>
      </c>
      <c r="F66" s="11" t="str">
        <f t="shared" si="3"/>
        <v>DESEMBER</v>
      </c>
      <c r="G66" s="11" t="str">
        <f t="shared" si="4"/>
        <v>PROGRAMER GAME</v>
      </c>
      <c r="H66" s="11" t="str">
        <f t="shared" si="5"/>
        <v>EXTERNAL DISK</v>
      </c>
      <c r="I66" s="11" t="str">
        <f t="shared" si="6"/>
        <v>SIGMA PERIPERAL</v>
      </c>
    </row>
    <row r="67" spans="1:9" ht="18.75" x14ac:dyDescent="0.3">
      <c r="A67" s="16">
        <v>64</v>
      </c>
      <c r="B67" s="16" t="s">
        <v>202</v>
      </c>
      <c r="C67" s="11" t="str">
        <f t="shared" si="0"/>
        <v>MONITOR</v>
      </c>
      <c r="D67" s="11">
        <f t="shared" si="1"/>
        <v>5000000</v>
      </c>
      <c r="E67" s="11" t="str">
        <f t="shared" si="2"/>
        <v>30 UNIT</v>
      </c>
      <c r="F67" s="11" t="str">
        <f t="shared" si="3"/>
        <v>JANUARI</v>
      </c>
      <c r="G67" s="11" t="str">
        <f t="shared" si="4"/>
        <v>SEKOLAH</v>
      </c>
      <c r="H67" s="11" t="str">
        <f t="shared" si="5"/>
        <v>OUTPUT STANDAR</v>
      </c>
      <c r="I67" s="11" t="str">
        <f t="shared" si="6"/>
        <v>INDRA JAYA</v>
      </c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ht="18.75" x14ac:dyDescent="0.25">
      <c r="A71" s="2"/>
      <c r="B71" s="13" t="s">
        <v>194</v>
      </c>
      <c r="C71" s="13" t="s">
        <v>195</v>
      </c>
      <c r="D71" s="13" t="s">
        <v>197</v>
      </c>
      <c r="E71" s="13" t="s">
        <v>198</v>
      </c>
      <c r="F71" s="13" t="s">
        <v>207</v>
      </c>
      <c r="G71" s="13" t="s">
        <v>201</v>
      </c>
      <c r="H71" s="13" t="s">
        <v>196</v>
      </c>
      <c r="I71" s="13" t="s">
        <v>208</v>
      </c>
    </row>
    <row r="72" spans="1:9" ht="18.75" x14ac:dyDescent="0.3">
      <c r="A72" s="2"/>
      <c r="B72" s="14" t="s">
        <v>202</v>
      </c>
      <c r="C72" s="15" t="s">
        <v>209</v>
      </c>
      <c r="D72" s="15">
        <v>5000000</v>
      </c>
      <c r="E72" s="15" t="s">
        <v>210</v>
      </c>
      <c r="F72" s="15" t="s">
        <v>211</v>
      </c>
      <c r="G72" s="15" t="s">
        <v>212</v>
      </c>
      <c r="H72" s="15" t="s">
        <v>213</v>
      </c>
      <c r="I72" s="15" t="s">
        <v>214</v>
      </c>
    </row>
    <row r="73" spans="1:9" ht="18.75" x14ac:dyDescent="0.3">
      <c r="A73" s="2"/>
      <c r="B73" s="14" t="s">
        <v>203</v>
      </c>
      <c r="C73" s="15" t="s">
        <v>215</v>
      </c>
      <c r="D73" s="15">
        <v>2000000</v>
      </c>
      <c r="E73" s="15" t="s">
        <v>216</v>
      </c>
      <c r="F73" s="15" t="s">
        <v>217</v>
      </c>
      <c r="G73" s="15" t="s">
        <v>218</v>
      </c>
      <c r="H73" s="15" t="s">
        <v>219</v>
      </c>
      <c r="I73" s="15" t="s">
        <v>220</v>
      </c>
    </row>
    <row r="74" spans="1:9" ht="18.75" x14ac:dyDescent="0.3">
      <c r="A74" s="2"/>
      <c r="B74" s="14" t="s">
        <v>204</v>
      </c>
      <c r="C74" s="15" t="s">
        <v>221</v>
      </c>
      <c r="D74" s="15">
        <v>1000000</v>
      </c>
      <c r="E74" s="15" t="s">
        <v>222</v>
      </c>
      <c r="F74" s="15" t="s">
        <v>223</v>
      </c>
      <c r="G74" s="15" t="s">
        <v>224</v>
      </c>
      <c r="H74" s="15" t="s">
        <v>225</v>
      </c>
      <c r="I74" s="15" t="s">
        <v>226</v>
      </c>
    </row>
    <row r="75" spans="1:9" ht="18.75" x14ac:dyDescent="0.3">
      <c r="A75" s="2"/>
      <c r="B75" s="14" t="s">
        <v>205</v>
      </c>
      <c r="C75" s="15" t="s">
        <v>227</v>
      </c>
      <c r="D75" s="15">
        <v>2300000</v>
      </c>
      <c r="E75" s="15" t="s">
        <v>228</v>
      </c>
      <c r="F75" s="15" t="s">
        <v>229</v>
      </c>
      <c r="G75" s="15" t="s">
        <v>230</v>
      </c>
      <c r="H75" s="15" t="s">
        <v>231</v>
      </c>
      <c r="I75" s="15" t="s">
        <v>232</v>
      </c>
    </row>
    <row r="76" spans="1:9" ht="18.75" x14ac:dyDescent="0.3">
      <c r="A76" s="2"/>
      <c r="B76" s="14" t="s">
        <v>206</v>
      </c>
      <c r="C76" s="15" t="s">
        <v>233</v>
      </c>
      <c r="D76" s="15">
        <v>100000</v>
      </c>
      <c r="E76" s="15" t="s">
        <v>234</v>
      </c>
      <c r="F76" s="15" t="s">
        <v>235</v>
      </c>
      <c r="G76" s="15" t="s">
        <v>236</v>
      </c>
      <c r="H76" s="15" t="s">
        <v>237</v>
      </c>
      <c r="I76" s="15" t="s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7"/>
  <sheetViews>
    <sheetView workbookViewId="0">
      <selection activeCell="C4" sqref="C4"/>
    </sheetView>
  </sheetViews>
  <sheetFormatPr defaultRowHeight="15" x14ac:dyDescent="0.25"/>
  <cols>
    <col min="1" max="1" width="3.85546875" customWidth="1"/>
    <col min="2" max="2" width="18.28515625" customWidth="1"/>
    <col min="3" max="4" width="16.42578125" bestFit="1" customWidth="1"/>
    <col min="5" max="5" width="23" customWidth="1"/>
    <col min="6" max="6" width="14" bestFit="1" customWidth="1"/>
    <col min="7" max="7" width="17.85546875" bestFit="1" customWidth="1"/>
    <col min="9" max="9" width="17.5703125" bestFit="1" customWidth="1"/>
    <col min="10" max="10" width="12.85546875" bestFit="1" customWidth="1"/>
    <col min="11" max="11" width="13.140625" bestFit="1" customWidth="1"/>
    <col min="12" max="12" width="16.7109375" bestFit="1" customWidth="1"/>
    <col min="13" max="13" width="14" bestFit="1" customWidth="1"/>
    <col min="14" max="14" width="18.28515625" bestFit="1" customWidth="1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6" ht="21" x14ac:dyDescent="0.35">
      <c r="A2" s="2"/>
      <c r="B2" s="2"/>
      <c r="C2" s="2"/>
      <c r="D2" s="6" t="s">
        <v>259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ht="18.75" x14ac:dyDescent="0.3">
      <c r="A3" s="15" t="s">
        <v>0</v>
      </c>
      <c r="B3" s="15" t="s">
        <v>260</v>
      </c>
      <c r="C3" s="15" t="s">
        <v>261</v>
      </c>
      <c r="D3" s="15" t="s">
        <v>262</v>
      </c>
      <c r="E3" s="15" t="s">
        <v>263</v>
      </c>
      <c r="F3" s="15" t="s">
        <v>264</v>
      </c>
      <c r="G3" s="15" t="s">
        <v>265</v>
      </c>
      <c r="H3" s="2"/>
      <c r="I3" s="15" t="s">
        <v>2</v>
      </c>
      <c r="J3" s="15" t="s">
        <v>266</v>
      </c>
      <c r="K3" s="15" t="s">
        <v>267</v>
      </c>
      <c r="L3" s="15" t="s">
        <v>268</v>
      </c>
      <c r="M3" s="15" t="s">
        <v>264</v>
      </c>
      <c r="N3" s="15" t="s">
        <v>269</v>
      </c>
    </row>
    <row r="4" spans="1:16" ht="18.75" x14ac:dyDescent="0.3">
      <c r="A4" s="15">
        <v>1</v>
      </c>
      <c r="B4" s="15" t="s">
        <v>241</v>
      </c>
      <c r="C4" s="15"/>
      <c r="D4" s="15"/>
      <c r="E4" s="15"/>
      <c r="F4" s="15"/>
      <c r="G4" s="15"/>
      <c r="H4" s="2"/>
      <c r="I4" s="15" t="s">
        <v>251</v>
      </c>
      <c r="J4" s="15" t="s">
        <v>209</v>
      </c>
      <c r="K4" s="15">
        <v>3000000</v>
      </c>
      <c r="L4" s="15" t="s">
        <v>270</v>
      </c>
      <c r="M4" s="15" t="s">
        <v>275</v>
      </c>
      <c r="N4" s="15">
        <v>364</v>
      </c>
    </row>
    <row r="5" spans="1:16" ht="18.75" x14ac:dyDescent="0.3">
      <c r="A5" s="15">
        <v>2</v>
      </c>
      <c r="B5" s="15" t="s">
        <v>242</v>
      </c>
      <c r="C5" s="15"/>
      <c r="D5" s="15"/>
      <c r="E5" s="15"/>
      <c r="F5" s="15"/>
      <c r="G5" s="15"/>
      <c r="H5" s="2"/>
      <c r="I5" s="15" t="s">
        <v>252</v>
      </c>
      <c r="J5" s="15" t="s">
        <v>215</v>
      </c>
      <c r="K5" s="15">
        <v>800000</v>
      </c>
      <c r="L5" s="15" t="s">
        <v>271</v>
      </c>
      <c r="M5" s="15" t="s">
        <v>276</v>
      </c>
      <c r="N5" s="15">
        <v>382</v>
      </c>
      <c r="P5" s="20" t="s">
        <v>326</v>
      </c>
    </row>
    <row r="6" spans="1:16" ht="18.75" x14ac:dyDescent="0.3">
      <c r="A6" s="15">
        <v>3</v>
      </c>
      <c r="B6" s="15" t="s">
        <v>241</v>
      </c>
      <c r="C6" s="15"/>
      <c r="D6" s="15"/>
      <c r="E6" s="15"/>
      <c r="F6" s="15"/>
      <c r="G6" s="15"/>
      <c r="H6" s="2"/>
      <c r="I6" s="15" t="s">
        <v>253</v>
      </c>
      <c r="J6" s="15" t="s">
        <v>254</v>
      </c>
      <c r="K6" s="15">
        <v>8760000</v>
      </c>
      <c r="L6" s="15" t="s">
        <v>272</v>
      </c>
      <c r="M6" s="15" t="s">
        <v>277</v>
      </c>
      <c r="N6" s="15">
        <v>584</v>
      </c>
    </row>
    <row r="7" spans="1:16" ht="18.75" x14ac:dyDescent="0.3">
      <c r="A7" s="15">
        <v>4</v>
      </c>
      <c r="B7" s="15" t="s">
        <v>242</v>
      </c>
      <c r="C7" s="15"/>
      <c r="D7" s="15"/>
      <c r="E7" s="15"/>
      <c r="F7" s="15"/>
      <c r="G7" s="15"/>
      <c r="H7" s="2"/>
      <c r="I7" s="15" t="s">
        <v>255</v>
      </c>
      <c r="J7" s="15" t="s">
        <v>256</v>
      </c>
      <c r="K7" s="15">
        <v>1500000</v>
      </c>
      <c r="L7" s="15" t="s">
        <v>273</v>
      </c>
      <c r="M7" s="15" t="s">
        <v>278</v>
      </c>
      <c r="N7" s="15">
        <v>847</v>
      </c>
    </row>
    <row r="8" spans="1:16" ht="18.75" x14ac:dyDescent="0.3">
      <c r="A8" s="15">
        <v>5</v>
      </c>
      <c r="B8" s="15" t="s">
        <v>243</v>
      </c>
      <c r="C8" s="15"/>
      <c r="D8" s="15"/>
      <c r="E8" s="15"/>
      <c r="F8" s="15"/>
      <c r="G8" s="15"/>
      <c r="H8" s="2"/>
      <c r="I8" s="15" t="s">
        <v>257</v>
      </c>
      <c r="J8" s="15" t="s">
        <v>258</v>
      </c>
      <c r="K8" s="15">
        <v>1000000</v>
      </c>
      <c r="L8" s="15" t="s">
        <v>274</v>
      </c>
      <c r="M8" s="15" t="s">
        <v>279</v>
      </c>
      <c r="N8" s="15">
        <v>472</v>
      </c>
    </row>
    <row r="9" spans="1:16" ht="18.75" x14ac:dyDescent="0.3">
      <c r="A9" s="15">
        <v>6</v>
      </c>
      <c r="B9" s="15" t="s">
        <v>244</v>
      </c>
      <c r="C9" s="15"/>
      <c r="D9" s="15"/>
      <c r="E9" s="15"/>
      <c r="F9" s="15"/>
      <c r="G9" s="15"/>
      <c r="H9" s="2"/>
      <c r="I9" s="2"/>
      <c r="J9" s="2"/>
      <c r="K9" s="2"/>
      <c r="L9" s="2"/>
      <c r="M9" s="2"/>
      <c r="N9" s="2"/>
    </row>
    <row r="10" spans="1:16" ht="18.75" x14ac:dyDescent="0.3">
      <c r="A10" s="15">
        <v>7</v>
      </c>
      <c r="B10" s="15" t="s">
        <v>245</v>
      </c>
      <c r="C10" s="15"/>
      <c r="D10" s="15"/>
      <c r="E10" s="15"/>
      <c r="F10" s="15"/>
      <c r="G10" s="15"/>
      <c r="H10" s="2"/>
      <c r="I10" s="2"/>
      <c r="J10" s="2"/>
      <c r="K10" s="2"/>
      <c r="L10" s="2"/>
      <c r="M10" s="2"/>
      <c r="N10" s="2"/>
    </row>
    <row r="11" spans="1:16" ht="18.75" x14ac:dyDescent="0.3">
      <c r="A11" s="15">
        <v>8</v>
      </c>
      <c r="B11" s="15" t="s">
        <v>241</v>
      </c>
      <c r="C11" s="15"/>
      <c r="D11" s="15"/>
      <c r="E11" s="15"/>
      <c r="F11" s="15"/>
      <c r="G11" s="15"/>
      <c r="H11" s="2"/>
      <c r="I11" s="15" t="s">
        <v>194</v>
      </c>
      <c r="J11" s="15" t="s">
        <v>251</v>
      </c>
      <c r="K11" s="15" t="s">
        <v>252</v>
      </c>
      <c r="L11" s="15" t="s">
        <v>253</v>
      </c>
      <c r="M11" s="15" t="s">
        <v>255</v>
      </c>
      <c r="N11" s="15" t="s">
        <v>257</v>
      </c>
    </row>
    <row r="12" spans="1:16" ht="18.75" x14ac:dyDescent="0.3">
      <c r="A12" s="15">
        <v>9</v>
      </c>
      <c r="B12" s="15" t="s">
        <v>242</v>
      </c>
      <c r="C12" s="15"/>
      <c r="D12" s="15"/>
      <c r="E12" s="15"/>
      <c r="F12" s="15"/>
      <c r="G12" s="15"/>
      <c r="H12" s="2"/>
      <c r="I12" s="19" t="s">
        <v>259</v>
      </c>
      <c r="J12" s="19" t="s">
        <v>209</v>
      </c>
      <c r="K12" s="19" t="s">
        <v>215</v>
      </c>
      <c r="L12" s="19" t="s">
        <v>254</v>
      </c>
      <c r="M12" s="19" t="s">
        <v>256</v>
      </c>
      <c r="N12" s="19" t="s">
        <v>258</v>
      </c>
    </row>
    <row r="13" spans="1:16" ht="18.75" x14ac:dyDescent="0.3">
      <c r="A13" s="15">
        <v>10</v>
      </c>
      <c r="B13" s="15" t="s">
        <v>243</v>
      </c>
      <c r="C13" s="15"/>
      <c r="D13" s="15"/>
      <c r="E13" s="15"/>
      <c r="F13" s="15"/>
      <c r="G13" s="15"/>
      <c r="H13" s="2"/>
      <c r="I13" s="19" t="s">
        <v>197</v>
      </c>
      <c r="J13" s="19">
        <v>300</v>
      </c>
      <c r="K13" s="19">
        <v>400</v>
      </c>
      <c r="L13" s="19">
        <v>500</v>
      </c>
      <c r="M13" s="19">
        <v>600</v>
      </c>
      <c r="N13" s="19">
        <v>700</v>
      </c>
      <c r="P13" t="s">
        <v>327</v>
      </c>
    </row>
    <row r="14" spans="1:16" ht="18.75" x14ac:dyDescent="0.3">
      <c r="A14" s="15">
        <v>11</v>
      </c>
      <c r="B14" s="15" t="s">
        <v>241</v>
      </c>
      <c r="C14" s="15"/>
      <c r="D14" s="15"/>
      <c r="E14" s="15"/>
      <c r="F14" s="15"/>
      <c r="G14" s="15"/>
      <c r="H14" s="2"/>
      <c r="I14" s="19" t="s">
        <v>195</v>
      </c>
      <c r="J14" s="19" t="s">
        <v>317</v>
      </c>
      <c r="K14" s="19" t="s">
        <v>318</v>
      </c>
      <c r="L14" s="19" t="s">
        <v>319</v>
      </c>
      <c r="M14" s="19" t="s">
        <v>320</v>
      </c>
      <c r="N14" s="19" t="s">
        <v>321</v>
      </c>
    </row>
    <row r="15" spans="1:16" ht="18.75" x14ac:dyDescent="0.3">
      <c r="A15" s="15">
        <v>12</v>
      </c>
      <c r="B15" s="15" t="s">
        <v>242</v>
      </c>
      <c r="C15" s="15"/>
      <c r="D15" s="15"/>
      <c r="E15" s="15"/>
      <c r="F15" s="15"/>
      <c r="G15" s="15"/>
      <c r="H15" s="2"/>
      <c r="I15" s="19" t="s">
        <v>322</v>
      </c>
      <c r="J15" s="19" t="s">
        <v>323</v>
      </c>
      <c r="K15" s="19" t="s">
        <v>324</v>
      </c>
      <c r="L15" s="19" t="s">
        <v>107</v>
      </c>
      <c r="M15" s="19" t="s">
        <v>325</v>
      </c>
      <c r="N15" s="19" t="s">
        <v>123</v>
      </c>
    </row>
    <row r="16" spans="1:16" ht="18.75" x14ac:dyDescent="0.3">
      <c r="A16" s="15">
        <v>13</v>
      </c>
      <c r="B16" s="15" t="s">
        <v>241</v>
      </c>
      <c r="C16" s="15"/>
      <c r="D16" s="15"/>
      <c r="E16" s="15"/>
      <c r="F16" s="15"/>
      <c r="G16" s="15"/>
      <c r="H16" s="2"/>
      <c r="I16" s="2"/>
      <c r="J16" s="2"/>
      <c r="K16" s="2"/>
      <c r="L16" s="2"/>
      <c r="M16" s="2"/>
      <c r="N16" s="2"/>
    </row>
    <row r="17" spans="1:14" ht="18.75" x14ac:dyDescent="0.3">
      <c r="A17" s="15">
        <v>14</v>
      </c>
      <c r="B17" s="15" t="s">
        <v>242</v>
      </c>
      <c r="C17" s="15"/>
      <c r="D17" s="15"/>
      <c r="E17" s="15"/>
      <c r="F17" s="15"/>
      <c r="G17" s="15"/>
      <c r="H17" s="2"/>
      <c r="I17" s="2"/>
      <c r="J17" s="2"/>
      <c r="K17" s="2"/>
      <c r="L17" s="2"/>
      <c r="M17" s="2"/>
      <c r="N17" s="2"/>
    </row>
    <row r="18" spans="1:14" ht="18.75" x14ac:dyDescent="0.3">
      <c r="A18" s="15">
        <v>15</v>
      </c>
      <c r="B18" s="15" t="s">
        <v>243</v>
      </c>
      <c r="C18" s="15"/>
      <c r="D18" s="15"/>
      <c r="E18" s="15"/>
      <c r="F18" s="15"/>
      <c r="G18" s="15"/>
      <c r="H18" s="2"/>
      <c r="I18" s="2"/>
      <c r="J18" s="2"/>
      <c r="K18" s="2"/>
      <c r="L18" s="2"/>
      <c r="M18" s="2"/>
      <c r="N18" s="2"/>
    </row>
    <row r="19" spans="1:14" ht="18.75" x14ac:dyDescent="0.3">
      <c r="A19" s="15">
        <v>16</v>
      </c>
      <c r="B19" s="15" t="s">
        <v>244</v>
      </c>
      <c r="C19" s="15"/>
      <c r="D19" s="15"/>
      <c r="E19" s="15"/>
      <c r="F19" s="15"/>
      <c r="G19" s="15"/>
      <c r="H19" s="2"/>
      <c r="I19" s="2"/>
      <c r="J19" s="2"/>
      <c r="K19" s="2"/>
      <c r="L19" s="2"/>
      <c r="M19" s="2"/>
      <c r="N19" s="2"/>
    </row>
    <row r="20" spans="1:14" ht="18.75" x14ac:dyDescent="0.3">
      <c r="A20" s="15">
        <v>17</v>
      </c>
      <c r="B20" s="15" t="s">
        <v>245</v>
      </c>
      <c r="C20" s="15"/>
      <c r="D20" s="15"/>
      <c r="E20" s="15"/>
      <c r="F20" s="15"/>
      <c r="G20" s="15"/>
      <c r="H20" s="2"/>
      <c r="I20" s="2"/>
      <c r="J20" s="2"/>
      <c r="K20" s="2"/>
      <c r="L20" s="2"/>
      <c r="M20" s="2"/>
      <c r="N20" s="2"/>
    </row>
    <row r="21" spans="1:14" ht="18.75" x14ac:dyDescent="0.3">
      <c r="A21" s="15">
        <v>18</v>
      </c>
      <c r="B21" s="15" t="s">
        <v>243</v>
      </c>
      <c r="C21" s="15"/>
      <c r="D21" s="15"/>
      <c r="E21" s="15"/>
      <c r="F21" s="15"/>
      <c r="G21" s="15"/>
      <c r="H21" s="2"/>
      <c r="I21" s="2"/>
      <c r="J21" s="2"/>
      <c r="K21" s="2"/>
      <c r="L21" s="2"/>
      <c r="M21" s="2"/>
      <c r="N21" s="2"/>
    </row>
    <row r="22" spans="1:14" ht="18.75" x14ac:dyDescent="0.3">
      <c r="A22" s="15">
        <v>19</v>
      </c>
      <c r="B22" s="15" t="s">
        <v>244</v>
      </c>
      <c r="C22" s="15"/>
      <c r="D22" s="15"/>
      <c r="E22" s="15"/>
      <c r="F22" s="15"/>
      <c r="G22" s="15"/>
      <c r="H22" s="2"/>
      <c r="I22" s="2"/>
      <c r="J22" s="2"/>
      <c r="K22" s="2"/>
      <c r="L22" s="2"/>
      <c r="M22" s="2"/>
      <c r="N22" s="2"/>
    </row>
    <row r="23" spans="1:14" ht="18.75" x14ac:dyDescent="0.3">
      <c r="A23" s="15">
        <v>20</v>
      </c>
      <c r="B23" s="15" t="s">
        <v>245</v>
      </c>
      <c r="C23" s="15"/>
      <c r="D23" s="15"/>
      <c r="E23" s="15"/>
      <c r="F23" s="15"/>
      <c r="G23" s="15"/>
      <c r="H23" s="2"/>
      <c r="I23" s="2"/>
      <c r="J23" s="2"/>
      <c r="K23" s="2"/>
      <c r="L23" s="2"/>
      <c r="M23" s="2"/>
      <c r="N23" s="2"/>
    </row>
    <row r="24" spans="1:14" ht="18.75" x14ac:dyDescent="0.3">
      <c r="A24" s="23" t="s">
        <v>246</v>
      </c>
      <c r="B24" s="23"/>
      <c r="C24" s="23"/>
      <c r="D24" s="23"/>
      <c r="E24" s="23"/>
      <c r="F24" s="23"/>
      <c r="G24" s="15"/>
      <c r="H24" s="2"/>
      <c r="I24" s="2"/>
      <c r="J24" s="2"/>
      <c r="K24" s="2"/>
      <c r="L24" s="2"/>
      <c r="M24" s="2"/>
      <c r="N24" s="2"/>
    </row>
    <row r="25" spans="1:14" ht="18.75" x14ac:dyDescent="0.3">
      <c r="A25" s="23" t="s">
        <v>247</v>
      </c>
      <c r="B25" s="23"/>
      <c r="C25" s="23"/>
      <c r="D25" s="23"/>
      <c r="E25" s="23"/>
      <c r="F25" s="23"/>
      <c r="G25" s="15"/>
      <c r="H25" s="2"/>
      <c r="I25" s="2"/>
      <c r="J25" s="2"/>
      <c r="K25" s="2"/>
      <c r="L25" s="2"/>
      <c r="M25" s="2"/>
      <c r="N25" s="2"/>
    </row>
    <row r="26" spans="1:14" ht="18.75" x14ac:dyDescent="0.3">
      <c r="A26" s="23" t="s">
        <v>248</v>
      </c>
      <c r="B26" s="23"/>
      <c r="C26" s="23"/>
      <c r="D26" s="23"/>
      <c r="E26" s="23"/>
      <c r="F26" s="23"/>
      <c r="G26" s="15"/>
      <c r="H26" s="2"/>
      <c r="I26" s="2"/>
      <c r="J26" s="2"/>
      <c r="K26" s="2"/>
      <c r="L26" s="2"/>
      <c r="M26" s="2"/>
      <c r="N26" s="2"/>
    </row>
    <row r="27" spans="1:14" ht="18.75" x14ac:dyDescent="0.3">
      <c r="A27" s="23" t="s">
        <v>249</v>
      </c>
      <c r="B27" s="23"/>
      <c r="C27" s="23"/>
      <c r="D27" s="23"/>
      <c r="E27" s="23"/>
      <c r="F27" s="23"/>
      <c r="G27" s="15"/>
      <c r="H27" s="2"/>
      <c r="I27" s="2"/>
      <c r="J27" s="2"/>
      <c r="K27" s="2"/>
      <c r="L27" s="2"/>
      <c r="M27" s="2"/>
      <c r="N27" s="2"/>
    </row>
    <row r="28" spans="1:14" ht="18.75" x14ac:dyDescent="0.3">
      <c r="A28" s="23" t="s">
        <v>250</v>
      </c>
      <c r="B28" s="23"/>
      <c r="C28" s="23"/>
      <c r="D28" s="23"/>
      <c r="E28" s="23"/>
      <c r="F28" s="23"/>
      <c r="G28" s="15"/>
      <c r="H28" s="2"/>
      <c r="I28" s="2"/>
      <c r="J28" s="2"/>
      <c r="K28" s="2"/>
      <c r="L28" s="2"/>
      <c r="M28" s="2"/>
      <c r="N28" s="2"/>
    </row>
    <row r="29" spans="1:14" ht="18.75" x14ac:dyDescent="0.3">
      <c r="A29" s="7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</row>
    <row r="30" spans="1:14" ht="18.75" x14ac:dyDescent="0.3">
      <c r="A30" s="7"/>
      <c r="B30" s="7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</row>
    <row r="31" spans="1:14" ht="18.75" x14ac:dyDescent="0.3">
      <c r="A31" s="7"/>
      <c r="B31" s="15" t="s">
        <v>2</v>
      </c>
      <c r="C31" s="15" t="s">
        <v>266</v>
      </c>
      <c r="D31" s="15" t="s">
        <v>267</v>
      </c>
      <c r="E31" s="15" t="s">
        <v>268</v>
      </c>
      <c r="F31" s="15" t="s">
        <v>264</v>
      </c>
      <c r="G31" s="15" t="s">
        <v>269</v>
      </c>
      <c r="H31" s="2"/>
      <c r="I31" s="2"/>
      <c r="J31" s="2"/>
      <c r="K31" s="2"/>
      <c r="L31" s="2"/>
      <c r="M31" s="2"/>
      <c r="N31" s="2"/>
    </row>
    <row r="32" spans="1:14" ht="18.75" x14ac:dyDescent="0.3">
      <c r="A32" s="7"/>
      <c r="B32" s="15" t="s">
        <v>251</v>
      </c>
      <c r="C32" s="15" t="s">
        <v>209</v>
      </c>
      <c r="D32" s="15">
        <v>3000000</v>
      </c>
      <c r="E32" s="15" t="s">
        <v>270</v>
      </c>
      <c r="F32" s="15" t="s">
        <v>275</v>
      </c>
      <c r="G32" s="15">
        <v>364</v>
      </c>
      <c r="H32" s="2"/>
      <c r="I32" s="2"/>
      <c r="J32" s="2"/>
      <c r="K32" s="2"/>
      <c r="L32" s="2"/>
      <c r="M32" s="2"/>
      <c r="N32" s="2"/>
    </row>
    <row r="33" spans="1:14" ht="18.75" x14ac:dyDescent="0.3">
      <c r="A33" s="7"/>
      <c r="B33" s="15" t="s">
        <v>252</v>
      </c>
      <c r="C33" s="15" t="s">
        <v>215</v>
      </c>
      <c r="D33" s="15">
        <v>800000</v>
      </c>
      <c r="E33" s="15" t="s">
        <v>271</v>
      </c>
      <c r="F33" s="15" t="s">
        <v>276</v>
      </c>
      <c r="G33" s="15">
        <v>382</v>
      </c>
      <c r="H33" s="2"/>
      <c r="I33" s="2"/>
      <c r="J33" s="2"/>
      <c r="K33" s="2"/>
      <c r="L33" s="2"/>
      <c r="M33" s="2"/>
      <c r="N33" s="2"/>
    </row>
    <row r="34" spans="1:14" ht="18.75" x14ac:dyDescent="0.3">
      <c r="A34" s="7"/>
      <c r="B34" s="15" t="s">
        <v>253</v>
      </c>
      <c r="C34" s="15" t="s">
        <v>254</v>
      </c>
      <c r="D34" s="15">
        <v>8760000</v>
      </c>
      <c r="E34" s="15" t="s">
        <v>272</v>
      </c>
      <c r="F34" s="15" t="s">
        <v>277</v>
      </c>
      <c r="G34" s="15">
        <v>584</v>
      </c>
      <c r="H34" s="2"/>
      <c r="I34" s="2"/>
      <c r="J34" s="2"/>
      <c r="K34" s="2"/>
      <c r="L34" s="2"/>
      <c r="M34" s="2"/>
      <c r="N34" s="2"/>
    </row>
    <row r="35" spans="1:14" ht="18.75" x14ac:dyDescent="0.3">
      <c r="A35" s="7"/>
      <c r="B35" s="15" t="s">
        <v>255</v>
      </c>
      <c r="C35" s="15" t="s">
        <v>256</v>
      </c>
      <c r="D35" s="15">
        <v>1500000</v>
      </c>
      <c r="E35" s="15" t="s">
        <v>273</v>
      </c>
      <c r="F35" s="15" t="s">
        <v>278</v>
      </c>
      <c r="G35" s="15">
        <v>847</v>
      </c>
      <c r="H35" s="2"/>
      <c r="I35" s="2"/>
      <c r="J35" s="2"/>
      <c r="K35" s="2"/>
      <c r="L35" s="2"/>
      <c r="M35" s="2"/>
      <c r="N35" s="2"/>
    </row>
    <row r="36" spans="1:14" ht="18.75" x14ac:dyDescent="0.3">
      <c r="A36" s="7"/>
      <c r="B36" s="15" t="s">
        <v>257</v>
      </c>
      <c r="C36" s="15" t="s">
        <v>258</v>
      </c>
      <c r="D36" s="15">
        <v>1000000</v>
      </c>
      <c r="E36" s="15" t="s">
        <v>274</v>
      </c>
      <c r="F36" s="15" t="s">
        <v>279</v>
      </c>
      <c r="G36" s="15">
        <v>472</v>
      </c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</sheetData>
  <mergeCells count="5">
    <mergeCell ref="A24:F24"/>
    <mergeCell ref="A25:F25"/>
    <mergeCell ref="A26:F26"/>
    <mergeCell ref="A27:F27"/>
    <mergeCell ref="A28:F28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zoomScaleNormal="100" workbookViewId="0">
      <selection activeCell="D13" sqref="D13"/>
    </sheetView>
  </sheetViews>
  <sheetFormatPr defaultRowHeight="15" x14ac:dyDescent="0.25"/>
  <cols>
    <col min="2" max="2" width="13" customWidth="1"/>
    <col min="3" max="3" width="32.5703125" customWidth="1"/>
    <col min="4" max="4" width="26.28515625" customWidth="1"/>
    <col min="5" max="5" width="9.5703125" customWidth="1"/>
    <col min="6" max="6" width="18.5703125" customWidth="1"/>
    <col min="8" max="8" width="11.28515625" customWidth="1"/>
    <col min="10" max="10" width="13" customWidth="1"/>
    <col min="11" max="11" width="32.42578125" customWidth="1"/>
    <col min="14" max="14" width="10.7109375" bestFit="1" customWidth="1"/>
  </cols>
  <sheetData>
    <row r="1" spans="1:15" ht="19.5" x14ac:dyDescent="0.3">
      <c r="B1" s="4"/>
      <c r="C1" s="4"/>
      <c r="D1" s="8" t="s">
        <v>314</v>
      </c>
      <c r="E1" s="4"/>
      <c r="F1" s="4"/>
      <c r="G1" s="4"/>
      <c r="H1" s="4"/>
      <c r="I1" s="4"/>
      <c r="J1" s="4"/>
      <c r="K1" s="4"/>
      <c r="L1" s="4"/>
      <c r="M1" s="4"/>
      <c r="N1" s="4"/>
      <c r="O1" s="1"/>
    </row>
    <row r="2" spans="1:15" ht="37.5" x14ac:dyDescent="0.3">
      <c r="A2" s="17" t="s">
        <v>0</v>
      </c>
      <c r="B2" s="13" t="s">
        <v>2</v>
      </c>
      <c r="C2" s="13" t="s">
        <v>308</v>
      </c>
      <c r="D2" s="13" t="s">
        <v>309</v>
      </c>
      <c r="E2" s="13" t="s">
        <v>310</v>
      </c>
      <c r="F2" s="13" t="s">
        <v>311</v>
      </c>
      <c r="G2" s="13" t="s">
        <v>312</v>
      </c>
      <c r="H2" s="13" t="s">
        <v>313</v>
      </c>
      <c r="I2" s="4"/>
      <c r="J2" s="15" t="s">
        <v>194</v>
      </c>
      <c r="K2" s="15" t="s">
        <v>308</v>
      </c>
      <c r="L2" s="7"/>
      <c r="M2" s="15" t="s">
        <v>194</v>
      </c>
      <c r="N2" s="15" t="s">
        <v>284</v>
      </c>
      <c r="O2" s="1"/>
    </row>
    <row r="3" spans="1:15" ht="19.5" x14ac:dyDescent="0.3">
      <c r="A3" s="18">
        <v>1</v>
      </c>
      <c r="B3" s="15" t="s">
        <v>280</v>
      </c>
      <c r="C3" s="15" t="str">
        <f>VLOOKUP(B3,$J$2:$K$5,2,0)</f>
        <v>KOMPUTER GRAFIS</v>
      </c>
      <c r="D3" s="15" t="b">
        <f>IF(J9,VLOOKUP(B3,J8:K11,2,0))</f>
        <v>0</v>
      </c>
      <c r="E3" s="15"/>
      <c r="F3" s="15"/>
      <c r="G3" s="15"/>
      <c r="H3" s="15"/>
      <c r="I3" s="4"/>
      <c r="J3" s="15" t="s">
        <v>280</v>
      </c>
      <c r="K3" s="15" t="s">
        <v>285</v>
      </c>
      <c r="L3" s="7"/>
      <c r="M3" s="15" t="s">
        <v>19</v>
      </c>
      <c r="N3" s="15" t="s">
        <v>286</v>
      </c>
      <c r="O3" s="1"/>
    </row>
    <row r="4" spans="1:15" ht="19.5" x14ac:dyDescent="0.3">
      <c r="A4" s="18">
        <v>2</v>
      </c>
      <c r="B4" s="15" t="s">
        <v>280</v>
      </c>
      <c r="C4" s="22" t="str">
        <f t="shared" ref="C4:C22" si="0">VLOOKUP(B4,$J$2:$K$5,2,0)</f>
        <v>KOMPUTER GRAFIS</v>
      </c>
      <c r="D4" s="15"/>
      <c r="E4" s="15"/>
      <c r="F4" s="15"/>
      <c r="G4" s="15"/>
      <c r="H4" s="15"/>
      <c r="I4" s="4"/>
      <c r="J4" s="15" t="s">
        <v>281</v>
      </c>
      <c r="K4" s="15" t="s">
        <v>287</v>
      </c>
      <c r="L4" s="7"/>
      <c r="M4" s="15" t="s">
        <v>288</v>
      </c>
      <c r="N4" s="15" t="s">
        <v>289</v>
      </c>
      <c r="O4" s="1"/>
    </row>
    <row r="5" spans="1:15" ht="19.5" x14ac:dyDescent="0.3">
      <c r="A5" s="18">
        <v>3</v>
      </c>
      <c r="B5" s="15" t="s">
        <v>281</v>
      </c>
      <c r="C5" s="22" t="str">
        <f t="shared" si="0"/>
        <v>JARINGAN KOMPUTER</v>
      </c>
      <c r="D5" s="15"/>
      <c r="E5" s="15"/>
      <c r="F5" s="15"/>
      <c r="G5" s="15"/>
      <c r="H5" s="15"/>
      <c r="I5" s="4"/>
      <c r="J5" s="15" t="s">
        <v>282</v>
      </c>
      <c r="K5" s="15" t="s">
        <v>290</v>
      </c>
      <c r="L5" s="7"/>
      <c r="M5" s="15" t="s">
        <v>291</v>
      </c>
      <c r="N5" s="15" t="s">
        <v>292</v>
      </c>
      <c r="O5" s="1"/>
    </row>
    <row r="6" spans="1:15" ht="19.5" x14ac:dyDescent="0.3">
      <c r="A6" s="18">
        <v>4</v>
      </c>
      <c r="B6" s="15" t="s">
        <v>282</v>
      </c>
      <c r="C6" s="22" t="str">
        <f t="shared" si="0"/>
        <v>PERANCANGAN BASIS DATA</v>
      </c>
      <c r="D6" s="15"/>
      <c r="E6" s="15"/>
      <c r="F6" s="15"/>
      <c r="G6" s="15"/>
      <c r="H6" s="15"/>
      <c r="I6" s="4"/>
      <c r="J6" s="7"/>
      <c r="K6" s="7"/>
      <c r="L6" s="7"/>
      <c r="M6" s="7"/>
      <c r="N6" s="7"/>
      <c r="O6" s="1"/>
    </row>
    <row r="7" spans="1:15" ht="19.5" x14ac:dyDescent="0.3">
      <c r="A7" s="18">
        <v>5</v>
      </c>
      <c r="B7" s="15" t="s">
        <v>280</v>
      </c>
      <c r="C7" s="22" t="str">
        <f t="shared" si="0"/>
        <v>KOMPUTER GRAFIS</v>
      </c>
      <c r="D7" s="15"/>
      <c r="E7" s="15"/>
      <c r="F7" s="15"/>
      <c r="G7" s="15"/>
      <c r="H7" s="15"/>
      <c r="I7" s="4"/>
      <c r="J7" s="7"/>
      <c r="K7" s="7"/>
      <c r="L7" s="7"/>
      <c r="M7" s="7"/>
      <c r="N7" s="7"/>
      <c r="O7" s="1"/>
    </row>
    <row r="8" spans="1:15" ht="19.5" x14ac:dyDescent="0.3">
      <c r="A8" s="18">
        <v>6</v>
      </c>
      <c r="B8" s="15" t="s">
        <v>281</v>
      </c>
      <c r="C8" s="22" t="str">
        <f t="shared" si="0"/>
        <v>JARINGAN KOMPUTER</v>
      </c>
      <c r="D8" s="15"/>
      <c r="E8" s="15"/>
      <c r="F8" s="15"/>
      <c r="G8" s="15"/>
      <c r="H8" s="15"/>
      <c r="I8" s="4"/>
      <c r="J8" s="15" t="s">
        <v>194</v>
      </c>
      <c r="K8" s="15" t="s">
        <v>112</v>
      </c>
      <c r="L8" s="7"/>
      <c r="M8" s="7"/>
      <c r="N8" s="7"/>
      <c r="O8" s="1"/>
    </row>
    <row r="9" spans="1:15" ht="19.5" x14ac:dyDescent="0.3">
      <c r="A9" s="18">
        <v>7</v>
      </c>
      <c r="B9" s="15" t="s">
        <v>282</v>
      </c>
      <c r="C9" s="22" t="str">
        <f t="shared" si="0"/>
        <v>PERANCANGAN BASIS DATA</v>
      </c>
      <c r="D9" s="15"/>
      <c r="E9" s="15"/>
      <c r="F9" s="15"/>
      <c r="G9" s="15"/>
      <c r="H9" s="15"/>
      <c r="I9" s="4"/>
      <c r="J9" s="15">
        <v>0</v>
      </c>
      <c r="K9" s="15" t="s">
        <v>293</v>
      </c>
      <c r="L9" s="7"/>
      <c r="M9" s="7"/>
      <c r="N9" s="7"/>
      <c r="O9" s="1"/>
    </row>
    <row r="10" spans="1:15" ht="19.5" x14ac:dyDescent="0.3">
      <c r="A10" s="18">
        <v>8</v>
      </c>
      <c r="B10" s="15" t="s">
        <v>280</v>
      </c>
      <c r="C10" s="22" t="str">
        <f t="shared" si="0"/>
        <v>KOMPUTER GRAFIS</v>
      </c>
      <c r="D10" s="15"/>
      <c r="E10" s="15"/>
      <c r="F10" s="15"/>
      <c r="G10" s="15"/>
      <c r="H10" s="15"/>
      <c r="I10" s="4"/>
      <c r="J10" s="15">
        <v>8</v>
      </c>
      <c r="K10" s="15" t="s">
        <v>294</v>
      </c>
      <c r="L10" s="7"/>
      <c r="M10" s="7"/>
      <c r="N10" s="7"/>
      <c r="O10" s="1"/>
    </row>
    <row r="11" spans="1:15" ht="19.5" x14ac:dyDescent="0.3">
      <c r="A11" s="18">
        <v>9</v>
      </c>
      <c r="B11" s="15" t="s">
        <v>281</v>
      </c>
      <c r="C11" s="22" t="str">
        <f t="shared" si="0"/>
        <v>JARINGAN KOMPUTER</v>
      </c>
      <c r="D11" s="15"/>
      <c r="E11" s="15"/>
      <c r="F11" s="15"/>
      <c r="G11" s="15"/>
      <c r="H11" s="15"/>
      <c r="I11" s="4"/>
      <c r="J11" s="15">
        <v>1</v>
      </c>
      <c r="K11" s="15" t="s">
        <v>295</v>
      </c>
      <c r="L11" s="7"/>
      <c r="M11" s="7"/>
      <c r="N11" s="7"/>
      <c r="O11" s="1"/>
    </row>
    <row r="12" spans="1:15" ht="19.5" x14ac:dyDescent="0.3">
      <c r="A12" s="18">
        <v>10</v>
      </c>
      <c r="B12" s="15" t="s">
        <v>282</v>
      </c>
      <c r="C12" s="22" t="str">
        <f t="shared" si="0"/>
        <v>PERANCANGAN BASIS DATA</v>
      </c>
      <c r="D12" s="15"/>
      <c r="E12" s="15"/>
      <c r="F12" s="15"/>
      <c r="G12" s="15"/>
      <c r="H12" s="15"/>
      <c r="I12" s="4"/>
      <c r="J12" s="7"/>
      <c r="K12" s="7"/>
      <c r="L12" s="7"/>
      <c r="M12" s="7"/>
      <c r="N12" s="7"/>
      <c r="O12" s="1"/>
    </row>
    <row r="13" spans="1:15" ht="19.5" x14ac:dyDescent="0.3">
      <c r="A13" s="18">
        <v>11</v>
      </c>
      <c r="B13" s="15" t="s">
        <v>282</v>
      </c>
      <c r="C13" s="22" t="str">
        <f t="shared" si="0"/>
        <v>PERANCANGAN BASIS DATA</v>
      </c>
      <c r="D13" s="15"/>
      <c r="E13" s="15"/>
      <c r="F13" s="15"/>
      <c r="G13" s="15"/>
      <c r="H13" s="15"/>
      <c r="I13" s="4"/>
      <c r="J13" s="7"/>
      <c r="K13" s="7"/>
      <c r="L13" s="7"/>
      <c r="M13" s="7"/>
      <c r="N13" s="7"/>
      <c r="O13" s="1"/>
    </row>
    <row r="14" spans="1:15" ht="19.5" x14ac:dyDescent="0.3">
      <c r="A14" s="18">
        <v>12</v>
      </c>
      <c r="B14" s="15" t="s">
        <v>281</v>
      </c>
      <c r="C14" s="22" t="str">
        <f t="shared" si="0"/>
        <v>JARINGAN KOMPUTER</v>
      </c>
      <c r="D14" s="15"/>
      <c r="E14" s="15"/>
      <c r="F14" s="15"/>
      <c r="G14" s="15"/>
      <c r="H14" s="15"/>
      <c r="I14" s="4"/>
      <c r="J14" s="15" t="s">
        <v>194</v>
      </c>
      <c r="K14" s="15" t="s">
        <v>296</v>
      </c>
      <c r="L14" s="7"/>
      <c r="M14" s="7"/>
      <c r="N14" s="7"/>
      <c r="O14" s="1"/>
    </row>
    <row r="15" spans="1:15" ht="19.5" x14ac:dyDescent="0.3">
      <c r="A15" s="18">
        <v>13</v>
      </c>
      <c r="B15" s="15" t="s">
        <v>282</v>
      </c>
      <c r="C15" s="22" t="str">
        <f t="shared" si="0"/>
        <v>PERANCANGAN BASIS DATA</v>
      </c>
      <c r="D15" s="15"/>
      <c r="E15" s="15"/>
      <c r="F15" s="15"/>
      <c r="G15" s="15"/>
      <c r="H15" s="15"/>
      <c r="I15" s="4"/>
      <c r="J15" s="15">
        <v>3</v>
      </c>
      <c r="K15" s="15" t="s">
        <v>297</v>
      </c>
      <c r="L15" s="7"/>
      <c r="M15" s="7"/>
      <c r="N15" s="7"/>
      <c r="O15" s="1"/>
    </row>
    <row r="16" spans="1:15" ht="19.5" x14ac:dyDescent="0.3">
      <c r="A16" s="18">
        <v>14</v>
      </c>
      <c r="B16" s="15" t="s">
        <v>280</v>
      </c>
      <c r="C16" s="22" t="str">
        <f t="shared" si="0"/>
        <v>KOMPUTER GRAFIS</v>
      </c>
      <c r="D16" s="15"/>
      <c r="E16" s="15"/>
      <c r="F16" s="15"/>
      <c r="G16" s="15"/>
      <c r="H16" s="15"/>
      <c r="I16" s="4"/>
      <c r="J16" s="15">
        <v>2</v>
      </c>
      <c r="K16" s="15" t="s">
        <v>298</v>
      </c>
      <c r="L16" s="7"/>
      <c r="M16" s="7"/>
      <c r="N16" s="7"/>
      <c r="O16" s="1"/>
    </row>
    <row r="17" spans="1:15" ht="19.5" x14ac:dyDescent="0.3">
      <c r="A17" s="18">
        <v>15</v>
      </c>
      <c r="B17" s="15" t="s">
        <v>281</v>
      </c>
      <c r="C17" s="22" t="str">
        <f t="shared" si="0"/>
        <v>JARINGAN KOMPUTER</v>
      </c>
      <c r="D17" s="15"/>
      <c r="E17" s="15"/>
      <c r="F17" s="15"/>
      <c r="G17" s="15"/>
      <c r="H17" s="15"/>
      <c r="I17" s="4"/>
      <c r="J17" s="15">
        <v>6</v>
      </c>
      <c r="K17" s="15" t="s">
        <v>299</v>
      </c>
      <c r="L17" s="7"/>
      <c r="M17" s="7"/>
      <c r="N17" s="7"/>
      <c r="O17" s="1"/>
    </row>
    <row r="18" spans="1:15" ht="19.5" x14ac:dyDescent="0.3">
      <c r="A18" s="18">
        <v>16</v>
      </c>
      <c r="B18" s="15" t="s">
        <v>282</v>
      </c>
      <c r="C18" s="22" t="str">
        <f t="shared" si="0"/>
        <v>PERANCANGAN BASIS DATA</v>
      </c>
      <c r="D18" s="15"/>
      <c r="E18" s="15"/>
      <c r="F18" s="15"/>
      <c r="G18" s="15"/>
      <c r="H18" s="15"/>
      <c r="I18" s="4"/>
      <c r="J18" s="7"/>
      <c r="K18" s="7"/>
      <c r="L18" s="7"/>
      <c r="M18" s="7"/>
      <c r="N18" s="7"/>
      <c r="O18" s="1"/>
    </row>
    <row r="19" spans="1:15" ht="19.5" x14ac:dyDescent="0.3">
      <c r="A19" s="18">
        <v>17</v>
      </c>
      <c r="B19" s="15" t="s">
        <v>280</v>
      </c>
      <c r="C19" s="22" t="str">
        <f t="shared" si="0"/>
        <v>KOMPUTER GRAFIS</v>
      </c>
      <c r="D19" s="15"/>
      <c r="E19" s="15"/>
      <c r="F19" s="15"/>
      <c r="G19" s="15"/>
      <c r="H19" s="15"/>
      <c r="I19" s="4"/>
      <c r="J19" s="7"/>
      <c r="K19" s="7"/>
      <c r="L19" s="7"/>
      <c r="M19" s="7"/>
      <c r="N19" s="7"/>
      <c r="O19" s="1"/>
    </row>
    <row r="20" spans="1:15" ht="19.5" x14ac:dyDescent="0.3">
      <c r="A20" s="18">
        <v>18</v>
      </c>
      <c r="B20" s="15" t="s">
        <v>281</v>
      </c>
      <c r="C20" s="22" t="str">
        <f t="shared" si="0"/>
        <v>JARINGAN KOMPUTER</v>
      </c>
      <c r="D20" s="15"/>
      <c r="E20" s="15"/>
      <c r="F20" s="15"/>
      <c r="G20" s="15"/>
      <c r="H20" s="15"/>
      <c r="I20" s="4"/>
      <c r="J20" s="15" t="s">
        <v>194</v>
      </c>
      <c r="K20" s="15" t="s">
        <v>300</v>
      </c>
      <c r="L20" s="7"/>
      <c r="M20" s="7"/>
      <c r="N20" s="7"/>
      <c r="O20" s="1"/>
    </row>
    <row r="21" spans="1:15" ht="19.5" x14ac:dyDescent="0.3">
      <c r="A21" s="18">
        <v>19</v>
      </c>
      <c r="B21" s="15" t="s">
        <v>282</v>
      </c>
      <c r="C21" s="22" t="str">
        <f t="shared" si="0"/>
        <v>PERANCANGAN BASIS DATA</v>
      </c>
      <c r="D21" s="15"/>
      <c r="E21" s="15"/>
      <c r="F21" s="15"/>
      <c r="G21" s="15"/>
      <c r="H21" s="15"/>
      <c r="I21" s="4"/>
      <c r="J21" s="15">
        <v>4</v>
      </c>
      <c r="K21" s="15" t="s">
        <v>301</v>
      </c>
      <c r="L21" s="7"/>
      <c r="M21" s="7"/>
      <c r="N21" s="7"/>
      <c r="O21" s="1"/>
    </row>
    <row r="22" spans="1:15" ht="19.5" x14ac:dyDescent="0.3">
      <c r="A22" s="18">
        <v>20</v>
      </c>
      <c r="B22" s="15" t="s">
        <v>282</v>
      </c>
      <c r="C22" s="22" t="str">
        <f t="shared" si="0"/>
        <v>PERANCANGAN BASIS DATA</v>
      </c>
      <c r="D22" s="15"/>
      <c r="E22" s="15"/>
      <c r="F22" s="15"/>
      <c r="G22" s="15"/>
      <c r="H22" s="15"/>
      <c r="I22" s="4"/>
      <c r="J22" s="15">
        <v>5</v>
      </c>
      <c r="K22" s="15" t="s">
        <v>302</v>
      </c>
      <c r="L22" s="7"/>
      <c r="M22" s="7"/>
      <c r="N22" s="7"/>
      <c r="O22" s="1"/>
    </row>
    <row r="23" spans="1:15" ht="19.5" x14ac:dyDescent="0.3">
      <c r="A23" s="18"/>
      <c r="B23" s="23" t="s">
        <v>247</v>
      </c>
      <c r="C23" s="23"/>
      <c r="D23" s="23"/>
      <c r="E23" s="15">
        <f>COUNT(E3,E22)</f>
        <v>0</v>
      </c>
      <c r="F23" s="15">
        <f>COUNT(F3:F22)</f>
        <v>0</v>
      </c>
      <c r="G23" s="15">
        <f>COUNT(G3:G22)</f>
        <v>0</v>
      </c>
      <c r="H23" s="15">
        <f>COUNT(H3:H22)</f>
        <v>0</v>
      </c>
      <c r="I23" s="4"/>
      <c r="J23" s="15">
        <v>0</v>
      </c>
      <c r="K23" s="15" t="s">
        <v>303</v>
      </c>
      <c r="L23" s="7"/>
      <c r="M23" s="7"/>
      <c r="N23" s="7"/>
      <c r="O23" s="1"/>
    </row>
    <row r="24" spans="1:15" ht="19.5" x14ac:dyDescent="0.3">
      <c r="A24" s="18"/>
      <c r="B24" s="23" t="s">
        <v>283</v>
      </c>
      <c r="C24" s="23"/>
      <c r="D24" s="23"/>
      <c r="E24" s="15">
        <f>SUM(E3:E22)</f>
        <v>0</v>
      </c>
      <c r="F24" s="15">
        <f>SUM(F3:F22)</f>
        <v>0</v>
      </c>
      <c r="G24" s="15">
        <f>SUM(G3:G22)</f>
        <v>0</v>
      </c>
      <c r="H24" s="15">
        <f>SUM(H3:H22)</f>
        <v>0</v>
      </c>
      <c r="I24" s="4"/>
      <c r="J24" s="7"/>
      <c r="K24" s="7"/>
      <c r="L24" s="7"/>
      <c r="M24" s="7"/>
      <c r="N24" s="7"/>
      <c r="O24" s="1"/>
    </row>
    <row r="25" spans="1:15" ht="19.5" x14ac:dyDescent="0.3">
      <c r="B25" s="4"/>
      <c r="C25" s="4"/>
      <c r="D25" s="4"/>
      <c r="E25" s="4"/>
      <c r="F25" s="4"/>
      <c r="G25" s="4"/>
      <c r="H25" s="4"/>
      <c r="I25" s="4"/>
      <c r="J25" s="7"/>
      <c r="K25" s="7"/>
      <c r="L25" s="7"/>
      <c r="M25" s="7"/>
      <c r="N25" s="7"/>
      <c r="O25" s="1"/>
    </row>
    <row r="26" spans="1:15" ht="19.5" x14ac:dyDescent="0.3">
      <c r="B26" s="4"/>
      <c r="C26" s="4"/>
      <c r="D26" s="4"/>
      <c r="E26" s="4"/>
      <c r="F26" s="4"/>
      <c r="G26" s="4"/>
      <c r="H26" s="4"/>
      <c r="I26" s="4"/>
      <c r="J26" s="15" t="s">
        <v>194</v>
      </c>
      <c r="K26" s="15" t="s">
        <v>304</v>
      </c>
      <c r="L26" s="7"/>
      <c r="M26" s="7"/>
      <c r="N26" s="7"/>
      <c r="O26" s="1"/>
    </row>
    <row r="27" spans="1:15" ht="19.5" x14ac:dyDescent="0.3">
      <c r="B27" s="4"/>
      <c r="C27" s="4"/>
      <c r="D27" s="4"/>
      <c r="E27" s="4"/>
      <c r="F27" s="4"/>
      <c r="G27" s="4"/>
      <c r="H27" s="4"/>
      <c r="I27" s="4"/>
      <c r="J27" s="15">
        <v>7</v>
      </c>
      <c r="K27" s="15" t="s">
        <v>305</v>
      </c>
      <c r="L27" s="7"/>
      <c r="M27" s="7"/>
      <c r="N27" s="7"/>
      <c r="O27" s="1"/>
    </row>
    <row r="28" spans="1:15" ht="19.5" x14ac:dyDescent="0.3">
      <c r="B28" s="4"/>
      <c r="C28" s="4"/>
      <c r="D28" s="4"/>
      <c r="E28" s="4"/>
      <c r="F28" s="4"/>
      <c r="G28" s="4"/>
      <c r="H28" s="4"/>
      <c r="I28" s="4"/>
      <c r="J28" s="15">
        <v>8</v>
      </c>
      <c r="K28" s="15" t="s">
        <v>306</v>
      </c>
      <c r="L28" s="7"/>
      <c r="M28" s="7"/>
      <c r="N28" s="7"/>
      <c r="O28" s="1"/>
    </row>
    <row r="29" spans="1:15" ht="19.5" x14ac:dyDescent="0.3">
      <c r="B29" s="4"/>
      <c r="C29" s="4"/>
      <c r="D29" s="4"/>
      <c r="E29" s="4"/>
      <c r="F29" s="4"/>
      <c r="G29" s="4"/>
      <c r="H29" s="4"/>
      <c r="I29" s="4"/>
      <c r="J29" s="15">
        <v>9</v>
      </c>
      <c r="K29" s="15" t="s">
        <v>307</v>
      </c>
      <c r="L29" s="7"/>
      <c r="M29" s="7"/>
      <c r="N29" s="7"/>
      <c r="O29" s="1"/>
    </row>
    <row r="30" spans="1:1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</sheetData>
  <mergeCells count="2">
    <mergeCell ref="B23:D23"/>
    <mergeCell ref="B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SISWA</vt:lpstr>
      <vt:lpstr>KEPEGAWAIAN</vt:lpstr>
      <vt:lpstr>PELATIHAN</vt:lpstr>
      <vt:lpstr>TOKO KOMPUTER</vt:lpstr>
      <vt:lpstr>BARANG</vt:lpstr>
      <vt:lpstr>PERKULIAHAN</vt:lpstr>
      <vt:lpstr>DATA1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Maulana Rosyid Zidan</cp:lastModifiedBy>
  <dcterms:created xsi:type="dcterms:W3CDTF">2015-11-22T09:57:18Z</dcterms:created>
  <dcterms:modified xsi:type="dcterms:W3CDTF">2023-11-28T08:08:15Z</dcterms:modified>
</cp:coreProperties>
</file>