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hidden" name="STATS- CASE" sheetId="2" r:id="rId5"/>
    <sheet state="visible" name="STATS-task" sheetId="3" r:id="rId6"/>
    <sheet state="visible" name="Percentile" sheetId="4" r:id="rId7"/>
    <sheet state="visible" name="Percentile - Task" sheetId="5" r:id="rId8"/>
    <sheet state="visible" name="Standard Dev" sheetId="6" r:id="rId9"/>
    <sheet state="visible" name="Standard Dev - Task" sheetId="7" r:id="rId10"/>
    <sheet state="visible" name="Linear Regression" sheetId="8" r:id="rId11"/>
    <sheet state="visible" name="Linear Regression - Task" sheetId="9" r:id="rId12"/>
    <sheet state="visible" name="." sheetId="10" r:id="rId13"/>
  </sheets>
  <definedNames/>
  <calcPr/>
</workbook>
</file>

<file path=xl/sharedStrings.xml><?xml version="1.0" encoding="utf-8"?>
<sst xmlns="http://schemas.openxmlformats.org/spreadsheetml/2006/main" count="161" uniqueCount="114">
  <si>
    <t>Date</t>
  </si>
  <si>
    <t>Visitor of the Market</t>
  </si>
  <si>
    <t>Case</t>
  </si>
  <si>
    <t>You are a manager of the market and asked to evaluate the visitor of the month</t>
  </si>
  <si>
    <t xml:space="preserve">1. What are the </t>
  </si>
  <si>
    <t>mean</t>
  </si>
  <si>
    <t>median</t>
  </si>
  <si>
    <t>mode</t>
  </si>
  <si>
    <t>std.dev</t>
  </si>
  <si>
    <t>and Q3 &amp; Q1</t>
  </si>
  <si>
    <t>of the last month performance?</t>
  </si>
  <si>
    <t>2. Is there any outlier from the last month performance?</t>
  </si>
  <si>
    <t>3. If yes? how many?</t>
  </si>
  <si>
    <t>Answer</t>
  </si>
  <si>
    <t>ANSWER</t>
  </si>
  <si>
    <t>FORMULA</t>
  </si>
  <si>
    <t>Mean</t>
  </si>
  <si>
    <t>=AVERAGE(RANGE)</t>
  </si>
  <si>
    <t>Median</t>
  </si>
  <si>
    <r>
      <rPr>
        <rFont val="Arial"/>
        <i/>
        <color theme="1"/>
      </rPr>
      <t>=MEDIAN(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</si>
  <si>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Mode</t>
  </si>
  <si>
    <r>
      <rPr>
        <rFont val="Arial"/>
        <i/>
        <color theme="1"/>
      </rPr>
      <t>=MODE(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</si>
  <si>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Var</t>
  </si>
  <si>
    <r>
      <rPr>
        <rFont val="Arial"/>
        <i/>
        <color theme="1"/>
      </rPr>
      <t>=VAR(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</si>
  <si>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Std Dev S</t>
  </si>
  <si>
    <r>
      <rPr>
        <rFont val="Arial"/>
        <i/>
        <color theme="1"/>
      </rPr>
      <t>=STDEV.S(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</si>
  <si>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Percentile 25 , Q1</t>
  </si>
  <si>
    <r>
      <rPr>
        <rFont val="Arial"/>
        <i/>
        <color theme="1"/>
      </rPr>
      <t>=PERCENTILE(</t>
    </r>
    <r>
      <rPr>
        <rFont val="Arial"/>
        <i/>
        <color theme="1"/>
      </rPr>
      <t>RANGE, PERCENTILE</t>
    </r>
    <r>
      <rPr>
        <rFont val="Arial"/>
        <i/>
        <color theme="1"/>
      </rPr>
      <t>)</t>
    </r>
  </si>
  <si>
    <t>Percentile 75 , Q3</t>
  </si>
  <si>
    <r>
      <rPr>
        <rFont val="Arial"/>
        <i/>
        <color theme="1"/>
      </rPr>
      <t>=PERCENTILE(</t>
    </r>
    <r>
      <rPr>
        <rFont val="Arial"/>
        <i/>
        <color theme="1"/>
      </rPr>
      <t>RANGE, PERCENTILE</t>
    </r>
    <r>
      <rPr>
        <rFont val="Arial"/>
        <i/>
        <color theme="1"/>
      </rPr>
      <t>)</t>
    </r>
  </si>
  <si>
    <t>IQR (Inter Quartile Range)</t>
  </si>
  <si>
    <t>=Q3 - Q1</t>
  </si>
  <si>
    <t>LOWER THRESHOLD</t>
  </si>
  <si>
    <t>=Q1 - (1.5 * IQR)</t>
  </si>
  <si>
    <t>UPPER THRESHOLD</t>
  </si>
  <si>
    <t>=Q3 + (1.5 * IQR)</t>
  </si>
  <si>
    <t>COUNTIF</t>
  </si>
  <si>
    <t>=COUNTIF(RANGE,"PARAMETER")</t>
  </si>
  <si>
    <t>Lower &amp; Upper Threshold  : sebuah data outlier atau ngga</t>
  </si>
  <si>
    <t>Promo</t>
  </si>
  <si>
    <t>1 ajak teman 25 000</t>
  </si>
  <si>
    <t>user_id</t>
  </si>
  <si>
    <t>1 bulan</t>
  </si>
  <si>
    <t>achmad001@gmail.com</t>
  </si>
  <si>
    <t>achmad002@gmai.com</t>
  </si>
  <si>
    <t>mesin nya mati 1</t>
  </si>
  <si>
    <t>Voucher Redeem</t>
  </si>
  <si>
    <t>You are a part of CRM Team and asked to evaluate the redeemed voucher of the day</t>
  </si>
  <si>
    <t>1. What the mean, median, mode, and std.dev of the last month performance?</t>
  </si>
  <si>
    <t>Percentile 25</t>
  </si>
  <si>
    <t>Percentile 75</t>
  </si>
  <si>
    <t>IQR</t>
  </si>
  <si>
    <t>OUTLIER-LOWER</t>
  </si>
  <si>
    <t>OUTLIER-UPPER</t>
  </si>
  <si>
    <t>and upper &amp; lower threshold</t>
  </si>
  <si>
    <t>cari tau apakah ada outlier</t>
  </si>
  <si>
    <t>x (3*(n+1)/4)</t>
  </si>
  <si>
    <t>Hipotesa Awal -&gt; Kalo ada fraud</t>
  </si>
  <si>
    <t>Orang yang nge redeem 300</t>
  </si>
  <si>
    <t>email nya berurutan</t>
  </si>
  <si>
    <t>dia nge redeem waktu dekat</t>
  </si>
  <si>
    <t>Business Impact</t>
  </si>
  <si>
    <t>Email nya mirip semua doni01@gmail.com , doni02@gmail.com</t>
  </si>
  <si>
    <t>1 jam - 5 orang</t>
  </si>
  <si>
    <t>1 hari 1 teman</t>
  </si>
  <si>
    <t>Recommendation</t>
  </si>
  <si>
    <t xml:space="preserve">1. Tolong </t>
  </si>
  <si>
    <t>Transaction ID</t>
  </si>
  <si>
    <t>Service Level Agreement (SLA) in Mins</t>
  </si>
  <si>
    <t>Task</t>
  </si>
  <si>
    <t>In one money transfer company, the expected of P75 SLA is equal 3 mins or lower to ensure the customer satisfaction of the service provided</t>
  </si>
  <si>
    <t>There are 20 transactions occured with each of SLA is attached</t>
  </si>
  <si>
    <t>Is the company was achieved P75 Satisfaction Level Condition?</t>
  </si>
  <si>
    <t>P75</t>
  </si>
  <si>
    <t>service duration</t>
  </si>
  <si>
    <t>In one money transfer company, the expected of P90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</si>
  <si>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</si>
  <si>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</si>
  <si>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What is your recommendation to product team to solve this condition?</t>
  </si>
  <si>
    <t>P90</t>
  </si>
  <si>
    <t>Bank Visitor</t>
  </si>
  <si>
    <t>Stdev</t>
  </si>
  <si>
    <t xml:space="preserve">If you are the data analyst of the bank, how many chair that you need to prepared to cover 96% of all visitior at least will get the seat? </t>
  </si>
  <si>
    <t>With assuming the data is normally distributed</t>
  </si>
  <si>
    <t>We can prepare the chair to cover 96% of the seat at least for</t>
  </si>
  <si>
    <t>mean + 2 * std.dev</t>
  </si>
  <si>
    <t>6,1 + 2 * (4,1)</t>
  </si>
  <si>
    <t>15 chair we need to prep.</t>
  </si>
  <si>
    <t>Visitor of the Public Service</t>
  </si>
  <si>
    <t xml:space="preserve">If you are the leader of one institution in Surabaya, how many chair that you need to prepared to cover 68% of all visitior at least will get the seat? </t>
  </si>
  <si>
    <t>We can prepare the chair to cover 68% of the seat at least for</t>
  </si>
  <si>
    <t>mean + 1 * std. deviasi</t>
  </si>
  <si>
    <t>6,4 + 1 * 2,1</t>
  </si>
  <si>
    <t>9 chair we need to prepare.</t>
  </si>
  <si>
    <t>Month</t>
  </si>
  <si>
    <t>Sales</t>
  </si>
  <si>
    <t>There is no seasonality</t>
  </si>
  <si>
    <t>Visitor</t>
  </si>
  <si>
    <t>modal belajar buat bikin formula / persamaan dari si linear regresi</t>
  </si>
  <si>
    <t>You are the manager of the museum, you asked to forecast and visualize the forecast of the 2023 Q1 potential visitor</t>
  </si>
  <si>
    <t>1. Provide a forecast for Q1 2023</t>
  </si>
  <si>
    <t>2. Provide the visualization (in scatter plot)</t>
  </si>
  <si>
    <t>Q1 atau x untuk prediksi</t>
  </si>
  <si>
    <t>Alternative</t>
  </si>
  <si>
    <t>Multiple Linear Regression</t>
  </si>
  <si>
    <t>X1</t>
  </si>
  <si>
    <t>X2</t>
  </si>
  <si>
    <t>X3</t>
  </si>
  <si>
    <t>Y</t>
  </si>
  <si>
    <t>Harapan Hidup</t>
  </si>
  <si>
    <t>Rata-Rata Kolesterol</t>
  </si>
  <si>
    <t>Pendapatan Keluarga</t>
  </si>
  <si>
    <t>Jumlah Anak</t>
  </si>
  <si>
    <t>Fomula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</si>
</sst>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i/>
      <color theme="1"/>
      <name val="Arial"/>
      <scheme val="minor"/>
    </font>
    <font>
      <color rgb="FFD9D9D9"/>
      <name val="Arial"/>
      <scheme val="minor"/>
    </font>
    <font>
      <sz val="12.0"/>
      <color rgb="FFD9D9D9"/>
      <name val="Roboto"/>
    </font>
    <font>
      <color rgb="FFB7B7B7"/>
      <name val="Arial"/>
      <scheme val="minor"/>
    </font>
    <font>
      <b/>
      <color rgb="FFB7B7B7"/>
      <name val="Arial"/>
      <scheme val="minor"/>
    </font>
    <font>
      <color rgb="FF000000"/>
      <name val="Arial"/>
      <scheme val="minor"/>
    </font>
    <font>
      <i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 vertical="center"/>
    </xf>
    <xf borderId="0" fillId="5" fontId="2" numFmtId="0" xfId="0" applyAlignment="1" applyFill="1" applyFont="1">
      <alignment readingOrder="0"/>
    </xf>
    <xf borderId="0" fillId="5" fontId="2" numFmtId="165" xfId="0" applyFont="1" applyNumberFormat="1"/>
    <xf quotePrefix="1" borderId="0" fillId="0" fontId="4" numFmtId="0" xfId="0" applyAlignment="1" applyFont="1">
      <alignment readingOrder="0"/>
    </xf>
    <xf borderId="0" fillId="0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2" numFmtId="2" xfId="0" applyFont="1" applyNumberFormat="1"/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3" xfId="0" applyFont="1" applyNumberFormat="1"/>
    <xf borderId="0" fillId="0" fontId="2" numFmtId="0" xfId="0" applyAlignment="1" applyFont="1">
      <alignment readingOrder="0" shrinkToFit="0" wrapText="1"/>
    </xf>
    <xf borderId="0" fillId="6" fontId="2" numFmtId="165" xfId="0" applyFont="1" applyNumberFormat="1"/>
    <xf borderId="0" fillId="6" fontId="9" numFmtId="165" xfId="0" applyFont="1" applyNumberFormat="1"/>
    <xf borderId="0" fillId="4" fontId="10" numFmtId="0" xfId="0" applyAlignment="1" applyFont="1">
      <alignment horizontal="left" readingOrder="0"/>
    </xf>
    <xf borderId="0" fillId="6" fontId="2" numFmtId="1" xfId="0" applyFont="1" applyNumberFormat="1"/>
    <xf borderId="0" fillId="0" fontId="1" numFmtId="0" xfId="0" applyFont="1"/>
    <xf borderId="0" fillId="3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Month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'Linear Regression - Task'!$A$2:$A$13</c:f>
            </c:numRef>
          </c:xVal>
          <c:yVal>
            <c:numRef>
              <c:f>'Linear Regression - Task'!$B$2:$B$13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00008"/>
        <c:axId val="1001784505"/>
      </c:scatterChart>
      <c:valAx>
        <c:axId val="334600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784505"/>
      </c:valAx>
      <c:valAx>
        <c:axId val="100178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600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Visitor vs Month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- Task'!$B$1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'Linear Regression - Task'!$A$2:$A$25</c:f>
            </c:numRef>
          </c:xVal>
          <c:yVal>
            <c:numRef>
              <c:f>'Linear Regression - Task'!$B$2:$B$25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09138"/>
        <c:axId val="732200069"/>
      </c:scatterChart>
      <c:valAx>
        <c:axId val="1195409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00069"/>
      </c:valAx>
      <c:valAx>
        <c:axId val="73220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409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9</xdr:row>
      <xdr:rowOff>142875</xdr:rowOff>
    </xdr:from>
    <xdr:ext cx="4876800" cy="2600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9</xdr:row>
      <xdr:rowOff>28575</xdr:rowOff>
    </xdr:from>
    <xdr:ext cx="4876800" cy="2600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0</xdr:rowOff>
    </xdr:from>
    <xdr:ext cx="467677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5</xdr:row>
      <xdr:rowOff>104775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</cols>
  <sheetData>
    <row r="1">
      <c r="A1" s="1" t="s">
        <v>0</v>
      </c>
      <c r="B1" s="1" t="s">
        <v>1</v>
      </c>
      <c r="D1" s="2" t="s">
        <v>2</v>
      </c>
    </row>
    <row r="2">
      <c r="A2" s="3">
        <v>44896.0</v>
      </c>
      <c r="B2" s="4">
        <v>8.0</v>
      </c>
      <c r="D2" s="5" t="s">
        <v>3</v>
      </c>
    </row>
    <row r="3">
      <c r="A3" s="3">
        <v>44897.0</v>
      </c>
      <c r="B3" s="4">
        <v>1.0</v>
      </c>
    </row>
    <row r="4">
      <c r="A4" s="3">
        <v>44898.0</v>
      </c>
      <c r="B4" s="4">
        <v>2.0</v>
      </c>
      <c r="D4" s="5" t="s">
        <v>4</v>
      </c>
    </row>
    <row r="5">
      <c r="A5" s="3">
        <v>44899.0</v>
      </c>
      <c r="B5" s="4">
        <v>3.0</v>
      </c>
      <c r="E5" s="5" t="s">
        <v>5</v>
      </c>
    </row>
    <row r="6">
      <c r="A6" s="3">
        <v>44900.0</v>
      </c>
      <c r="B6" s="4">
        <v>3.0</v>
      </c>
      <c r="E6" s="5" t="s">
        <v>6</v>
      </c>
    </row>
    <row r="7">
      <c r="A7" s="3">
        <v>44901.0</v>
      </c>
      <c r="B7" s="4">
        <v>8.0</v>
      </c>
      <c r="E7" s="5" t="s">
        <v>7</v>
      </c>
    </row>
    <row r="8">
      <c r="A8" s="3">
        <v>44902.0</v>
      </c>
      <c r="B8" s="4">
        <v>1.0</v>
      </c>
      <c r="E8" s="5" t="s">
        <v>8</v>
      </c>
    </row>
    <row r="9">
      <c r="A9" s="3">
        <v>44903.0</v>
      </c>
      <c r="B9" s="4">
        <v>8.0</v>
      </c>
      <c r="E9" s="5" t="s">
        <v>9</v>
      </c>
    </row>
    <row r="10">
      <c r="A10" s="3">
        <v>44904.0</v>
      </c>
      <c r="B10" s="4">
        <v>10.0</v>
      </c>
      <c r="D10" s="6" t="s">
        <v>10</v>
      </c>
    </row>
    <row r="11">
      <c r="A11" s="3">
        <v>44905.0</v>
      </c>
      <c r="B11" s="4">
        <v>5.0</v>
      </c>
      <c r="D11" s="5" t="s">
        <v>11</v>
      </c>
    </row>
    <row r="12">
      <c r="A12" s="3">
        <v>44906.0</v>
      </c>
      <c r="B12" s="4">
        <v>9.0</v>
      </c>
      <c r="D12" s="5" t="s">
        <v>12</v>
      </c>
    </row>
    <row r="13">
      <c r="A13" s="3">
        <v>44907.0</v>
      </c>
      <c r="B13" s="4">
        <v>6.0</v>
      </c>
    </row>
    <row r="14">
      <c r="A14" s="3">
        <v>44908.0</v>
      </c>
      <c r="B14" s="4">
        <v>8.0</v>
      </c>
      <c r="D14" s="2" t="s">
        <v>13</v>
      </c>
    </row>
    <row r="15">
      <c r="A15" s="3">
        <v>44909.0</v>
      </c>
      <c r="B15" s="4">
        <v>2.0</v>
      </c>
      <c r="E15" s="7" t="s">
        <v>14</v>
      </c>
      <c r="F15" s="5"/>
      <c r="G15" s="7" t="s">
        <v>15</v>
      </c>
    </row>
    <row r="16">
      <c r="A16" s="3">
        <v>44910.0</v>
      </c>
      <c r="B16" s="4">
        <v>9.0</v>
      </c>
      <c r="D16" s="8" t="s">
        <v>16</v>
      </c>
      <c r="E16" s="9">
        <f>AVERAGE($B$2:$B$31)</f>
        <v>6.266666667</v>
      </c>
      <c r="F16" s="5"/>
      <c r="G16" s="10" t="s">
        <v>17</v>
      </c>
    </row>
    <row r="17">
      <c r="A17" s="3">
        <v>44911.0</v>
      </c>
      <c r="B17" s="4">
        <v>4.0</v>
      </c>
      <c r="D17" s="5" t="s">
        <v>18</v>
      </c>
      <c r="E17" s="11">
        <f>MEDIAN($B$2:$B$31)</f>
        <v>6</v>
      </c>
      <c r="F17" s="5"/>
      <c r="G17" s="10" t="s">
        <v>19</v>
      </c>
    </row>
    <row r="18">
      <c r="A18" s="3">
        <v>44912.0</v>
      </c>
      <c r="B18" s="5">
        <v>25.0</v>
      </c>
      <c r="D18" s="5" t="s">
        <v>20</v>
      </c>
      <c r="E18" s="11">
        <f>MODE($B$2:$B$31)</f>
        <v>8</v>
      </c>
      <c r="F18" s="5"/>
      <c r="G18" s="10" t="s">
        <v>21</v>
      </c>
    </row>
    <row r="19">
      <c r="A19" s="3">
        <v>44913.0</v>
      </c>
      <c r="B19" s="4">
        <v>10.0</v>
      </c>
      <c r="D19" s="5" t="s">
        <v>22</v>
      </c>
      <c r="E19" s="11">
        <f>VAR(B2:B31)</f>
        <v>22.34022989</v>
      </c>
      <c r="F19" s="5"/>
      <c r="G19" s="10" t="s">
        <v>23</v>
      </c>
    </row>
    <row r="20">
      <c r="A20" s="3">
        <v>44914.0</v>
      </c>
      <c r="B20" s="4">
        <v>6.0</v>
      </c>
      <c r="D20" s="8" t="s">
        <v>24</v>
      </c>
      <c r="E20" s="9">
        <f>_xlfn.STDEV.S(B2:B31)</f>
        <v>4.726545238</v>
      </c>
      <c r="F20" s="5"/>
      <c r="G20" s="10" t="s">
        <v>25</v>
      </c>
    </row>
    <row r="21">
      <c r="A21" s="3">
        <v>44915.0</v>
      </c>
      <c r="B21" s="4">
        <v>1.0</v>
      </c>
      <c r="D21" s="12" t="s">
        <v>26</v>
      </c>
      <c r="E21" s="13">
        <f>PERCENTILE($B$2:$B$31,0.25)</f>
        <v>3</v>
      </c>
      <c r="F21" s="5"/>
      <c r="G21" s="10" t="s">
        <v>27</v>
      </c>
    </row>
    <row r="22">
      <c r="A22" s="3">
        <v>44916.0</v>
      </c>
      <c r="B22" s="4">
        <v>6.0</v>
      </c>
      <c r="D22" s="12" t="s">
        <v>28</v>
      </c>
      <c r="E22" s="13">
        <f>PERCENTILE($B$2:$B$31,0.75)</f>
        <v>8.75</v>
      </c>
      <c r="F22" s="5"/>
      <c r="G22" s="10" t="s">
        <v>29</v>
      </c>
    </row>
    <row r="23">
      <c r="A23" s="3">
        <v>44917.0</v>
      </c>
      <c r="B23" s="4">
        <v>10.0</v>
      </c>
      <c r="D23" s="12" t="s">
        <v>30</v>
      </c>
      <c r="E23" s="13">
        <f>E22-E21</f>
        <v>5.75</v>
      </c>
      <c r="F23" s="5"/>
      <c r="G23" s="10" t="s">
        <v>31</v>
      </c>
    </row>
    <row r="24">
      <c r="A24" s="3">
        <v>44918.0</v>
      </c>
      <c r="B24" s="4">
        <v>7.0</v>
      </c>
      <c r="D24" s="13"/>
      <c r="E24" s="13"/>
    </row>
    <row r="25">
      <c r="A25" s="3">
        <v>44919.0</v>
      </c>
      <c r="B25" s="4">
        <v>3.0</v>
      </c>
      <c r="D25" s="12" t="s">
        <v>32</v>
      </c>
      <c r="E25" s="13">
        <f>E21-(1.5*$E$23)</f>
        <v>-5.625</v>
      </c>
      <c r="F25" s="5">
        <v>0.0</v>
      </c>
      <c r="G25" s="10" t="s">
        <v>33</v>
      </c>
    </row>
    <row r="26">
      <c r="A26" s="3">
        <v>44920.0</v>
      </c>
      <c r="B26" s="4">
        <v>5.0</v>
      </c>
      <c r="D26" s="12" t="s">
        <v>34</v>
      </c>
      <c r="E26" s="13">
        <f>E22+(1.5*$E$23)</f>
        <v>17.375</v>
      </c>
      <c r="G26" s="10" t="s">
        <v>35</v>
      </c>
    </row>
    <row r="27">
      <c r="A27" s="3">
        <v>44921.0</v>
      </c>
      <c r="B27" s="4">
        <v>9.0</v>
      </c>
      <c r="D27" s="5" t="s">
        <v>36</v>
      </c>
      <c r="E27" s="11">
        <f>COUNTIF(B2:B31,"&gt;17.375")</f>
        <v>1</v>
      </c>
      <c r="G27" s="14" t="s">
        <v>37</v>
      </c>
    </row>
    <row r="28">
      <c r="A28" s="3">
        <v>44922.0</v>
      </c>
      <c r="B28" s="4">
        <v>6.0</v>
      </c>
    </row>
    <row r="29">
      <c r="A29" s="3">
        <v>44923.0</v>
      </c>
      <c r="B29" s="4">
        <v>2.0</v>
      </c>
    </row>
    <row r="30">
      <c r="A30" s="3">
        <v>44924.0</v>
      </c>
      <c r="B30" s="4">
        <v>10.0</v>
      </c>
      <c r="D30" s="5" t="s">
        <v>38</v>
      </c>
    </row>
    <row r="31">
      <c r="A31" s="3">
        <v>44925.0</v>
      </c>
      <c r="B31" s="4">
        <v>1.0</v>
      </c>
    </row>
    <row r="34">
      <c r="E34" s="5">
        <v>1.0</v>
      </c>
      <c r="F34" s="11">
        <f>_xlfn.PERCENTILE.EXC(E34:E37,0.75)</f>
        <v>3.75</v>
      </c>
    </row>
    <row r="35">
      <c r="E35" s="5">
        <v>2.0</v>
      </c>
    </row>
    <row r="36">
      <c r="E36" s="5">
        <v>3.0</v>
      </c>
    </row>
    <row r="37">
      <c r="E37" s="5">
        <v>4.0</v>
      </c>
    </row>
    <row r="41">
      <c r="A41" s="15" t="s">
        <v>39</v>
      </c>
      <c r="B41" s="5" t="s">
        <v>40</v>
      </c>
    </row>
    <row r="43">
      <c r="A43" s="16" t="s">
        <v>41</v>
      </c>
      <c r="B43" s="16" t="s">
        <v>42</v>
      </c>
    </row>
    <row r="44">
      <c r="A44" s="5">
        <v>1.0</v>
      </c>
      <c r="B44" s="5">
        <v>2.0</v>
      </c>
      <c r="D44" s="5" t="s">
        <v>43</v>
      </c>
    </row>
    <row r="45">
      <c r="A45" s="5">
        <v>2.0</v>
      </c>
      <c r="B45" s="5">
        <v>3.0</v>
      </c>
      <c r="D45" s="5" t="s">
        <v>44</v>
      </c>
    </row>
    <row r="46">
      <c r="A46" s="5">
        <v>3.0</v>
      </c>
      <c r="B46" s="5">
        <v>4.0</v>
      </c>
    </row>
    <row r="47">
      <c r="A47" s="5">
        <v>4.0</v>
      </c>
      <c r="B47" s="5">
        <v>1.0</v>
      </c>
    </row>
    <row r="48">
      <c r="A48" s="17">
        <v>5.0</v>
      </c>
      <c r="B48" s="17">
        <v>98.0</v>
      </c>
    </row>
    <row r="51">
      <c r="A51" s="18">
        <v>44927.0</v>
      </c>
      <c r="B51" s="5">
        <v>2.0</v>
      </c>
    </row>
    <row r="52">
      <c r="A52" s="18">
        <v>44928.0</v>
      </c>
      <c r="B52" s="5">
        <v>1.8</v>
      </c>
    </row>
    <row r="53">
      <c r="A53" s="18">
        <v>44929.0</v>
      </c>
      <c r="B53" s="5">
        <v>2.1</v>
      </c>
    </row>
    <row r="54">
      <c r="A54" s="18">
        <v>44930.0</v>
      </c>
      <c r="B54" s="5">
        <v>1.5</v>
      </c>
    </row>
    <row r="55">
      <c r="A55" s="18">
        <v>44931.0</v>
      </c>
      <c r="B55" s="5">
        <v>1.0</v>
      </c>
    </row>
    <row r="56">
      <c r="A56" s="18">
        <v>44932.0</v>
      </c>
      <c r="B56" s="5">
        <v>5.0</v>
      </c>
      <c r="D56" s="5" t="s">
        <v>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</row>
    <row r="2">
      <c r="A2" s="5">
        <v>1.0</v>
      </c>
    </row>
    <row r="3">
      <c r="A3" s="5">
        <v>2.0</v>
      </c>
    </row>
    <row r="4">
      <c r="A4" s="5">
        <v>2.0</v>
      </c>
    </row>
    <row r="5">
      <c r="A5" s="5">
        <v>3.0</v>
      </c>
    </row>
    <row r="6">
      <c r="A6" s="5">
        <v>3.0</v>
      </c>
    </row>
    <row r="7">
      <c r="A7" s="5">
        <v>4.0</v>
      </c>
    </row>
    <row r="8">
      <c r="A8" s="5">
        <v>4.0</v>
      </c>
    </row>
    <row r="9">
      <c r="A9" s="5" t="s">
        <v>113</v>
      </c>
      <c r="B9" s="4">
        <v>5.25</v>
      </c>
    </row>
    <row r="10">
      <c r="B10" s="4" t="s">
        <v>56</v>
      </c>
    </row>
    <row r="12">
      <c r="B12" s="11">
        <v>2.25</v>
      </c>
    </row>
    <row r="14">
      <c r="B14" s="11">
        <v>1.75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46</v>
      </c>
    </row>
    <row r="2">
      <c r="A2" s="3">
        <v>44927.0</v>
      </c>
      <c r="B2" s="5">
        <v>98.0</v>
      </c>
      <c r="D2" s="5" t="s">
        <v>16</v>
      </c>
      <c r="E2" s="19">
        <f>AVERAGE($B$2:$B$31)</f>
        <v>81.63333333</v>
      </c>
      <c r="G2" s="5" t="s">
        <v>47</v>
      </c>
    </row>
    <row r="3">
      <c r="A3" s="3">
        <v>44928.0</v>
      </c>
      <c r="B3" s="5">
        <v>112.0</v>
      </c>
      <c r="D3" s="5" t="s">
        <v>18</v>
      </c>
      <c r="E3" s="11">
        <f>MEDIAN($B$2:$B$31)</f>
        <v>87</v>
      </c>
      <c r="G3" s="5"/>
    </row>
    <row r="4">
      <c r="A4" s="3">
        <v>44929.0</v>
      </c>
      <c r="B4" s="5">
        <v>1.0</v>
      </c>
      <c r="D4" s="5" t="s">
        <v>20</v>
      </c>
      <c r="E4" s="11">
        <f>MODE($B$2:$B$31)</f>
        <v>86</v>
      </c>
      <c r="G4" s="5" t="s">
        <v>48</v>
      </c>
    </row>
    <row r="5">
      <c r="A5" s="3">
        <v>44930.0</v>
      </c>
      <c r="B5" s="5">
        <v>41.0</v>
      </c>
      <c r="D5" s="5" t="s">
        <v>22</v>
      </c>
      <c r="E5" s="11">
        <f>VAR(B2:B31)</f>
        <v>1460.309195</v>
      </c>
    </row>
    <row r="6">
      <c r="A6" s="3">
        <v>44931.0</v>
      </c>
      <c r="B6" s="5">
        <v>106.0</v>
      </c>
      <c r="D6" s="5" t="s">
        <v>24</v>
      </c>
      <c r="E6" s="11">
        <f>_xlfn.STDEV.S(B2:B31)</f>
        <v>38.21399214</v>
      </c>
    </row>
    <row r="7">
      <c r="A7" s="3">
        <v>44932.0</v>
      </c>
      <c r="B7" s="5">
        <v>111.0</v>
      </c>
      <c r="D7" s="5" t="s">
        <v>49</v>
      </c>
      <c r="E7" s="11">
        <f>PERCENTILE($B$2:$B$31,0.25)</f>
        <v>53.25</v>
      </c>
    </row>
    <row r="8">
      <c r="A8" s="3">
        <v>44933.0</v>
      </c>
      <c r="B8" s="5">
        <v>86.0</v>
      </c>
      <c r="D8" s="5" t="s">
        <v>50</v>
      </c>
      <c r="E8" s="11">
        <f>PERCENTILE($B$2:$B$31,0.75)</f>
        <v>111.75</v>
      </c>
    </row>
    <row r="9">
      <c r="A9" s="3">
        <v>44934.0</v>
      </c>
      <c r="B9" s="5">
        <v>142.0</v>
      </c>
      <c r="D9" s="5" t="s">
        <v>51</v>
      </c>
      <c r="E9" s="11">
        <f>E8-E7</f>
        <v>58.5</v>
      </c>
    </row>
    <row r="10">
      <c r="A10" s="3">
        <v>44935.0</v>
      </c>
      <c r="B10" s="5">
        <v>143.0</v>
      </c>
      <c r="D10" s="5" t="s">
        <v>52</v>
      </c>
      <c r="E10" s="11">
        <f>E7-(1.5*E9)</f>
        <v>-34.5</v>
      </c>
    </row>
    <row r="11">
      <c r="A11" s="3">
        <v>44936.0</v>
      </c>
      <c r="B11" s="5">
        <v>88.0</v>
      </c>
      <c r="D11" s="5" t="s">
        <v>53</v>
      </c>
      <c r="E11" s="11">
        <f>E8+(1.5*E9)</f>
        <v>199.5</v>
      </c>
    </row>
    <row r="12">
      <c r="A12" s="3">
        <v>44937.0</v>
      </c>
      <c r="B12" s="5">
        <v>32.0</v>
      </c>
    </row>
    <row r="13">
      <c r="A13" s="3">
        <v>44938.0</v>
      </c>
      <c r="B13" s="5">
        <v>66.0</v>
      </c>
    </row>
    <row r="14">
      <c r="A14" s="3">
        <v>44939.0</v>
      </c>
      <c r="B14" s="5">
        <v>92.0</v>
      </c>
    </row>
    <row r="15">
      <c r="A15" s="3">
        <v>44940.0</v>
      </c>
      <c r="B15" s="5">
        <v>94.0</v>
      </c>
    </row>
    <row r="16">
      <c r="A16" s="3">
        <v>44941.0</v>
      </c>
      <c r="B16" s="5">
        <v>118.0</v>
      </c>
    </row>
    <row r="17">
      <c r="A17" s="3">
        <v>44942.0</v>
      </c>
      <c r="B17" s="5">
        <v>53.0</v>
      </c>
    </row>
    <row r="18">
      <c r="A18" s="3">
        <v>44943.0</v>
      </c>
      <c r="B18" s="5">
        <v>119.0</v>
      </c>
    </row>
    <row r="19">
      <c r="A19" s="3">
        <v>44944.0</v>
      </c>
      <c r="B19" s="5">
        <v>12.0</v>
      </c>
    </row>
    <row r="20">
      <c r="A20" s="3">
        <v>44945.0</v>
      </c>
      <c r="B20" s="5">
        <v>37.0</v>
      </c>
    </row>
    <row r="21">
      <c r="A21" s="3">
        <v>44946.0</v>
      </c>
      <c r="B21" s="5">
        <v>90.0</v>
      </c>
    </row>
    <row r="22">
      <c r="A22" s="3">
        <v>44947.0</v>
      </c>
      <c r="B22" s="5">
        <v>128.0</v>
      </c>
    </row>
    <row r="23">
      <c r="A23" s="3">
        <v>44948.0</v>
      </c>
      <c r="B23" s="5">
        <v>79.0</v>
      </c>
    </row>
    <row r="24">
      <c r="A24" s="3">
        <v>44949.0</v>
      </c>
      <c r="B24" s="5">
        <v>86.0</v>
      </c>
    </row>
    <row r="25">
      <c r="A25" s="3">
        <v>44950.0</v>
      </c>
      <c r="B25" s="5">
        <v>45.0</v>
      </c>
    </row>
    <row r="26">
      <c r="A26" s="3">
        <v>44951.0</v>
      </c>
      <c r="B26" s="5">
        <v>33.0</v>
      </c>
    </row>
    <row r="27">
      <c r="A27" s="3">
        <v>44952.0</v>
      </c>
      <c r="B27" s="5">
        <v>54.0</v>
      </c>
    </row>
    <row r="28">
      <c r="A28" s="3">
        <v>44953.0</v>
      </c>
      <c r="B28" s="5">
        <v>115.0</v>
      </c>
    </row>
    <row r="29">
      <c r="A29" s="3">
        <v>44954.0</v>
      </c>
      <c r="B29" s="5">
        <v>129.0</v>
      </c>
    </row>
    <row r="30">
      <c r="A30" s="3">
        <v>44955.0</v>
      </c>
      <c r="B30" s="5">
        <v>56.0</v>
      </c>
    </row>
    <row r="31">
      <c r="A31" s="3">
        <v>44956.0</v>
      </c>
      <c r="B31" s="5">
        <v>83.0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</cols>
  <sheetData>
    <row r="1">
      <c r="A1" s="5" t="s">
        <v>0</v>
      </c>
      <c r="B1" s="5" t="s">
        <v>46</v>
      </c>
      <c r="D1" s="2" t="s">
        <v>2</v>
      </c>
    </row>
    <row r="2">
      <c r="A2" s="3">
        <v>44927.0</v>
      </c>
      <c r="B2" s="5">
        <v>98.0</v>
      </c>
      <c r="D2" s="5" t="s">
        <v>47</v>
      </c>
      <c r="I2" s="20"/>
      <c r="J2" s="20"/>
    </row>
    <row r="3">
      <c r="A3" s="3">
        <v>44928.0</v>
      </c>
      <c r="B3" s="5">
        <v>112.0</v>
      </c>
      <c r="D3" s="5"/>
      <c r="I3" s="21">
        <v>1.0</v>
      </c>
      <c r="J3" s="20"/>
    </row>
    <row r="4">
      <c r="A4" s="3">
        <v>44929.0</v>
      </c>
      <c r="B4" s="5">
        <v>1.0</v>
      </c>
      <c r="D4" s="5" t="s">
        <v>4</v>
      </c>
      <c r="I4" s="21">
        <v>1.0</v>
      </c>
      <c r="J4" s="20"/>
    </row>
    <row r="5">
      <c r="A5" s="3">
        <v>44930.0</v>
      </c>
      <c r="B5" s="5">
        <v>41.0</v>
      </c>
      <c r="E5" s="5" t="s">
        <v>5</v>
      </c>
      <c r="I5" s="21">
        <v>2.0</v>
      </c>
      <c r="J5" s="20">
        <f>(I4+I5)/2</f>
        <v>1.5</v>
      </c>
    </row>
    <row r="6">
      <c r="A6" s="3">
        <v>44931.0</v>
      </c>
      <c r="B6" s="5">
        <v>106.0</v>
      </c>
      <c r="E6" s="5" t="s">
        <v>6</v>
      </c>
      <c r="I6" s="21">
        <v>2.0</v>
      </c>
      <c r="J6" s="20"/>
    </row>
    <row r="7">
      <c r="A7" s="3">
        <v>44932.0</v>
      </c>
      <c r="B7" s="5">
        <v>111.0</v>
      </c>
      <c r="E7" s="5" t="s">
        <v>7</v>
      </c>
      <c r="I7" s="21">
        <v>3.0</v>
      </c>
      <c r="J7" s="20"/>
    </row>
    <row r="8">
      <c r="A8" s="3">
        <v>44933.0</v>
      </c>
      <c r="B8" s="5">
        <v>86.0</v>
      </c>
      <c r="E8" s="5" t="s">
        <v>8</v>
      </c>
      <c r="I8" s="21">
        <v>3.0</v>
      </c>
      <c r="J8" s="20"/>
    </row>
    <row r="9">
      <c r="A9" s="3">
        <v>44934.0</v>
      </c>
      <c r="B9" s="5">
        <v>142.0</v>
      </c>
      <c r="E9" s="5" t="s">
        <v>54</v>
      </c>
      <c r="G9" s="22" t="s">
        <v>55</v>
      </c>
      <c r="I9" s="21">
        <v>4.0</v>
      </c>
      <c r="J9" s="20"/>
    </row>
    <row r="10">
      <c r="A10" s="3">
        <v>44935.0</v>
      </c>
      <c r="B10" s="5">
        <v>143.0</v>
      </c>
      <c r="D10" s="6" t="s">
        <v>10</v>
      </c>
      <c r="I10" s="21">
        <v>4.0</v>
      </c>
      <c r="J10" s="20"/>
    </row>
    <row r="11">
      <c r="A11" s="3">
        <v>44936.0</v>
      </c>
      <c r="B11" s="5">
        <v>88.0</v>
      </c>
      <c r="D11" s="5" t="s">
        <v>11</v>
      </c>
      <c r="I11" s="20"/>
      <c r="J11" s="20"/>
    </row>
    <row r="12">
      <c r="A12" s="3">
        <v>44937.0</v>
      </c>
      <c r="B12" s="5">
        <v>32.0</v>
      </c>
      <c r="D12" s="5" t="s">
        <v>12</v>
      </c>
      <c r="I12" s="20"/>
      <c r="J12" s="20"/>
    </row>
    <row r="13">
      <c r="A13" s="3">
        <v>44938.0</v>
      </c>
      <c r="B13" s="5">
        <v>66.0</v>
      </c>
      <c r="I13" s="20"/>
      <c r="J13" s="20"/>
    </row>
    <row r="14">
      <c r="A14" s="3">
        <v>44939.0</v>
      </c>
      <c r="B14" s="5">
        <v>92.0</v>
      </c>
      <c r="D14" s="2" t="s">
        <v>13</v>
      </c>
      <c r="I14" s="21">
        <f>0.75 * 7</f>
        <v>5.25</v>
      </c>
      <c r="J14" s="20"/>
    </row>
    <row r="15">
      <c r="A15" s="3">
        <v>44940.0</v>
      </c>
      <c r="B15" s="5">
        <v>94.0</v>
      </c>
      <c r="D15" s="5" t="s">
        <v>16</v>
      </c>
      <c r="E15" s="23">
        <f>AVERAGE(B2:B31)</f>
        <v>81.63333333</v>
      </c>
      <c r="I15" s="24" t="s">
        <v>56</v>
      </c>
      <c r="J15" s="20"/>
    </row>
    <row r="16">
      <c r="A16" s="3">
        <v>44941.0</v>
      </c>
      <c r="B16" s="5">
        <v>118.0</v>
      </c>
      <c r="D16" s="5" t="s">
        <v>18</v>
      </c>
      <c r="E16" s="13">
        <f>MEDIAN(B2:B31)</f>
        <v>87</v>
      </c>
      <c r="I16" s="20"/>
      <c r="J16" s="20"/>
    </row>
    <row r="17">
      <c r="A17" s="3">
        <v>44942.0</v>
      </c>
      <c r="B17" s="5">
        <v>53.0</v>
      </c>
      <c r="D17" s="5" t="s">
        <v>20</v>
      </c>
      <c r="E17" s="13">
        <f>MODE(B2:B31)</f>
        <v>86</v>
      </c>
      <c r="F17" s="20"/>
      <c r="I17" s="20">
        <f>9/4</f>
        <v>2.25</v>
      </c>
      <c r="J17" s="20"/>
    </row>
    <row r="18">
      <c r="A18" s="3">
        <v>44943.0</v>
      </c>
      <c r="B18" s="5">
        <v>119.0</v>
      </c>
      <c r="D18" s="5" t="s">
        <v>22</v>
      </c>
      <c r="E18" s="13">
        <f>VAR(B2:B31)</f>
        <v>1460.309195</v>
      </c>
      <c r="F18" s="20"/>
      <c r="I18" s="20"/>
      <c r="J18" s="20"/>
    </row>
    <row r="19">
      <c r="A19" s="3">
        <v>44944.0</v>
      </c>
      <c r="B19" s="5">
        <v>12.0</v>
      </c>
      <c r="D19" s="5" t="s">
        <v>24</v>
      </c>
      <c r="E19" s="13">
        <f>_xlfn.STDEV.S(B2:B31)</f>
        <v>38.21399214</v>
      </c>
      <c r="F19" s="20"/>
      <c r="I19" s="20">
        <f>I4*0.25 + I5*0.75</f>
        <v>1.75</v>
      </c>
      <c r="J19" s="20"/>
    </row>
    <row r="20">
      <c r="A20" s="3">
        <v>44945.0</v>
      </c>
      <c r="B20" s="5">
        <v>37.0</v>
      </c>
      <c r="D20" s="5" t="s">
        <v>49</v>
      </c>
      <c r="E20" s="13">
        <f>PERCENTILE(B2:B31,0.25)</f>
        <v>53.25</v>
      </c>
      <c r="F20" s="20">
        <f>PERCENTILE(I3:I10,0.25)</f>
        <v>1.75</v>
      </c>
      <c r="I20" s="20"/>
      <c r="J20" s="20"/>
    </row>
    <row r="21">
      <c r="A21" s="3">
        <v>44946.0</v>
      </c>
      <c r="B21" s="5">
        <v>90.0</v>
      </c>
      <c r="D21" s="5" t="s">
        <v>50</v>
      </c>
      <c r="E21" s="13">
        <f>PERCENTILE(B2:B31, 0.75)</f>
        <v>111.75</v>
      </c>
      <c r="F21" s="20"/>
      <c r="I21" s="20"/>
      <c r="J21" s="20"/>
    </row>
    <row r="22">
      <c r="A22" s="3">
        <v>44947.0</v>
      </c>
      <c r="B22" s="5">
        <v>128.0</v>
      </c>
      <c r="D22" s="5" t="s">
        <v>51</v>
      </c>
      <c r="E22" s="13">
        <f>E21-E20</f>
        <v>58.5</v>
      </c>
      <c r="F22" s="20"/>
    </row>
    <row r="23">
      <c r="A23" s="3">
        <v>44948.0</v>
      </c>
      <c r="B23" s="5">
        <v>79.0</v>
      </c>
      <c r="F23" s="20"/>
    </row>
    <row r="24">
      <c r="A24" s="3">
        <v>44949.0</v>
      </c>
      <c r="B24" s="5">
        <v>86.0</v>
      </c>
      <c r="D24" s="12" t="s">
        <v>32</v>
      </c>
      <c r="E24" s="13">
        <f>E20-(1.5*E22)</f>
        <v>-34.5</v>
      </c>
      <c r="F24" s="21">
        <v>0.0</v>
      </c>
    </row>
    <row r="25">
      <c r="A25" s="3">
        <v>44950.0</v>
      </c>
      <c r="B25" s="5">
        <v>45.0</v>
      </c>
      <c r="D25" s="12" t="s">
        <v>34</v>
      </c>
      <c r="E25" s="13">
        <f>E21+(1.5*E22)</f>
        <v>199.5</v>
      </c>
      <c r="F25" s="20"/>
    </row>
    <row r="26">
      <c r="A26" s="3">
        <v>44951.0</v>
      </c>
      <c r="B26" s="5">
        <v>33.0</v>
      </c>
      <c r="D26" s="5" t="s">
        <v>36</v>
      </c>
      <c r="E26" s="11">
        <f>COUNTIF(B2:B31,"&gt;199.5")</f>
        <v>0</v>
      </c>
      <c r="F26" s="25"/>
      <c r="G26" s="25"/>
      <c r="H26" s="25"/>
      <c r="I26" s="25"/>
    </row>
    <row r="27">
      <c r="A27" s="3">
        <v>44952.0</v>
      </c>
      <c r="B27" s="5">
        <v>54.0</v>
      </c>
      <c r="E27" s="26">
        <v>400.0</v>
      </c>
      <c r="F27" s="25"/>
      <c r="G27" s="25"/>
      <c r="H27" s="25"/>
      <c r="I27" s="25"/>
    </row>
    <row r="28">
      <c r="A28" s="3">
        <v>44953.0</v>
      </c>
      <c r="B28" s="5">
        <v>115.0</v>
      </c>
      <c r="E28" s="26">
        <v>300.0</v>
      </c>
      <c r="F28" s="26" t="s">
        <v>57</v>
      </c>
      <c r="G28" s="25"/>
      <c r="H28" s="25"/>
      <c r="I28" s="25"/>
    </row>
    <row r="29">
      <c r="A29" s="3">
        <v>44954.0</v>
      </c>
      <c r="B29" s="5">
        <v>129.0</v>
      </c>
      <c r="E29" s="26">
        <v>150.0</v>
      </c>
      <c r="F29" s="25"/>
      <c r="G29" s="25"/>
      <c r="H29" s="25"/>
      <c r="I29" s="25"/>
    </row>
    <row r="30">
      <c r="A30" s="3">
        <v>44955.0</v>
      </c>
      <c r="B30" s="5">
        <v>56.0</v>
      </c>
      <c r="E30" s="26" t="s">
        <v>58</v>
      </c>
      <c r="F30" s="25"/>
      <c r="G30" s="25"/>
      <c r="H30" s="25"/>
      <c r="I30" s="25"/>
    </row>
    <row r="31">
      <c r="A31" s="3">
        <v>44956.0</v>
      </c>
      <c r="B31" s="5">
        <v>83.0</v>
      </c>
      <c r="E31" s="25"/>
      <c r="F31" s="26" t="s">
        <v>59</v>
      </c>
      <c r="G31" s="25"/>
      <c r="H31" s="25"/>
      <c r="I31" s="25"/>
    </row>
    <row r="32">
      <c r="E32" s="25"/>
      <c r="F32" s="26" t="s">
        <v>60</v>
      </c>
      <c r="G32" s="25"/>
      <c r="H32" s="25"/>
      <c r="I32" s="25"/>
    </row>
    <row r="33">
      <c r="E33" s="25"/>
      <c r="F33" s="25"/>
      <c r="G33" s="25"/>
      <c r="H33" s="25"/>
      <c r="I33" s="25"/>
    </row>
    <row r="34">
      <c r="E34" s="27" t="s">
        <v>61</v>
      </c>
      <c r="F34" s="25"/>
      <c r="G34" s="25"/>
      <c r="H34" s="25"/>
      <c r="I34" s="25"/>
    </row>
    <row r="35">
      <c r="E35" s="26">
        <v>1.0</v>
      </c>
      <c r="F35" s="28">
        <f>300*25000</f>
        <v>7500000</v>
      </c>
      <c r="G35" s="25"/>
      <c r="H35" s="25"/>
      <c r="I35" s="25"/>
    </row>
    <row r="36">
      <c r="E36" s="26">
        <v>2.0</v>
      </c>
      <c r="F36" s="26" t="s">
        <v>62</v>
      </c>
      <c r="G36" s="25"/>
      <c r="H36" s="25"/>
      <c r="I36" s="25"/>
    </row>
    <row r="37">
      <c r="E37" s="26">
        <v>3.0</v>
      </c>
      <c r="F37" s="26" t="s">
        <v>63</v>
      </c>
      <c r="G37" s="26" t="s">
        <v>64</v>
      </c>
      <c r="H37" s="25"/>
      <c r="I37" s="25"/>
    </row>
    <row r="38">
      <c r="E38" s="27" t="s">
        <v>65</v>
      </c>
      <c r="F38" s="25"/>
      <c r="G38" s="25"/>
      <c r="H38" s="25"/>
      <c r="I38" s="25"/>
    </row>
    <row r="39">
      <c r="E39" s="25"/>
      <c r="F39" s="26" t="s">
        <v>66</v>
      </c>
      <c r="G39" s="25"/>
      <c r="H39" s="25"/>
      <c r="I39" s="25"/>
    </row>
    <row r="40">
      <c r="E40" s="25"/>
      <c r="F40" s="25"/>
      <c r="G40" s="25"/>
      <c r="H40" s="25"/>
      <c r="I4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67</v>
      </c>
      <c r="B1" s="5" t="s">
        <v>68</v>
      </c>
    </row>
    <row r="2">
      <c r="A2" s="5">
        <v>1.0</v>
      </c>
      <c r="B2" s="11">
        <f t="shared" ref="B2:B21" si="1">RANDBETWEEN(0,5)</f>
        <v>5</v>
      </c>
      <c r="D2" s="15" t="s">
        <v>69</v>
      </c>
    </row>
    <row r="3">
      <c r="A3" s="5">
        <v>2.0</v>
      </c>
      <c r="B3" s="11">
        <f t="shared" si="1"/>
        <v>3</v>
      </c>
      <c r="D3" s="5" t="s">
        <v>70</v>
      </c>
    </row>
    <row r="4">
      <c r="A4" s="5">
        <v>3.0</v>
      </c>
      <c r="B4" s="11">
        <f t="shared" si="1"/>
        <v>1</v>
      </c>
      <c r="D4" s="6" t="s">
        <v>71</v>
      </c>
    </row>
    <row r="5">
      <c r="A5" s="5">
        <v>4.0</v>
      </c>
      <c r="B5" s="11">
        <f t="shared" si="1"/>
        <v>0</v>
      </c>
      <c r="D5" s="5" t="s">
        <v>72</v>
      </c>
    </row>
    <row r="6">
      <c r="A6" s="5">
        <v>5.0</v>
      </c>
      <c r="B6" s="11">
        <f t="shared" si="1"/>
        <v>3</v>
      </c>
    </row>
    <row r="7">
      <c r="A7" s="5">
        <v>6.0</v>
      </c>
      <c r="B7" s="11">
        <f t="shared" si="1"/>
        <v>3</v>
      </c>
      <c r="D7" s="5" t="s">
        <v>50</v>
      </c>
    </row>
    <row r="8">
      <c r="A8" s="5">
        <v>7.0</v>
      </c>
      <c r="B8" s="11">
        <f t="shared" si="1"/>
        <v>5</v>
      </c>
    </row>
    <row r="9">
      <c r="A9" s="5">
        <v>8.0</v>
      </c>
      <c r="B9" s="11">
        <f t="shared" si="1"/>
        <v>3</v>
      </c>
      <c r="D9" s="5" t="s">
        <v>73</v>
      </c>
      <c r="E9" s="11">
        <f>percentile(B2:B21, 0.9)</f>
        <v>5</v>
      </c>
    </row>
    <row r="10">
      <c r="A10" s="5">
        <v>9.0</v>
      </c>
      <c r="B10" s="11">
        <f t="shared" si="1"/>
        <v>1</v>
      </c>
    </row>
    <row r="11">
      <c r="A11" s="5">
        <v>10.0</v>
      </c>
      <c r="B11" s="11">
        <f t="shared" si="1"/>
        <v>4</v>
      </c>
    </row>
    <row r="12">
      <c r="A12" s="5">
        <v>11.0</v>
      </c>
      <c r="B12" s="11">
        <f t="shared" si="1"/>
        <v>2</v>
      </c>
    </row>
    <row r="13">
      <c r="A13" s="5">
        <v>12.0</v>
      </c>
      <c r="B13" s="11">
        <f t="shared" si="1"/>
        <v>0</v>
      </c>
    </row>
    <row r="14">
      <c r="A14" s="5">
        <v>13.0</v>
      </c>
      <c r="B14" s="11">
        <f t="shared" si="1"/>
        <v>0</v>
      </c>
    </row>
    <row r="15">
      <c r="A15" s="5">
        <v>14.0</v>
      </c>
      <c r="B15" s="11">
        <f t="shared" si="1"/>
        <v>5</v>
      </c>
    </row>
    <row r="16">
      <c r="A16" s="5">
        <v>15.0</v>
      </c>
      <c r="B16" s="11">
        <f t="shared" si="1"/>
        <v>0</v>
      </c>
    </row>
    <row r="17">
      <c r="A17" s="5">
        <v>16.0</v>
      </c>
      <c r="B17" s="11">
        <f t="shared" si="1"/>
        <v>3</v>
      </c>
    </row>
    <row r="18">
      <c r="A18" s="5">
        <v>17.0</v>
      </c>
      <c r="B18" s="11">
        <f t="shared" si="1"/>
        <v>2</v>
      </c>
    </row>
    <row r="19">
      <c r="A19" s="5">
        <v>18.0</v>
      </c>
      <c r="B19" s="11">
        <f t="shared" si="1"/>
        <v>2</v>
      </c>
    </row>
    <row r="20">
      <c r="A20" s="5">
        <v>19.0</v>
      </c>
      <c r="B20" s="11">
        <f t="shared" si="1"/>
        <v>3</v>
      </c>
    </row>
    <row r="21">
      <c r="A21" s="5">
        <v>20.0</v>
      </c>
      <c r="B21" s="11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67</v>
      </c>
      <c r="B1" s="5" t="s">
        <v>74</v>
      </c>
    </row>
    <row r="2">
      <c r="A2" s="5">
        <v>1.0</v>
      </c>
      <c r="B2" s="11">
        <v>1.0</v>
      </c>
      <c r="D2" s="15" t="s">
        <v>69</v>
      </c>
    </row>
    <row r="3">
      <c r="A3" s="5">
        <v>2.0</v>
      </c>
      <c r="B3" s="11">
        <v>4.0</v>
      </c>
      <c r="D3" s="5" t="s">
        <v>75</v>
      </c>
    </row>
    <row r="4">
      <c r="A4" s="5">
        <v>3.0</v>
      </c>
      <c r="B4" s="11">
        <v>8.0</v>
      </c>
      <c r="D4" s="6" t="s">
        <v>76</v>
      </c>
    </row>
    <row r="5">
      <c r="A5" s="5">
        <v>4.0</v>
      </c>
      <c r="B5" s="11">
        <v>5.0</v>
      </c>
      <c r="D5" s="15" t="s">
        <v>77</v>
      </c>
    </row>
    <row r="6">
      <c r="A6" s="5">
        <v>5.0</v>
      </c>
      <c r="B6" s="11">
        <v>5.0</v>
      </c>
      <c r="D6" s="15" t="s">
        <v>78</v>
      </c>
    </row>
    <row r="7">
      <c r="A7" s="5">
        <v>6.0</v>
      </c>
      <c r="B7" s="11">
        <v>1.0</v>
      </c>
    </row>
    <row r="8">
      <c r="A8" s="5">
        <v>7.0</v>
      </c>
      <c r="B8" s="11">
        <v>10.0</v>
      </c>
    </row>
    <row r="9">
      <c r="A9" s="5">
        <v>8.0</v>
      </c>
      <c r="B9" s="11">
        <v>5.0</v>
      </c>
      <c r="D9" s="5" t="s">
        <v>79</v>
      </c>
      <c r="E9" s="13">
        <f>PERCENTILE(B2:B51, 0.9)</f>
        <v>10</v>
      </c>
    </row>
    <row r="10">
      <c r="A10" s="5">
        <v>9.0</v>
      </c>
      <c r="B10" s="11">
        <v>6.0</v>
      </c>
    </row>
    <row r="11">
      <c r="A11" s="5">
        <v>10.0</v>
      </c>
      <c r="B11" s="11">
        <v>1.0</v>
      </c>
    </row>
    <row r="12">
      <c r="A12" s="5">
        <v>11.0</v>
      </c>
      <c r="B12" s="11">
        <v>1.0</v>
      </c>
      <c r="D12" s="29"/>
      <c r="E12" s="29"/>
      <c r="F12" s="29"/>
      <c r="G12" s="29"/>
      <c r="H12" s="29"/>
    </row>
    <row r="13">
      <c r="A13" s="5">
        <v>12.0</v>
      </c>
      <c r="B13" s="11">
        <v>10.0</v>
      </c>
    </row>
    <row r="14">
      <c r="A14" s="5">
        <v>13.0</v>
      </c>
      <c r="B14" s="11">
        <v>2.0</v>
      </c>
    </row>
    <row r="15">
      <c r="A15" s="5">
        <v>14.0</v>
      </c>
      <c r="B15" s="11">
        <v>1.0</v>
      </c>
    </row>
    <row r="16">
      <c r="A16" s="5">
        <v>15.0</v>
      </c>
      <c r="B16" s="11">
        <v>4.0</v>
      </c>
    </row>
    <row r="17">
      <c r="A17" s="5">
        <v>16.0</v>
      </c>
      <c r="B17" s="11">
        <v>6.0</v>
      </c>
    </row>
    <row r="18">
      <c r="A18" s="5">
        <v>17.0</v>
      </c>
      <c r="B18" s="11">
        <v>8.0</v>
      </c>
    </row>
    <row r="19">
      <c r="A19" s="5">
        <v>18.0</v>
      </c>
      <c r="B19" s="11">
        <v>4.0</v>
      </c>
    </row>
    <row r="20">
      <c r="A20" s="5">
        <v>19.0</v>
      </c>
      <c r="B20" s="11">
        <v>9.0</v>
      </c>
    </row>
    <row r="21">
      <c r="A21" s="5">
        <v>20.0</v>
      </c>
      <c r="B21" s="11">
        <v>5.0</v>
      </c>
    </row>
    <row r="22">
      <c r="A22" s="5">
        <v>21.0</v>
      </c>
      <c r="B22" s="11">
        <v>10.0</v>
      </c>
    </row>
    <row r="23">
      <c r="A23" s="5">
        <v>22.0</v>
      </c>
      <c r="B23" s="11">
        <v>7.0</v>
      </c>
    </row>
    <row r="24">
      <c r="A24" s="5">
        <v>23.0</v>
      </c>
      <c r="B24" s="11">
        <v>10.0</v>
      </c>
    </row>
    <row r="25">
      <c r="A25" s="5">
        <v>24.0</v>
      </c>
      <c r="B25" s="11">
        <v>2.0</v>
      </c>
    </row>
    <row r="26">
      <c r="A26" s="5">
        <v>25.0</v>
      </c>
      <c r="B26" s="11">
        <v>10.0</v>
      </c>
    </row>
    <row r="27">
      <c r="A27" s="5">
        <v>26.0</v>
      </c>
      <c r="B27" s="11">
        <v>2.0</v>
      </c>
    </row>
    <row r="28">
      <c r="A28" s="5">
        <v>27.0</v>
      </c>
      <c r="B28" s="11">
        <v>7.0</v>
      </c>
    </row>
    <row r="29">
      <c r="A29" s="5">
        <v>28.0</v>
      </c>
      <c r="B29" s="11">
        <v>10.0</v>
      </c>
    </row>
    <row r="30">
      <c r="A30" s="5">
        <v>29.0</v>
      </c>
      <c r="B30" s="11">
        <v>7.0</v>
      </c>
    </row>
    <row r="31">
      <c r="A31" s="5">
        <v>30.0</v>
      </c>
      <c r="B31" s="11">
        <v>4.0</v>
      </c>
    </row>
    <row r="32">
      <c r="A32" s="5">
        <v>31.0</v>
      </c>
      <c r="B32" s="11">
        <v>3.0</v>
      </c>
    </row>
    <row r="33">
      <c r="A33" s="5">
        <v>32.0</v>
      </c>
      <c r="B33" s="11">
        <v>10.0</v>
      </c>
    </row>
    <row r="34">
      <c r="A34" s="5">
        <v>33.0</v>
      </c>
      <c r="B34" s="11">
        <v>8.0</v>
      </c>
    </row>
    <row r="35">
      <c r="A35" s="5">
        <v>34.0</v>
      </c>
      <c r="B35" s="11">
        <v>10.0</v>
      </c>
    </row>
    <row r="36">
      <c r="A36" s="5">
        <v>35.0</v>
      </c>
      <c r="B36" s="11">
        <v>4.0</v>
      </c>
    </row>
    <row r="37">
      <c r="A37" s="5">
        <v>36.0</v>
      </c>
      <c r="B37" s="11">
        <v>10.0</v>
      </c>
    </row>
    <row r="38">
      <c r="A38" s="5">
        <v>37.0</v>
      </c>
      <c r="B38" s="11">
        <v>10.0</v>
      </c>
    </row>
    <row r="39">
      <c r="A39" s="5">
        <v>38.0</v>
      </c>
      <c r="B39" s="11">
        <v>5.0</v>
      </c>
    </row>
    <row r="40">
      <c r="A40" s="5">
        <v>39.0</v>
      </c>
      <c r="B40" s="11">
        <v>10.0</v>
      </c>
    </row>
    <row r="41">
      <c r="A41" s="5">
        <v>40.0</v>
      </c>
      <c r="B41" s="11">
        <v>9.0</v>
      </c>
    </row>
    <row r="42">
      <c r="A42" s="5">
        <v>41.0</v>
      </c>
      <c r="B42" s="11">
        <v>3.0</v>
      </c>
    </row>
    <row r="43">
      <c r="A43" s="5">
        <v>42.0</v>
      </c>
      <c r="B43" s="11">
        <v>7.0</v>
      </c>
    </row>
    <row r="44">
      <c r="A44" s="5">
        <v>43.0</v>
      </c>
      <c r="B44" s="11">
        <v>9.0</v>
      </c>
    </row>
    <row r="45">
      <c r="A45" s="5">
        <v>44.0</v>
      </c>
      <c r="B45" s="11">
        <v>9.0</v>
      </c>
    </row>
    <row r="46">
      <c r="A46" s="5">
        <v>45.0</v>
      </c>
      <c r="B46" s="11">
        <v>6.0</v>
      </c>
    </row>
    <row r="47">
      <c r="A47" s="5">
        <v>46.0</v>
      </c>
      <c r="B47" s="11">
        <v>3.0</v>
      </c>
    </row>
    <row r="48">
      <c r="A48" s="5">
        <v>47.0</v>
      </c>
      <c r="B48" s="11">
        <v>5.0</v>
      </c>
    </row>
    <row r="49">
      <c r="A49" s="5">
        <v>48.0</v>
      </c>
      <c r="B49" s="11">
        <v>7.0</v>
      </c>
    </row>
    <row r="50">
      <c r="A50" s="5">
        <v>49.0</v>
      </c>
      <c r="B50" s="11">
        <v>6.0</v>
      </c>
    </row>
    <row r="51">
      <c r="A51" s="5">
        <v>50.0</v>
      </c>
      <c r="B51" s="11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80</v>
      </c>
    </row>
    <row r="2">
      <c r="A2" s="3">
        <v>44896.0</v>
      </c>
      <c r="B2" s="4">
        <v>8.0</v>
      </c>
    </row>
    <row r="3">
      <c r="A3" s="3">
        <v>44897.0</v>
      </c>
      <c r="B3" s="4">
        <v>1.0</v>
      </c>
    </row>
    <row r="4">
      <c r="A4" s="3">
        <v>44898.0</v>
      </c>
      <c r="B4" s="4">
        <v>2.0</v>
      </c>
      <c r="D4" s="5" t="s">
        <v>16</v>
      </c>
      <c r="E4" s="30">
        <f>AVERAGE($B$2:$B$31)</f>
        <v>6.1</v>
      </c>
    </row>
    <row r="5">
      <c r="A5" s="3">
        <v>44899.0</v>
      </c>
      <c r="B5" s="4">
        <v>3.0</v>
      </c>
      <c r="D5" s="5" t="s">
        <v>81</v>
      </c>
      <c r="E5" s="30">
        <f>_xlfn.STDEV.S($B$2:$B$31)</f>
        <v>4.088250617</v>
      </c>
    </row>
    <row r="6">
      <c r="A6" s="3">
        <v>44900.0</v>
      </c>
      <c r="B6" s="4">
        <v>3.0</v>
      </c>
    </row>
    <row r="7">
      <c r="A7" s="3">
        <v>44901.0</v>
      </c>
      <c r="B7" s="4">
        <v>8.0</v>
      </c>
    </row>
    <row r="8">
      <c r="A8" s="3">
        <v>44902.0</v>
      </c>
      <c r="B8" s="4">
        <v>1.0</v>
      </c>
      <c r="D8" s="15" t="s">
        <v>2</v>
      </c>
    </row>
    <row r="9">
      <c r="A9" s="3">
        <v>44903.0</v>
      </c>
      <c r="B9" s="4">
        <v>8.0</v>
      </c>
      <c r="D9" s="5" t="s">
        <v>82</v>
      </c>
    </row>
    <row r="10">
      <c r="A10" s="3">
        <v>44904.0</v>
      </c>
      <c r="B10" s="4">
        <v>10.0</v>
      </c>
    </row>
    <row r="11">
      <c r="A11" s="3">
        <v>44905.0</v>
      </c>
      <c r="B11" s="4">
        <v>5.0</v>
      </c>
    </row>
    <row r="12">
      <c r="A12" s="3">
        <v>44906.0</v>
      </c>
      <c r="B12" s="4">
        <v>9.0</v>
      </c>
    </row>
    <row r="13">
      <c r="A13" s="3">
        <v>44907.0</v>
      </c>
      <c r="B13" s="4">
        <v>6.0</v>
      </c>
    </row>
    <row r="14">
      <c r="A14" s="3">
        <v>44908.0</v>
      </c>
      <c r="B14" s="4">
        <v>8.0</v>
      </c>
    </row>
    <row r="15">
      <c r="A15" s="3">
        <v>44909.0</v>
      </c>
      <c r="B15" s="4">
        <v>2.0</v>
      </c>
    </row>
    <row r="16">
      <c r="A16" s="3">
        <v>44910.0</v>
      </c>
      <c r="B16" s="4">
        <v>9.0</v>
      </c>
    </row>
    <row r="17">
      <c r="A17" s="3">
        <v>44911.0</v>
      </c>
      <c r="B17" s="4">
        <v>4.0</v>
      </c>
    </row>
    <row r="18">
      <c r="A18" s="3">
        <v>44912.0</v>
      </c>
      <c r="B18" s="5">
        <v>20.0</v>
      </c>
    </row>
    <row r="19">
      <c r="A19" s="3">
        <v>44913.0</v>
      </c>
      <c r="B19" s="4">
        <v>10.0</v>
      </c>
    </row>
    <row r="20">
      <c r="A20" s="3">
        <v>44914.0</v>
      </c>
      <c r="B20" s="4">
        <v>6.0</v>
      </c>
    </row>
    <row r="21">
      <c r="A21" s="3">
        <v>44915.0</v>
      </c>
      <c r="B21" s="4">
        <v>1.0</v>
      </c>
    </row>
    <row r="22">
      <c r="A22" s="3">
        <v>44916.0</v>
      </c>
      <c r="B22" s="4">
        <v>6.0</v>
      </c>
    </row>
    <row r="23">
      <c r="A23" s="3">
        <v>44917.0</v>
      </c>
      <c r="B23" s="4">
        <v>10.0</v>
      </c>
    </row>
    <row r="24">
      <c r="A24" s="3">
        <v>44918.0</v>
      </c>
      <c r="B24" s="4">
        <v>7.0</v>
      </c>
    </row>
    <row r="25">
      <c r="A25" s="3">
        <v>44919.0</v>
      </c>
      <c r="B25" s="4">
        <v>3.0</v>
      </c>
      <c r="D25" s="22" t="s">
        <v>83</v>
      </c>
    </row>
    <row r="26">
      <c r="A26" s="3">
        <v>44920.0</v>
      </c>
      <c r="B26" s="4">
        <v>5.0</v>
      </c>
      <c r="D26" s="5" t="s">
        <v>84</v>
      </c>
    </row>
    <row r="27">
      <c r="A27" s="3">
        <v>44921.0</v>
      </c>
      <c r="B27" s="4">
        <v>9.0</v>
      </c>
      <c r="D27" s="5" t="s">
        <v>85</v>
      </c>
    </row>
    <row r="28">
      <c r="A28" s="3">
        <v>44922.0</v>
      </c>
      <c r="B28" s="4">
        <v>6.0</v>
      </c>
      <c r="D28" s="5" t="s">
        <v>86</v>
      </c>
    </row>
    <row r="29">
      <c r="A29" s="3">
        <v>44923.0</v>
      </c>
      <c r="B29" s="4">
        <v>2.0</v>
      </c>
      <c r="D29" s="19">
        <f>E4+2*E5</f>
        <v>14.27650123</v>
      </c>
    </row>
    <row r="30">
      <c r="A30" s="3">
        <v>44924.0</v>
      </c>
      <c r="B30" s="4">
        <v>10.0</v>
      </c>
    </row>
    <row r="31">
      <c r="A31" s="3">
        <v>44925.0</v>
      </c>
      <c r="B31" s="4">
        <v>1.0</v>
      </c>
      <c r="D31" s="5" t="s">
        <v>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88</v>
      </c>
    </row>
    <row r="2">
      <c r="A2" s="3">
        <v>44896.0</v>
      </c>
      <c r="B2" s="4">
        <v>4.0</v>
      </c>
      <c r="D2" s="15" t="s">
        <v>2</v>
      </c>
    </row>
    <row r="3">
      <c r="A3" s="3">
        <v>44897.0</v>
      </c>
      <c r="B3" s="4">
        <v>2.0</v>
      </c>
      <c r="D3" s="5" t="s">
        <v>89</v>
      </c>
    </row>
    <row r="4">
      <c r="A4" s="3">
        <v>44898.0</v>
      </c>
      <c r="B4" s="4">
        <v>5.0</v>
      </c>
    </row>
    <row r="5">
      <c r="A5" s="3">
        <v>44899.0</v>
      </c>
      <c r="B5" s="4">
        <v>10.0</v>
      </c>
    </row>
    <row r="6">
      <c r="A6" s="3">
        <v>44900.0</v>
      </c>
      <c r="B6" s="4">
        <v>7.0</v>
      </c>
      <c r="D6" s="5" t="s">
        <v>16</v>
      </c>
      <c r="E6" s="31">
        <f>AVERAGE(B2:B31)</f>
        <v>6.433333333</v>
      </c>
    </row>
    <row r="7">
      <c r="A7" s="3">
        <v>44901.0</v>
      </c>
      <c r="B7" s="4">
        <v>8.0</v>
      </c>
      <c r="D7" s="5" t="s">
        <v>81</v>
      </c>
      <c r="E7" s="31">
        <f>_xlfn.STDEV.S(B2:B31)</f>
        <v>2.144493081</v>
      </c>
    </row>
    <row r="8">
      <c r="A8" s="3">
        <v>44902.0</v>
      </c>
      <c r="B8" s="4">
        <v>10.0</v>
      </c>
    </row>
    <row r="9">
      <c r="A9" s="3">
        <v>44903.0</v>
      </c>
      <c r="B9" s="4">
        <v>5.0</v>
      </c>
    </row>
    <row r="10">
      <c r="A10" s="3">
        <v>44904.0</v>
      </c>
      <c r="B10" s="4">
        <v>8.0</v>
      </c>
    </row>
    <row r="11">
      <c r="A11" s="3">
        <v>44905.0</v>
      </c>
      <c r="B11" s="4">
        <v>4.0</v>
      </c>
    </row>
    <row r="12">
      <c r="A12" s="3">
        <v>44906.0</v>
      </c>
      <c r="B12" s="4">
        <v>9.0</v>
      </c>
    </row>
    <row r="13">
      <c r="A13" s="3">
        <v>44907.0</v>
      </c>
      <c r="B13" s="4">
        <v>6.0</v>
      </c>
    </row>
    <row r="14">
      <c r="A14" s="3">
        <v>44908.0</v>
      </c>
      <c r="B14" s="4">
        <v>10.0</v>
      </c>
    </row>
    <row r="15">
      <c r="A15" s="3">
        <v>44909.0</v>
      </c>
      <c r="B15" s="4">
        <v>8.0</v>
      </c>
    </row>
    <row r="16">
      <c r="A16" s="3">
        <v>44910.0</v>
      </c>
      <c r="B16" s="4">
        <v>4.0</v>
      </c>
    </row>
    <row r="17">
      <c r="A17" s="3">
        <v>44911.0</v>
      </c>
      <c r="B17" s="4">
        <v>6.0</v>
      </c>
    </row>
    <row r="18">
      <c r="A18" s="3">
        <v>44912.0</v>
      </c>
      <c r="B18" s="4">
        <v>8.0</v>
      </c>
    </row>
    <row r="19">
      <c r="A19" s="3">
        <v>44913.0</v>
      </c>
      <c r="B19" s="4">
        <v>5.0</v>
      </c>
    </row>
    <row r="20">
      <c r="A20" s="3">
        <v>44914.0</v>
      </c>
      <c r="B20" s="4">
        <v>7.0</v>
      </c>
    </row>
    <row r="21">
      <c r="A21" s="3">
        <v>44915.0</v>
      </c>
      <c r="B21" s="4">
        <v>3.0</v>
      </c>
    </row>
    <row r="22">
      <c r="A22" s="3">
        <v>44916.0</v>
      </c>
      <c r="B22" s="4">
        <v>9.0</v>
      </c>
    </row>
    <row r="23">
      <c r="A23" s="3">
        <v>44917.0</v>
      </c>
      <c r="B23" s="4">
        <v>7.0</v>
      </c>
    </row>
    <row r="24">
      <c r="A24" s="3">
        <v>44918.0</v>
      </c>
      <c r="B24" s="4">
        <v>5.0</v>
      </c>
    </row>
    <row r="25">
      <c r="A25" s="3">
        <v>44919.0</v>
      </c>
      <c r="B25" s="4">
        <v>4.0</v>
      </c>
      <c r="D25" s="32" t="s">
        <v>83</v>
      </c>
    </row>
    <row r="26">
      <c r="A26" s="3">
        <v>44920.0</v>
      </c>
      <c r="B26" s="4">
        <v>7.0</v>
      </c>
      <c r="D26" s="6" t="s">
        <v>90</v>
      </c>
    </row>
    <row r="27">
      <c r="A27" s="3">
        <v>44921.0</v>
      </c>
      <c r="B27" s="4">
        <v>7.0</v>
      </c>
      <c r="D27" s="5" t="s">
        <v>91</v>
      </c>
    </row>
    <row r="28">
      <c r="A28" s="3">
        <v>44922.0</v>
      </c>
      <c r="B28" s="4">
        <v>7.0</v>
      </c>
      <c r="D28" s="5" t="s">
        <v>92</v>
      </c>
    </row>
    <row r="29">
      <c r="A29" s="3">
        <v>44923.0</v>
      </c>
      <c r="B29" s="4">
        <v>5.0</v>
      </c>
      <c r="D29" s="19">
        <f>E6+1*E7</f>
        <v>8.577826414</v>
      </c>
    </row>
    <row r="30">
      <c r="A30" s="3">
        <v>44924.0</v>
      </c>
      <c r="B30" s="4">
        <v>8.0</v>
      </c>
    </row>
    <row r="31">
      <c r="A31" s="3">
        <v>44925.0</v>
      </c>
      <c r="B31" s="4">
        <v>5.0</v>
      </c>
      <c r="D31" s="5" t="s">
        <v>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94</v>
      </c>
      <c r="B1" s="16" t="s">
        <v>95</v>
      </c>
      <c r="C1" s="5"/>
    </row>
    <row r="2">
      <c r="A2" s="3">
        <v>44562.0</v>
      </c>
      <c r="B2" s="5">
        <v>1000.0</v>
      </c>
      <c r="C2" s="5"/>
    </row>
    <row r="3">
      <c r="A3" s="3">
        <v>44593.0</v>
      </c>
      <c r="B3" s="5">
        <v>1200.0</v>
      </c>
      <c r="C3" s="5"/>
    </row>
    <row r="4">
      <c r="A4" s="3">
        <v>44621.0</v>
      </c>
      <c r="B4" s="5">
        <v>1300.0</v>
      </c>
      <c r="C4" s="5"/>
    </row>
    <row r="5">
      <c r="A5" s="3">
        <v>44652.0</v>
      </c>
      <c r="B5" s="5">
        <v>1400.0</v>
      </c>
      <c r="C5" s="5"/>
    </row>
    <row r="6">
      <c r="A6" s="3">
        <v>44682.0</v>
      </c>
      <c r="B6" s="5">
        <v>1600.0</v>
      </c>
      <c r="C6" s="5"/>
    </row>
    <row r="7">
      <c r="A7" s="3">
        <v>44713.0</v>
      </c>
      <c r="B7" s="5">
        <v>1615.0</v>
      </c>
      <c r="C7" s="5"/>
    </row>
    <row r="8">
      <c r="A8" s="3">
        <v>44743.0</v>
      </c>
      <c r="B8" s="5">
        <v>1700.0</v>
      </c>
      <c r="C8" s="5"/>
    </row>
    <row r="9">
      <c r="A9" s="3">
        <v>44774.0</v>
      </c>
      <c r="B9" s="5">
        <v>2010.0</v>
      </c>
      <c r="C9" s="5"/>
    </row>
    <row r="10">
      <c r="A10" s="3">
        <v>44805.0</v>
      </c>
      <c r="B10" s="5">
        <v>1800.0</v>
      </c>
      <c r="C10" s="5"/>
    </row>
    <row r="11">
      <c r="A11" s="3">
        <v>44835.0</v>
      </c>
      <c r="B11" s="5">
        <v>2010.0</v>
      </c>
      <c r="C11" s="5"/>
    </row>
    <row r="12">
      <c r="A12" s="3">
        <v>44866.0</v>
      </c>
      <c r="B12" s="5">
        <v>2150.0</v>
      </c>
      <c r="C12" s="5"/>
    </row>
    <row r="13">
      <c r="A13" s="3">
        <v>44896.0</v>
      </c>
      <c r="B13" s="5">
        <v>2300.0</v>
      </c>
      <c r="C13" s="5"/>
    </row>
    <row r="14">
      <c r="A14" s="3">
        <v>44927.0</v>
      </c>
      <c r="B14" s="33">
        <f t="shared" ref="B14:B16" si="1">_xlfn.FORECAST.LINEAR(A14,$B$2:$B$13,$A$2:$A$13)</f>
        <v>2383.80627</v>
      </c>
    </row>
    <row r="15">
      <c r="A15" s="3">
        <v>44958.0</v>
      </c>
      <c r="B15" s="33">
        <f t="shared" si="1"/>
        <v>2494.69667</v>
      </c>
    </row>
    <row r="16">
      <c r="A16" s="3">
        <v>44986.0</v>
      </c>
      <c r="B16" s="33">
        <f t="shared" si="1"/>
        <v>2594.855741</v>
      </c>
    </row>
    <row r="17">
      <c r="D17" s="34"/>
    </row>
    <row r="18">
      <c r="C18" s="5" t="s">
        <v>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94</v>
      </c>
      <c r="B1" s="16" t="s">
        <v>97</v>
      </c>
      <c r="C1" s="5"/>
    </row>
    <row r="2">
      <c r="A2" s="3">
        <v>44562.0</v>
      </c>
      <c r="B2" s="5">
        <v>503.0</v>
      </c>
      <c r="C2" s="29" t="s">
        <v>98</v>
      </c>
    </row>
    <row r="3">
      <c r="A3" s="3">
        <v>44593.0</v>
      </c>
      <c r="B3" s="5">
        <v>510.0</v>
      </c>
      <c r="D3" s="15" t="s">
        <v>99</v>
      </c>
    </row>
    <row r="4">
      <c r="A4" s="3">
        <v>44621.0</v>
      </c>
      <c r="B4" s="5">
        <v>600.0</v>
      </c>
      <c r="D4" s="5" t="s">
        <v>100</v>
      </c>
    </row>
    <row r="5">
      <c r="A5" s="3">
        <v>44652.0</v>
      </c>
      <c r="B5" s="5">
        <v>650.0</v>
      </c>
      <c r="D5" s="5" t="s">
        <v>101</v>
      </c>
    </row>
    <row r="6">
      <c r="A6" s="3">
        <v>44682.0</v>
      </c>
      <c r="B6" s="5">
        <v>600.0</v>
      </c>
    </row>
    <row r="7">
      <c r="A7" s="3">
        <v>44713.0</v>
      </c>
      <c r="B7" s="5">
        <v>700.0</v>
      </c>
    </row>
    <row r="8">
      <c r="A8" s="3">
        <v>44743.0</v>
      </c>
      <c r="B8" s="5">
        <v>800.0</v>
      </c>
    </row>
    <row r="9">
      <c r="A9" s="3">
        <v>44774.0</v>
      </c>
      <c r="B9" s="5">
        <v>750.0</v>
      </c>
    </row>
    <row r="10">
      <c r="A10" s="3">
        <v>44805.0</v>
      </c>
      <c r="B10" s="5">
        <v>680.0</v>
      </c>
    </row>
    <row r="11">
      <c r="A11" s="3">
        <v>44835.0</v>
      </c>
      <c r="B11" s="5">
        <v>900.0</v>
      </c>
    </row>
    <row r="12">
      <c r="A12" s="3">
        <v>44866.0</v>
      </c>
      <c r="B12" s="5">
        <v>1200.0</v>
      </c>
    </row>
    <row r="13">
      <c r="A13" s="3">
        <v>44896.0</v>
      </c>
      <c r="B13" s="5">
        <v>1000.0</v>
      </c>
    </row>
    <row r="14">
      <c r="A14" s="35">
        <v>44927.0</v>
      </c>
      <c r="B14" s="33">
        <f t="shared" ref="B14:B25" si="1">_xlfn.FORECAST.LINEAR(A14,$B$2:$B$13,$A$2:$A$13)</f>
        <v>1071.487409</v>
      </c>
      <c r="C14" s="36" t="s">
        <v>102</v>
      </c>
    </row>
    <row r="15">
      <c r="A15" s="35">
        <v>44958.0</v>
      </c>
      <c r="B15" s="33">
        <f t="shared" si="1"/>
        <v>1123.087038</v>
      </c>
    </row>
    <row r="16">
      <c r="A16" s="35">
        <v>44986.0</v>
      </c>
      <c r="B16" s="33">
        <f t="shared" si="1"/>
        <v>1169.693155</v>
      </c>
    </row>
    <row r="17">
      <c r="A17" s="35">
        <v>45017.0</v>
      </c>
      <c r="B17" s="33">
        <f t="shared" si="1"/>
        <v>1221.292783</v>
      </c>
    </row>
    <row r="18">
      <c r="A18" s="35">
        <v>45047.0</v>
      </c>
      <c r="B18" s="33">
        <f t="shared" si="1"/>
        <v>1271.227908</v>
      </c>
    </row>
    <row r="19">
      <c r="A19" s="35">
        <v>45078.0</v>
      </c>
      <c r="B19" s="33">
        <f t="shared" si="1"/>
        <v>1322.827537</v>
      </c>
    </row>
    <row r="20">
      <c r="A20" s="35">
        <v>45108.0</v>
      </c>
      <c r="B20" s="33">
        <f t="shared" si="1"/>
        <v>1372.762662</v>
      </c>
    </row>
    <row r="21">
      <c r="A21" s="35">
        <v>45139.0</v>
      </c>
      <c r="B21" s="33">
        <f t="shared" si="1"/>
        <v>1424.362291</v>
      </c>
    </row>
    <row r="22">
      <c r="A22" s="35">
        <v>45170.0</v>
      </c>
      <c r="B22" s="33">
        <f t="shared" si="1"/>
        <v>1475.96192</v>
      </c>
    </row>
    <row r="23">
      <c r="A23" s="35">
        <v>45200.0</v>
      </c>
      <c r="B23" s="33">
        <f t="shared" si="1"/>
        <v>1525.897045</v>
      </c>
    </row>
    <row r="24">
      <c r="A24" s="35">
        <v>45231.0</v>
      </c>
      <c r="B24" s="33">
        <f t="shared" si="1"/>
        <v>1577.496674</v>
      </c>
    </row>
    <row r="25">
      <c r="A25" s="35">
        <v>45261.0</v>
      </c>
      <c r="B25" s="33">
        <f t="shared" si="1"/>
        <v>1627.431799</v>
      </c>
    </row>
    <row r="27">
      <c r="A27" s="15" t="s">
        <v>103</v>
      </c>
    </row>
    <row r="28">
      <c r="B28" s="5" t="s">
        <v>104</v>
      </c>
    </row>
    <row r="29">
      <c r="B29" s="17" t="s">
        <v>105</v>
      </c>
    </row>
    <row r="30">
      <c r="B30" s="5" t="s">
        <v>106</v>
      </c>
    </row>
    <row r="31">
      <c r="B31" s="5" t="s">
        <v>107</v>
      </c>
    </row>
    <row r="32">
      <c r="B32" s="17" t="s">
        <v>108</v>
      </c>
    </row>
    <row r="41">
      <c r="B41" s="5" t="s">
        <v>108</v>
      </c>
      <c r="C41" s="5" t="s">
        <v>109</v>
      </c>
    </row>
    <row r="42">
      <c r="B42" s="5" t="s">
        <v>105</v>
      </c>
      <c r="C42" s="5" t="s">
        <v>110</v>
      </c>
    </row>
    <row r="43">
      <c r="B43" s="5" t="s">
        <v>106</v>
      </c>
      <c r="C43" s="5" t="s">
        <v>111</v>
      </c>
    </row>
    <row r="44">
      <c r="B44" s="5" t="s">
        <v>107</v>
      </c>
      <c r="C44" s="5" t="s">
        <v>112</v>
      </c>
    </row>
  </sheetData>
  <mergeCells count="2">
    <mergeCell ref="C2:C13"/>
    <mergeCell ref="C14:C25"/>
  </mergeCells>
  <conditionalFormatting sqref="A16 A19 A22 A25">
    <cfRule type="notContainsBlanks" dxfId="0" priority="1">
      <formula>LEN(TRIM(A16))&gt;0</formula>
    </cfRule>
  </conditionalFormatting>
  <drawing r:id="rId1"/>
</worksheet>
</file>