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MO\1 семестр\ЦК\"/>
    </mc:Choice>
  </mc:AlternateContent>
  <bookViews>
    <workbookView xWindow="0" yWindow="0" windowWidth="28800" windowHeight="12330" firstSheet="2" activeTab="6"/>
  </bookViews>
  <sheets>
    <sheet name="Приложение_1_Арифм" sheetId="1" r:id="rId1"/>
    <sheet name="Приложение_1_Геометрич" sheetId="12" r:id="rId2"/>
    <sheet name="Приложение_1_Функции" sheetId="13" r:id="rId3"/>
    <sheet name="Приложение_2" sheetId="8" r:id="rId4"/>
    <sheet name="Приложение_3" sheetId="9" r:id="rId5"/>
    <sheet name="Приложение_3_Кольцевая_Диагр" sheetId="10" r:id="rId6"/>
    <sheet name="Приложение_3_Диагр_с_обл" sheetId="11" r:id="rId7"/>
  </sheets>
  <definedNames>
    <definedName name="solver_adj" localSheetId="4" hidden="1">Приложение_3!$B$10:$D$10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Приложение_3!$B$10:$D$10</definedName>
    <definedName name="solver_lhs2" localSheetId="4" hidden="1">Приложение_3!$F$12:$F$14</definedName>
    <definedName name="solver_lhs3" localSheetId="4" hidden="1">Приложение_3!$F$6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Приложение_3!$F$11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el3" localSheetId="4" hidden="1">1</definedName>
    <definedName name="solver_rhs1" localSheetId="4" hidden="1">0</definedName>
    <definedName name="solver_rhs2" localSheetId="4" hidden="1">Приложение_3!$G$12:$G$14</definedName>
    <definedName name="solver_rhs3" localSheetId="4" hidden="1">Приложение_3!$G$6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8" l="1"/>
  <c r="C27" i="13"/>
  <c r="D27" i="13"/>
  <c r="E27" i="13"/>
  <c r="F27" i="13"/>
  <c r="G27" i="13"/>
  <c r="H27" i="13"/>
  <c r="I27" i="13"/>
  <c r="J27" i="13"/>
  <c r="K27" i="13"/>
  <c r="C26" i="13"/>
  <c r="D26" i="13"/>
  <c r="E26" i="13"/>
  <c r="F26" i="13"/>
  <c r="G26" i="13"/>
  <c r="H26" i="13"/>
  <c r="I26" i="13"/>
  <c r="J26" i="13"/>
  <c r="K26" i="13"/>
  <c r="C25" i="13"/>
  <c r="D25" i="13"/>
  <c r="E25" i="13"/>
  <c r="F25" i="13"/>
  <c r="G25" i="13"/>
  <c r="H25" i="13"/>
  <c r="I25" i="13"/>
  <c r="J25" i="13"/>
  <c r="K25" i="13"/>
  <c r="C24" i="13"/>
  <c r="D24" i="13"/>
  <c r="E24" i="13"/>
  <c r="F24" i="13"/>
  <c r="G24" i="13"/>
  <c r="H24" i="13"/>
  <c r="I24" i="13"/>
  <c r="J24" i="13"/>
  <c r="K24" i="13"/>
  <c r="C23" i="13"/>
  <c r="D23" i="13"/>
  <c r="E23" i="13"/>
  <c r="F23" i="13"/>
  <c r="G23" i="13"/>
  <c r="H23" i="13"/>
  <c r="I23" i="13"/>
  <c r="J23" i="13"/>
  <c r="K23" i="13"/>
  <c r="C22" i="13"/>
  <c r="D22" i="13"/>
  <c r="E22" i="13"/>
  <c r="F22" i="13"/>
  <c r="G22" i="13"/>
  <c r="H22" i="13"/>
  <c r="I22" i="13"/>
  <c r="J22" i="13"/>
  <c r="K22" i="13"/>
  <c r="C21" i="13"/>
  <c r="D21" i="13"/>
  <c r="E21" i="13"/>
  <c r="F21" i="13"/>
  <c r="G21" i="13"/>
  <c r="H21" i="13"/>
  <c r="I21" i="13"/>
  <c r="J21" i="13"/>
  <c r="K21" i="13"/>
  <c r="C20" i="13"/>
  <c r="D20" i="13"/>
  <c r="E20" i="13"/>
  <c r="F20" i="13"/>
  <c r="G20" i="13"/>
  <c r="H20" i="13"/>
  <c r="I20" i="13"/>
  <c r="J20" i="13"/>
  <c r="K20" i="13"/>
  <c r="C19" i="13"/>
  <c r="D19" i="13"/>
  <c r="E19" i="13"/>
  <c r="F19" i="13"/>
  <c r="G19" i="13"/>
  <c r="H19" i="13"/>
  <c r="I19" i="13"/>
  <c r="J19" i="13"/>
  <c r="K19" i="13"/>
  <c r="C18" i="13"/>
  <c r="D18" i="13"/>
  <c r="E18" i="13"/>
  <c r="F18" i="13"/>
  <c r="G18" i="13"/>
  <c r="H18" i="13"/>
  <c r="I18" i="13"/>
  <c r="J18" i="13"/>
  <c r="K18" i="13"/>
  <c r="B19" i="13"/>
  <c r="B20" i="13"/>
  <c r="B21" i="13"/>
  <c r="B22" i="13"/>
  <c r="B23" i="13"/>
  <c r="B24" i="13"/>
  <c r="B25" i="13"/>
  <c r="B26" i="13"/>
  <c r="B27" i="13"/>
  <c r="B18" i="13"/>
  <c r="F7" i="8" l="1"/>
  <c r="G7" i="8"/>
  <c r="H7" i="8"/>
  <c r="F8" i="8"/>
  <c r="G8" i="8"/>
  <c r="H8" i="8"/>
  <c r="F9" i="8"/>
  <c r="I9" i="8" s="1"/>
  <c r="G9" i="8"/>
  <c r="H9" i="8"/>
  <c r="F10" i="8"/>
  <c r="I10" i="8" s="1"/>
  <c r="G10" i="8"/>
  <c r="H10" i="8"/>
  <c r="F11" i="8"/>
  <c r="G11" i="8"/>
  <c r="H11" i="8"/>
  <c r="F12" i="8"/>
  <c r="I12" i="8" s="1"/>
  <c r="G12" i="8"/>
  <c r="H12" i="8"/>
  <c r="F13" i="8"/>
  <c r="I13" i="8" s="1"/>
  <c r="G13" i="8"/>
  <c r="H13" i="8"/>
  <c r="F14" i="8"/>
  <c r="I14" i="8" s="1"/>
  <c r="G14" i="8"/>
  <c r="H14" i="8"/>
  <c r="F15" i="8"/>
  <c r="G15" i="8"/>
  <c r="H15" i="8"/>
  <c r="F16" i="8"/>
  <c r="G16" i="8"/>
  <c r="H16" i="8"/>
  <c r="F17" i="8"/>
  <c r="G17" i="8"/>
  <c r="H17" i="8"/>
  <c r="G6" i="8"/>
  <c r="H6" i="8"/>
  <c r="I17" i="8"/>
  <c r="F6" i="8"/>
  <c r="I11" i="8"/>
  <c r="I15" i="8"/>
  <c r="I16" i="8"/>
  <c r="I6" i="8"/>
  <c r="I7" i="8"/>
  <c r="I8" i="8"/>
  <c r="C2" i="13"/>
  <c r="E8" i="12"/>
  <c r="F8" i="12"/>
  <c r="G8" i="12" s="1"/>
  <c r="H8" i="12" s="1"/>
  <c r="I8" i="12" s="1"/>
  <c r="J8" i="12" s="1"/>
  <c r="K8" i="12" s="1"/>
  <c r="L8" i="12" s="1"/>
  <c r="A9" i="12"/>
  <c r="E9" i="12" s="1"/>
  <c r="F9" i="12" s="1"/>
  <c r="G9" i="12" s="1"/>
  <c r="H9" i="12" s="1"/>
  <c r="I9" i="12" s="1"/>
  <c r="A10" i="12"/>
  <c r="E10" i="12" s="1"/>
  <c r="F10" i="12" s="1"/>
  <c r="G10" i="12" s="1"/>
  <c r="H10" i="12" s="1"/>
  <c r="I10" i="12" s="1"/>
  <c r="J10" i="12" s="1"/>
  <c r="K10" i="12" s="1"/>
  <c r="Q6" i="9" l="1"/>
  <c r="Q7" i="9"/>
  <c r="Q8" i="9"/>
  <c r="Q9" i="9"/>
  <c r="Q5" i="9"/>
  <c r="O6" i="9" l="1"/>
  <c r="O7" i="9"/>
  <c r="O8" i="9"/>
  <c r="O9" i="9"/>
  <c r="O5" i="9"/>
  <c r="N9" i="9"/>
  <c r="N6" i="9"/>
  <c r="N7" i="9"/>
  <c r="N8" i="9"/>
  <c r="N5" i="9"/>
  <c r="M6" i="9"/>
  <c r="M7" i="9"/>
  <c r="M8" i="9"/>
  <c r="M9" i="9"/>
  <c r="M5" i="9"/>
  <c r="L10" i="9"/>
  <c r="K10" i="9"/>
  <c r="F12" i="9" l="1"/>
  <c r="F13" i="9"/>
  <c r="F14" i="9"/>
  <c r="F11" i="9"/>
  <c r="F4" i="9" l="1"/>
  <c r="F5" i="9"/>
  <c r="F6" i="9"/>
  <c r="F3" i="9"/>
  <c r="N8" i="8" l="1"/>
  <c r="N7" i="8"/>
  <c r="N6" i="8"/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E4" i="1"/>
  <c r="F4" i="1" s="1"/>
  <c r="G4" i="1" s="1"/>
  <c r="H4" i="1" s="1"/>
  <c r="I4" i="1" s="1"/>
  <c r="J4" i="1" s="1"/>
  <c r="K4" i="1" s="1"/>
  <c r="E2" i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<sst xmlns="http://schemas.openxmlformats.org/spreadsheetml/2006/main" count="97" uniqueCount="82">
  <si>
    <t>a1</t>
  </si>
  <si>
    <t>d</t>
  </si>
  <si>
    <t>n</t>
  </si>
  <si>
    <t>b1</t>
  </si>
  <si>
    <t>q</t>
  </si>
  <si>
    <t>X</t>
  </si>
  <si>
    <t>Y</t>
  </si>
  <si>
    <t>F1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</si>
  <si>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</si>
  <si>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</si>
  <si>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</si>
  <si>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</si>
  <si>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</si>
  <si>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</si>
  <si>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</si>
  <si>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</si>
  <si>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</si>
  <si>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</si>
  <si>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</si>
  <si>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</si>
  <si>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</si>
  <si>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b2</t>
  </si>
  <si>
    <t>b3</t>
  </si>
  <si>
    <t>b4</t>
  </si>
  <si>
    <t>b5</t>
  </si>
  <si>
    <t>b6</t>
  </si>
  <si>
    <t>b7</t>
  </si>
  <si>
    <t>b8</t>
  </si>
  <si>
    <t>Расчёт энергетической ценности продовольственных товаров</t>
  </si>
  <si>
    <t>Наименование товара</t>
  </si>
  <si>
    <t>Масса, г</t>
  </si>
  <si>
    <t>Содержание в 100 г продукта, г</t>
  </si>
  <si>
    <t>белки</t>
  </si>
  <si>
    <t>жиры</t>
  </si>
  <si>
    <t>углеводы</t>
  </si>
  <si>
    <t>Энергетическая ценность</t>
  </si>
  <si>
    <t>белка</t>
  </si>
  <si>
    <t>жиров</t>
  </si>
  <si>
    <t>углев.</t>
  </si>
  <si>
    <t>Энергетическая ценность продукта в ккал за счёт</t>
  </si>
  <si>
    <t>белков</t>
  </si>
  <si>
    <t>углеводов</t>
  </si>
  <si>
    <t>Суммарная энергетич. ценность, ккал</t>
  </si>
  <si>
    <t>Халва подсолнеч.</t>
  </si>
  <si>
    <t>Сырок "Секретик"</t>
  </si>
  <si>
    <t>Макароны</t>
  </si>
  <si>
    <t>Шоколад "Анютка"</t>
  </si>
  <si>
    <t>Мука пшеничная</t>
  </si>
  <si>
    <t>Сыр плавленый</t>
  </si>
  <si>
    <t>Топлёное масло</t>
  </si>
  <si>
    <t>Творог 5%</t>
  </si>
  <si>
    <t>Йогурт Чудо</t>
  </si>
  <si>
    <t>Банан</t>
  </si>
  <si>
    <t>Овсяное печенье</t>
  </si>
  <si>
    <t>Кефир 1%</t>
  </si>
  <si>
    <t>Максимальная энергетическая ценность:</t>
  </si>
  <si>
    <t>Минимальная энергетическая ценность:</t>
  </si>
  <si>
    <t>Количество товаров без белка:</t>
  </si>
  <si>
    <t>Количество товаров, у которых более 50% веса - жиры:</t>
  </si>
  <si>
    <t>SS</t>
  </si>
  <si>
    <t>Переменные:</t>
  </si>
  <si>
    <t>X1</t>
  </si>
  <si>
    <t>X2</t>
  </si>
  <si>
    <t>X3</t>
  </si>
  <si>
    <t>Коэффициенты:</t>
  </si>
  <si>
    <t>Значение функции:</t>
  </si>
  <si>
    <t>Ограничение 1:</t>
  </si>
  <si>
    <t>Ограничение 2:</t>
  </si>
  <si>
    <t>Ограничение 3:</t>
  </si>
  <si>
    <t>Наименование показателя:</t>
  </si>
  <si>
    <t>Абсолютное значение, тыс. руб</t>
  </si>
  <si>
    <t>пред. год</t>
  </si>
  <si>
    <t>тек. год</t>
  </si>
  <si>
    <t>Материальные затраты</t>
  </si>
  <si>
    <t>Затраты на оплату труда</t>
  </si>
  <si>
    <t>Отчисления на социальные нужды</t>
  </si>
  <si>
    <t>Амортизация</t>
  </si>
  <si>
    <t>Прочие затраты</t>
  </si>
  <si>
    <r>
      <t>U</t>
    </r>
    <r>
      <rPr>
        <sz val="11"/>
        <color theme="1"/>
        <rFont val="Calibri"/>
        <family val="2"/>
        <charset val="204"/>
        <scheme val="minor"/>
      </rPr>
      <t>i</t>
    </r>
  </si>
  <si>
    <t>Изменение удельного веса:</t>
  </si>
  <si>
    <t>Темп прироста показателей: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</si>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</sst>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&quot; &quot;???/???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0" xfId="0" applyBorder="1" applyAlignment="1">
      <alignment vertical="center" wrapText="1"/>
    </xf>
    <xf numFmtId="164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1" xfId="0" applyFill="1" applyBorder="1"/>
    <xf numFmtId="0" fontId="0" fillId="0" borderId="16" xfId="0" applyBorder="1"/>
    <xf numFmtId="10" fontId="0" fillId="0" borderId="0" xfId="0" applyNumberFormat="1" applyBorder="1" applyAlignment="1">
      <alignment horizontal="center"/>
    </xf>
    <xf numFmtId="0" fontId="3" fillId="2" borderId="0" xfId="1"/>
    <xf numFmtId="0" fontId="3" fillId="2" borderId="3" xfId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7" xfId="0" applyFill="1" applyBorder="1"/>
    <xf numFmtId="10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2">
    <cellStyle name="Акцент3" xfId="1" builtinId="37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</a:t>
            </a:r>
            <a:r>
              <a:rPr lang="en-GB" baseline="0"/>
              <a:t>F2(X;Y)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69225721784778"/>
          <c:y val="0.17171296296296298"/>
          <c:w val="0.79321741032370952"/>
          <c:h val="0.61498432487605714"/>
        </c:manualLayout>
      </c:layout>
      <c:surface3DChart>
        <c:wireframe val="0"/>
        <c:ser>
          <c:idx val="0"/>
          <c:order val="0"/>
          <c:tx>
            <c:strRef>
              <c:f>Приложение_1_Функции!$A$18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Приложение_1_Функции!$B$18:$K$18</c:f>
              <c:numCache>
                <c:formatCode>General</c:formatCode>
                <c:ptCount val="10"/>
                <c:pt idx="0">
                  <c:v>0.40082048322277236</c:v>
                </c:pt>
                <c:pt idx="1">
                  <c:v>0.24838098905593559</c:v>
                </c:pt>
                <c:pt idx="2">
                  <c:v>0.18631467063293877</c:v>
                </c:pt>
                <c:pt idx="3">
                  <c:v>0.1612763802245718</c:v>
                </c:pt>
                <c:pt idx="4">
                  <c:v>0.15356877855692669</c:v>
                </c:pt>
                <c:pt idx="5">
                  <c:v>0.15333545332032822</c:v>
                </c:pt>
                <c:pt idx="6">
                  <c:v>0.15549892627279954</c:v>
                </c:pt>
                <c:pt idx="7">
                  <c:v>0.16537985832386923</c:v>
                </c:pt>
                <c:pt idx="8">
                  <c:v>0.19354271045705038</c:v>
                </c:pt>
                <c:pt idx="9">
                  <c:v>0.26150169393650591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F3D-A871-FDEF804FB8E1}"/>
            </c:ext>
          </c:extLst>
        </c:ser>
        <c:ser>
          <c:idx val="1"/>
          <c:order val="1"/>
          <c:tx>
            <c:strRef>
              <c:f>Приложение_1_Функции!$A$19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Приложение_1_Функции!$B$19:$K$19</c:f>
              <c:numCache>
                <c:formatCode>General</c:formatCode>
                <c:ptCount val="10"/>
                <c:pt idx="0">
                  <c:v>0.47123638417847763</c:v>
                </c:pt>
                <c:pt idx="1">
                  <c:v>0.29055957571014823</c:v>
                </c:pt>
                <c:pt idx="2">
                  <c:v>0.21700657073869872</c:v>
                </c:pt>
                <c:pt idx="3">
                  <c:v>0.18712278002294858</c:v>
                </c:pt>
                <c:pt idx="4">
                  <c:v>0.1775689109456684</c:v>
                </c:pt>
                <c:pt idx="5">
                  <c:v>0.17675059593904457</c:v>
                </c:pt>
                <c:pt idx="6">
                  <c:v>0.17874010504494278</c:v>
                </c:pt>
                <c:pt idx="7">
                  <c:v>0.18960804585879251</c:v>
                </c:pt>
                <c:pt idx="8">
                  <c:v>0.22137005213277827</c:v>
                </c:pt>
                <c:pt idx="9">
                  <c:v>0.29844265021299343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C-4F3D-A871-FDEF804FB8E1}"/>
            </c:ext>
          </c:extLst>
        </c:ser>
        <c:ser>
          <c:idx val="2"/>
          <c:order val="2"/>
          <c:tx>
            <c:strRef>
              <c:f>Приложение_1_Функции!$A$20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Приложение_1_Функции!$B$20:$K$20</c:f>
              <c:numCache>
                <c:formatCode>General</c:formatCode>
                <c:ptCount val="10"/>
                <c:pt idx="0">
                  <c:v>0.55750444585198422</c:v>
                </c:pt>
                <c:pt idx="1">
                  <c:v>0.34282404818621948</c:v>
                </c:pt>
                <c:pt idx="2">
                  <c:v>0.25541267558065422</c:v>
                </c:pt>
                <c:pt idx="3">
                  <c:v>0.21974518268326243</c:v>
                </c:pt>
                <c:pt idx="4">
                  <c:v>0.20809373621386615</c:v>
                </c:pt>
                <c:pt idx="5">
                  <c:v>0.20673686162031704</c:v>
                </c:pt>
                <c:pt idx="6">
                  <c:v>0.20868968697284904</c:v>
                </c:pt>
                <c:pt idx="7">
                  <c:v>0.22100782652473921</c:v>
                </c:pt>
                <c:pt idx="8">
                  <c:v>0.25762370501498566</c:v>
                </c:pt>
                <c:pt idx="9">
                  <c:v>0.3468032742556143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C-4F3D-A871-FDEF804FB8E1}"/>
            </c:ext>
          </c:extLst>
        </c:ser>
        <c:ser>
          <c:idx val="3"/>
          <c:order val="3"/>
          <c:tx>
            <c:strRef>
              <c:f>Приложение_1_Функции!$A$21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Приложение_1_Функции!$B$21:$K$21</c:f>
              <c:numCache>
                <c:formatCode>General</c:formatCode>
                <c:ptCount val="10"/>
                <c:pt idx="0">
                  <c:v>0.65502621895903257</c:v>
                </c:pt>
                <c:pt idx="1">
                  <c:v>0.40233092448593549</c:v>
                </c:pt>
                <c:pt idx="2">
                  <c:v>0.29942313930294523</c:v>
                </c:pt>
                <c:pt idx="3">
                  <c:v>0.257346840706066</c:v>
                </c:pt>
                <c:pt idx="4">
                  <c:v>0.24346589903315277</c:v>
                </c:pt>
                <c:pt idx="5">
                  <c:v>0.24165595399929574</c:v>
                </c:pt>
                <c:pt idx="6">
                  <c:v>0.24372486549439787</c:v>
                </c:pt>
                <c:pt idx="7">
                  <c:v>0.25789498459594606</c:v>
                </c:pt>
                <c:pt idx="8">
                  <c:v>0.30038143892201014</c:v>
                </c:pt>
                <c:pt idx="9">
                  <c:v>0.40405159920285622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C-4F3D-A871-FDEF804FB8E1}"/>
            </c:ext>
          </c:extLst>
        </c:ser>
        <c:ser>
          <c:idx val="4"/>
          <c:order val="4"/>
          <c:tx>
            <c:strRef>
              <c:f>Приложение_1_Функции!$A$22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Приложение_1_Функции!$B$22:$K$22</c:f>
              <c:numCache>
                <c:formatCode>General</c:formatCode>
                <c:ptCount val="10"/>
                <c:pt idx="0">
                  <c:v>0.75978572138068556</c:v>
                </c:pt>
                <c:pt idx="1">
                  <c:v>0.46648480442674428</c:v>
                </c:pt>
                <c:pt idx="2">
                  <c:v>0.34703010444123394</c:v>
                </c:pt>
                <c:pt idx="3">
                  <c:v>0.29814943220445322</c:v>
                </c:pt>
                <c:pt idx="4">
                  <c:v>0.28196286578227092</c:v>
                </c:pt>
                <c:pt idx="5">
                  <c:v>0.27976594251193343</c:v>
                </c:pt>
                <c:pt idx="6">
                  <c:v>0.28206252305471768</c:v>
                </c:pt>
                <c:pt idx="7">
                  <c:v>0.29836027718704428</c:v>
                </c:pt>
                <c:pt idx="8">
                  <c:v>0.34739843732160736</c:v>
                </c:pt>
                <c:pt idx="9">
                  <c:v>0.46714545730568768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C-4F3D-A871-FDEF804FB8E1}"/>
            </c:ext>
          </c:extLst>
        </c:ser>
        <c:ser>
          <c:idx val="5"/>
          <c:order val="5"/>
          <c:tx>
            <c:strRef>
              <c:f>Приложение_1_Функции!$A$23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Приложение_1_Функции!$B$23:$K$23</c:f>
              <c:numCache>
                <c:formatCode>General</c:formatCode>
                <c:ptCount val="10"/>
                <c:pt idx="0">
                  <c:v>0.86905092388418881</c:v>
                </c:pt>
                <c:pt idx="1">
                  <c:v>0.53349970048244566</c:v>
                </c:pt>
                <c:pt idx="2">
                  <c:v>0.39683272187964691</c:v>
                </c:pt>
                <c:pt idx="3">
                  <c:v>0.34089370537443425</c:v>
                </c:pt>
                <c:pt idx="4">
                  <c:v>0.32234620905402062</c:v>
                </c:pt>
                <c:pt idx="5">
                  <c:v>0.31979531676521045</c:v>
                </c:pt>
                <c:pt idx="6">
                  <c:v>0.32238153530321834</c:v>
                </c:pt>
                <c:pt idx="7">
                  <c:v>0.34096843265998794</c:v>
                </c:pt>
                <c:pt idx="8">
                  <c:v>0.39696322930870459</c:v>
                </c:pt>
                <c:pt idx="9">
                  <c:v>0.53373369085572098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C-4F3D-A871-FDEF804FB8E1}"/>
            </c:ext>
          </c:extLst>
        </c:ser>
        <c:ser>
          <c:idx val="6"/>
          <c:order val="6"/>
          <c:tx>
            <c:strRef>
              <c:f>Приложение_1_Функции!$A$24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Приложение_1_Функции!$B$24:$K$24</c:f>
              <c:numCache>
                <c:formatCode>General</c:formatCode>
                <c:ptCount val="10"/>
                <c:pt idx="0">
                  <c:v>0.98112594209754223</c:v>
                </c:pt>
                <c:pt idx="1">
                  <c:v>0.6022770144897639</c:v>
                </c:pt>
                <c:pt idx="2">
                  <c:v>0.44797350566194549</c:v>
                </c:pt>
                <c:pt idx="3">
                  <c:v>0.38481035119558465</c:v>
                </c:pt>
                <c:pt idx="4">
                  <c:v>0.36385923595287362</c:v>
                </c:pt>
                <c:pt idx="5">
                  <c:v>0.3609658918977629</c:v>
                </c:pt>
                <c:pt idx="6">
                  <c:v>0.36387114174688351</c:v>
                </c:pt>
                <c:pt idx="7">
                  <c:v>0.38483553477439164</c:v>
                </c:pt>
                <c:pt idx="8">
                  <c:v>0.44801748369448074</c:v>
                </c:pt>
                <c:pt idx="9">
                  <c:v>0.60235585433498495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C-4F3D-A871-FDEF804FB8E1}"/>
            </c:ext>
          </c:extLst>
        </c:ser>
        <c:ser>
          <c:idx val="7"/>
          <c:order val="7"/>
          <c:tx>
            <c:strRef>
              <c:f>Приложение_1_Функции!$A$25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Приложение_1_Функции!$B$25:$K$25</c:f>
              <c:numCache>
                <c:formatCode>General</c:formatCode>
                <c:ptCount val="10"/>
                <c:pt idx="0">
                  <c:v>1.0949693874754298</c:v>
                </c:pt>
                <c:pt idx="1">
                  <c:v>0.67215335960860501</c:v>
                </c:pt>
                <c:pt idx="2">
                  <c:v>0.49994163474267383</c:v>
                </c:pt>
                <c:pt idx="3">
                  <c:v>0.42944607646337457</c:v>
                </c:pt>
                <c:pt idx="4">
                  <c:v>0.40606002638060845</c:v>
                </c:pt>
                <c:pt idx="5">
                  <c:v>0.40282644028176734</c:v>
                </c:pt>
                <c:pt idx="6">
                  <c:v>0.40606392300968558</c:v>
                </c:pt>
                <c:pt idx="7">
                  <c:v>0.42945431863798167</c:v>
                </c:pt>
                <c:pt idx="8">
                  <c:v>0.49995602768525244</c:v>
                </c:pt>
                <c:pt idx="9">
                  <c:v>0.67217916109719023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C-4F3D-A871-FDEF804FB8E1}"/>
            </c:ext>
          </c:extLst>
        </c:ser>
        <c:ser>
          <c:idx val="8"/>
          <c:order val="8"/>
          <c:tx>
            <c:strRef>
              <c:f>Приложение_1_Функции!$A$26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Приложение_1_Функции!$B$26:$K$26</c:f>
              <c:numCache>
                <c:formatCode>General</c:formatCode>
                <c:ptCount val="10"/>
                <c:pt idx="0">
                  <c:v>1.2099324942207672</c:v>
                </c:pt>
                <c:pt idx="1">
                  <c:v>0.74272158081684758</c:v>
                </c:pt>
                <c:pt idx="2">
                  <c:v>0.55242774933146821</c:v>
                </c:pt>
                <c:pt idx="3">
                  <c:v>0.47452962765608986</c:v>
                </c:pt>
                <c:pt idx="4">
                  <c:v>0.4486869622418036</c:v>
                </c:pt>
                <c:pt idx="5">
                  <c:v>0.44511240881742076</c:v>
                </c:pt>
                <c:pt idx="6">
                  <c:v>0.44868821659675845</c:v>
                </c:pt>
                <c:pt idx="7">
                  <c:v>0.47453228086540933</c:v>
                </c:pt>
                <c:pt idx="8">
                  <c:v>0.55243238248292503</c:v>
                </c:pt>
                <c:pt idx="9">
                  <c:v>0.74272988635445258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AC-4F3D-A871-FDEF804FB8E1}"/>
            </c:ext>
          </c:extLst>
        </c:ser>
        <c:ser>
          <c:idx val="9"/>
          <c:order val="9"/>
          <c:tx>
            <c:strRef>
              <c:f>Приложение_1_Функции!$A$27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Приложение_1_Функции!$B$17:$K$17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</c:numCache>
            </c:numRef>
          </c:cat>
          <c:val>
            <c:numRef>
              <c:f>Приложение_1_Функции!$B$27:$K$27</c:f>
              <c:numCache>
                <c:formatCode>General</c:formatCode>
                <c:ptCount val="10"/>
                <c:pt idx="0">
                  <c:v>1.3256058477552066</c:v>
                </c:pt>
                <c:pt idx="1">
                  <c:v>0.81372729004586708</c:v>
                </c:pt>
                <c:pt idx="2">
                  <c:v>0.60524037489173077</c:v>
                </c:pt>
                <c:pt idx="3">
                  <c:v>0.51989460088139017</c:v>
                </c:pt>
                <c:pt idx="4">
                  <c:v>0.49158089184942905</c:v>
                </c:pt>
                <c:pt idx="5">
                  <c:v>0.48766413191830571</c:v>
                </c:pt>
                <c:pt idx="6">
                  <c:v>0.49158129189304262</c:v>
                </c:pt>
                <c:pt idx="7">
                  <c:v>0.51989544705207302</c:v>
                </c:pt>
                <c:pt idx="8">
                  <c:v>0.60524185250995233</c:v>
                </c:pt>
                <c:pt idx="9">
                  <c:v>0.81372993886608169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C-4F3D-A871-FDEF804FB8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0825215"/>
        <c:axId val="1530817727"/>
        <c:axId val="1696150127"/>
      </c:surface3DChart>
      <c:catAx>
        <c:axId val="153082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817727"/>
        <c:crosses val="autoZero"/>
        <c:auto val="1"/>
        <c:lblAlgn val="ctr"/>
        <c:lblOffset val="100"/>
        <c:noMultiLvlLbl val="0"/>
      </c:catAx>
      <c:valAx>
        <c:axId val="15308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825215"/>
        <c:crosses val="autoZero"/>
        <c:crossBetween val="midCat"/>
      </c:valAx>
      <c:serAx>
        <c:axId val="1696150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81772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основных</a:t>
            </a:r>
            <a:r>
              <a:rPr lang="ru-RU" baseline="0"/>
              <a:t> фондов предприятия</a:t>
            </a:r>
            <a:endParaRPr lang="ru-RU"/>
          </a:p>
        </c:rich>
      </c:tx>
      <c:layout>
        <c:manualLayout>
          <c:xMode val="edge"/>
          <c:yMode val="edge"/>
          <c:x val="0.30126113142107241"/>
          <c:y val="1.280000215013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355625207043296"/>
          <c:y val="0.12551778944298631"/>
          <c:w val="0.52770960426063251"/>
          <c:h val="0.75491790609507148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8-4D0A-938E-5D030F6EB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8-4D0A-938E-5D030F6EB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D0A-938E-5D030F6EBFB6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48-4D0A-938E-5D030F6EBF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48-4D0A-938E-5D030F6EBFB6}"/>
              </c:ext>
            </c:extLst>
          </c:dPt>
          <c:dLbls>
            <c:dLbl>
              <c:idx val="0"/>
              <c:layout>
                <c:manualLayout>
                  <c:x val="5.9546925566342945E-2"/>
                  <c:y val="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B892F5DA-2AF1-4827-9786-505E79739307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48-4D0A-938E-5D030F6EBFB6}"/>
                </c:ext>
              </c:extLst>
            </c:dLbl>
            <c:dLbl>
              <c:idx val="1"/>
              <c:layout>
                <c:manualLayout>
                  <c:x val="-7.7669902912621352E-2"/>
                  <c:y val="-0.1092592592592592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3E39971-3084-4A58-853B-B2EF0CA6F0DC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48-4D0A-938E-5D030F6EBFB6}"/>
                </c:ext>
              </c:extLst>
            </c:dLbl>
            <c:dLbl>
              <c:idx val="2"/>
              <c:layout>
                <c:manualLayout>
                  <c:x val="-6.4077669902912623E-2"/>
                  <c:y val="-0.1369184893554972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8E2328CF-1EA7-4340-87E1-10F40DAEE749}" type="PERCENTAGE">
                      <a:rPr lang="en-US" baseline="0"/>
                      <a:pPr>
                        <a:defRPr/>
                      </a:pPr>
                      <a:t>[ПРОЦЕНТ]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4.1585913411309024E-2"/>
                      <c:h val="4.9370370370370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848-4D0A-938E-5D030F6EBFB6}"/>
                </c:ext>
              </c:extLst>
            </c:dLbl>
            <c:dLbl>
              <c:idx val="3"/>
              <c:layout>
                <c:manualLayout>
                  <c:x val="-3.9051652524017072E-2"/>
                  <c:y val="-0.1380000000000000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24690E4C-A91C-433F-8B61-BE1A05C61170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848-4D0A-938E-5D030F6EBFB6}"/>
                </c:ext>
              </c:extLst>
            </c:dLbl>
            <c:dLbl>
              <c:idx val="4"/>
              <c:layout>
                <c:manualLayout>
                  <c:x val="-2.9420992278877761E-2"/>
                  <c:y val="-0.1271373578302712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A0A313E-56F5-44D1-A991-F78F0C26778A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848-4D0A-938E-5D030F6EBF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Приложение_3!$J$5:$J$9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Приложение_3!$L$5:$L$9</c:f>
              <c:numCache>
                <c:formatCode>General</c:formatCode>
                <c:ptCount val="5"/>
                <c:pt idx="0">
                  <c:v>1926917</c:v>
                </c:pt>
                <c:pt idx="1">
                  <c:v>272083</c:v>
                </c:pt>
                <c:pt idx="2">
                  <c:v>69105</c:v>
                </c:pt>
                <c:pt idx="3">
                  <c:v>35190</c:v>
                </c:pt>
                <c:pt idx="4">
                  <c:v>121530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48-4D0A-938E-5D030F6E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15521239456718E-2"/>
          <c:y val="2.3555118110236237E-2"/>
          <c:w val="0.21608582422342837"/>
          <c:h val="0.23797083697871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основных средств предприятия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Предыдущий год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Приложение_3!$J$5:$J$9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Приложение_3!$K$5:$K$9</c:f>
              <c:numCache>
                <c:formatCode>General</c:formatCode>
                <c:ptCount val="5"/>
                <c:pt idx="0">
                  <c:v>1700330</c:v>
                </c:pt>
                <c:pt idx="1">
                  <c:v>228675</c:v>
                </c:pt>
                <c:pt idx="2">
                  <c:v>54140</c:v>
                </c:pt>
                <c:pt idx="3">
                  <c:v>22749</c:v>
                </c:pt>
                <c:pt idx="4">
                  <c:v>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3E5-97EF-2C1DB6EC0132}"/>
            </c:ext>
          </c:extLst>
        </c:ser>
        <c:ser>
          <c:idx val="1"/>
          <c:order val="1"/>
          <c:tx>
            <c:v>Текущий год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Приложение_3!$J$5:$J$9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Приложение_3!$L$5:$L$9</c:f>
              <c:numCache>
                <c:formatCode>General</c:formatCode>
                <c:ptCount val="5"/>
                <c:pt idx="0">
                  <c:v>1926917</c:v>
                </c:pt>
                <c:pt idx="1">
                  <c:v>272083</c:v>
                </c:pt>
                <c:pt idx="2">
                  <c:v>69105</c:v>
                </c:pt>
                <c:pt idx="3">
                  <c:v>35190</c:v>
                </c:pt>
                <c:pt idx="4">
                  <c:v>121530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6-43E5-97EF-2C1DB6EC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68544"/>
        <c:axId val="1376770208"/>
      </c:areaChart>
      <c:catAx>
        <c:axId val="13767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70208"/>
        <c:crosses val="autoZero"/>
        <c:auto val="1"/>
        <c:lblAlgn val="ctr"/>
        <c:lblOffset val="100"/>
        <c:noMultiLvlLbl val="0"/>
      </c:catAx>
      <c:valAx>
        <c:axId val="1376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12</xdr:row>
      <xdr:rowOff>123825</xdr:rowOff>
    </xdr:from>
    <xdr:to>
      <xdr:col>18</xdr:col>
      <xdr:colOff>457200</xdr:colOff>
      <xdr:row>27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57150</xdr:colOff>
      <xdr:row>36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</xdr:colOff>
      <xdr:row>28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115" zoomScaleNormal="115" workbookViewId="0">
      <selection activeCell="S21" sqref="S21"/>
    </sheetView>
  </sheetViews>
  <sheetFormatPr defaultRowHeight="15" x14ac:dyDescent="0.25"/>
  <sheetData>
    <row r="1" spans="1:21" x14ac:dyDescent="0.25">
      <c r="A1" s="7" t="s">
        <v>0</v>
      </c>
      <c r="B1" s="7" t="s">
        <v>1</v>
      </c>
      <c r="C1" s="7" t="s">
        <v>2</v>
      </c>
      <c r="E1" s="12" t="s">
        <v>0</v>
      </c>
      <c r="F1" s="12" t="s">
        <v>8</v>
      </c>
      <c r="G1" s="12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9"/>
    </row>
    <row r="2" spans="1:21" x14ac:dyDescent="0.25">
      <c r="A2" s="7">
        <v>3</v>
      </c>
      <c r="B2" s="7">
        <v>7</v>
      </c>
      <c r="C2" s="7">
        <v>8</v>
      </c>
      <c r="E2" s="7">
        <f>A2</f>
        <v>3</v>
      </c>
      <c r="F2" s="7">
        <f t="shared" ref="F2:L3" si="0">E2+$B2</f>
        <v>10</v>
      </c>
      <c r="G2" s="7">
        <f t="shared" si="0"/>
        <v>17</v>
      </c>
      <c r="H2" s="7">
        <f t="shared" si="0"/>
        <v>24</v>
      </c>
      <c r="I2" s="7">
        <f t="shared" si="0"/>
        <v>31</v>
      </c>
      <c r="J2" s="7">
        <f t="shared" si="0"/>
        <v>38</v>
      </c>
      <c r="K2" s="7">
        <f t="shared" si="0"/>
        <v>45</v>
      </c>
      <c r="L2" s="7">
        <f t="shared" si="0"/>
        <v>52</v>
      </c>
      <c r="M2" s="7"/>
      <c r="N2" s="7"/>
      <c r="O2" s="7"/>
      <c r="P2" s="7"/>
      <c r="Q2" s="7"/>
      <c r="R2" s="7"/>
      <c r="S2" s="9"/>
    </row>
    <row r="3" spans="1:21" x14ac:dyDescent="0.25">
      <c r="A3" s="10">
        <v>0.1</v>
      </c>
      <c r="B3" s="10">
        <v>0.12</v>
      </c>
      <c r="C3" s="7">
        <v>14</v>
      </c>
      <c r="E3" s="10">
        <f>A3</f>
        <v>0.1</v>
      </c>
      <c r="F3" s="10">
        <f t="shared" si="0"/>
        <v>0.22</v>
      </c>
      <c r="G3" s="10">
        <f t="shared" si="0"/>
        <v>0.33999999999999997</v>
      </c>
      <c r="H3" s="10">
        <f t="shared" si="0"/>
        <v>0.45999999999999996</v>
      </c>
      <c r="I3" s="10">
        <f t="shared" si="0"/>
        <v>0.57999999999999996</v>
      </c>
      <c r="J3" s="10">
        <f t="shared" si="0"/>
        <v>0.7</v>
      </c>
      <c r="K3" s="10">
        <f t="shared" si="0"/>
        <v>0.82</v>
      </c>
      <c r="L3" s="10">
        <f t="shared" si="0"/>
        <v>0.94</v>
      </c>
      <c r="M3" s="10">
        <f>L3+$B3</f>
        <v>1.06</v>
      </c>
      <c r="N3" s="10">
        <f>M3+$B3</f>
        <v>1.1800000000000002</v>
      </c>
      <c r="O3" s="10">
        <f t="shared" ref="O3:R3" si="1">N3+$B3</f>
        <v>1.3000000000000003</v>
      </c>
      <c r="P3" s="10">
        <f t="shared" si="1"/>
        <v>1.4200000000000004</v>
      </c>
      <c r="Q3" s="10">
        <f>P3+$B3</f>
        <v>1.5400000000000005</v>
      </c>
      <c r="R3" s="10">
        <f t="shared" si="1"/>
        <v>1.6600000000000006</v>
      </c>
      <c r="S3" s="9"/>
    </row>
    <row r="4" spans="1:21" x14ac:dyDescent="0.25">
      <c r="A4" s="7">
        <v>3.2</v>
      </c>
      <c r="B4" s="7">
        <v>2.5</v>
      </c>
      <c r="C4" s="7">
        <v>7</v>
      </c>
      <c r="E4" s="7">
        <f>A4</f>
        <v>3.2</v>
      </c>
      <c r="F4" s="7">
        <f t="shared" ref="F4:K4" si="2">E4+$B4</f>
        <v>5.7</v>
      </c>
      <c r="G4" s="7">
        <f t="shared" si="2"/>
        <v>8.1999999999999993</v>
      </c>
      <c r="H4" s="7">
        <f t="shared" si="2"/>
        <v>10.7</v>
      </c>
      <c r="I4" s="7">
        <f t="shared" si="2"/>
        <v>13.2</v>
      </c>
      <c r="J4" s="7">
        <f t="shared" si="2"/>
        <v>15.7</v>
      </c>
      <c r="K4" s="7">
        <f t="shared" si="2"/>
        <v>18.2</v>
      </c>
      <c r="L4" s="7"/>
      <c r="M4" s="7"/>
      <c r="N4" s="7"/>
      <c r="O4" s="7"/>
      <c r="P4" s="7"/>
      <c r="Q4" s="7"/>
      <c r="R4" s="7"/>
      <c r="S4" s="9"/>
    </row>
    <row r="7" spans="1:21" x14ac:dyDescent="0.25">
      <c r="M7" s="9"/>
      <c r="N7" s="9"/>
      <c r="O7" s="9"/>
      <c r="P7" s="9"/>
      <c r="Q7" s="9"/>
      <c r="R7" s="9"/>
      <c r="S7" s="6"/>
      <c r="T7" s="6"/>
      <c r="U7" s="6"/>
    </row>
    <row r="8" spans="1:21" x14ac:dyDescent="0.25"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M10" s="6"/>
      <c r="N10" s="6"/>
      <c r="O10" s="6"/>
      <c r="P10" s="6"/>
      <c r="Q10" s="6"/>
      <c r="R10" s="6"/>
      <c r="S10" s="6"/>
      <c r="T10" s="6"/>
      <c r="U1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0"/>
  <sheetViews>
    <sheetView workbookViewId="0">
      <selection activeCell="O29" sqref="O29"/>
    </sheetView>
  </sheetViews>
  <sheetFormatPr defaultRowHeight="15" x14ac:dyDescent="0.25"/>
  <sheetData>
    <row r="7" spans="1:12" x14ac:dyDescent="0.25">
      <c r="A7" s="12" t="s">
        <v>3</v>
      </c>
      <c r="B7" s="12" t="s">
        <v>4</v>
      </c>
      <c r="C7" s="12" t="s">
        <v>2</v>
      </c>
      <c r="D7" s="8"/>
      <c r="E7" s="12" t="s">
        <v>3</v>
      </c>
      <c r="F7" s="12" t="s">
        <v>21</v>
      </c>
      <c r="G7" s="12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</row>
    <row r="8" spans="1:12" x14ac:dyDescent="0.25">
      <c r="A8" s="12">
        <v>1</v>
      </c>
      <c r="B8" s="12">
        <v>1.2</v>
      </c>
      <c r="C8" s="12">
        <v>8</v>
      </c>
      <c r="D8" s="8"/>
      <c r="E8" s="7">
        <f>A8</f>
        <v>1</v>
      </c>
      <c r="F8" s="7">
        <f t="shared" ref="F8:L8" si="0">E8*$B8</f>
        <v>1.2</v>
      </c>
      <c r="G8" s="7">
        <f t="shared" si="0"/>
        <v>1.44</v>
      </c>
      <c r="H8" s="7">
        <f t="shared" si="0"/>
        <v>1.728</v>
      </c>
      <c r="I8" s="7">
        <f t="shared" si="0"/>
        <v>2.0735999999999999</v>
      </c>
      <c r="J8" s="7">
        <f t="shared" si="0"/>
        <v>2.4883199999999999</v>
      </c>
      <c r="K8" s="7">
        <f t="shared" si="0"/>
        <v>2.9859839999999997</v>
      </c>
      <c r="L8" s="7">
        <f t="shared" si="0"/>
        <v>3.5831807999999996</v>
      </c>
    </row>
    <row r="9" spans="1:12" x14ac:dyDescent="0.25">
      <c r="A9" s="12">
        <f>1.2*EXP(1)-2</f>
        <v>1.2619381941508538</v>
      </c>
      <c r="B9" s="12">
        <v>0.5</v>
      </c>
      <c r="C9" s="12">
        <v>5</v>
      </c>
      <c r="D9" s="8"/>
      <c r="E9" s="7">
        <f>A9</f>
        <v>1.2619381941508538</v>
      </c>
      <c r="F9" s="7">
        <f t="shared" ref="F9:I10" si="1">E9*$B9</f>
        <v>0.63096909707542692</v>
      </c>
      <c r="G9" s="7">
        <f t="shared" si="1"/>
        <v>0.31548454853771346</v>
      </c>
      <c r="H9" s="7">
        <f t="shared" si="1"/>
        <v>0.15774227426885673</v>
      </c>
      <c r="I9" s="7">
        <f t="shared" si="1"/>
        <v>7.8871137134428365E-2</v>
      </c>
      <c r="J9" s="7"/>
      <c r="K9" s="7"/>
      <c r="L9" s="7"/>
    </row>
    <row r="10" spans="1:12" x14ac:dyDescent="0.25">
      <c r="A10" s="12">
        <f>1/3</f>
        <v>0.33333333333333331</v>
      </c>
      <c r="B10" s="12">
        <v>0.5</v>
      </c>
      <c r="C10" s="12">
        <v>7</v>
      </c>
      <c r="D10" s="8"/>
      <c r="E10" s="33">
        <f>A10</f>
        <v>0.33333333333333331</v>
      </c>
      <c r="F10" s="33">
        <f t="shared" si="1"/>
        <v>0.16666666666666666</v>
      </c>
      <c r="G10" s="33">
        <f t="shared" si="1"/>
        <v>8.3333333333333329E-2</v>
      </c>
      <c r="H10" s="33">
        <f t="shared" si="1"/>
        <v>4.1666666666666664E-2</v>
      </c>
      <c r="I10" s="33">
        <f t="shared" si="1"/>
        <v>2.0833333333333332E-2</v>
      </c>
      <c r="J10" s="33">
        <f>I10*$B10</f>
        <v>1.0416666666666666E-2</v>
      </c>
      <c r="K10" s="33">
        <f>J10*$B10</f>
        <v>5.208333333333333E-3</v>
      </c>
      <c r="L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Q8" sqref="Q8"/>
    </sheetView>
  </sheetViews>
  <sheetFormatPr defaultRowHeight="15" x14ac:dyDescent="0.25"/>
  <sheetData>
    <row r="1" spans="1:4" x14ac:dyDescent="0.25">
      <c r="A1" s="1" t="s">
        <v>5</v>
      </c>
      <c r="B1" s="1" t="s">
        <v>6</v>
      </c>
      <c r="C1" s="1" t="s">
        <v>7</v>
      </c>
      <c r="D1" s="6"/>
    </row>
    <row r="2" spans="1:4" x14ac:dyDescent="0.25">
      <c r="A2" s="1">
        <v>1</v>
      </c>
      <c r="B2" s="1">
        <v>1</v>
      </c>
      <c r="C2" s="1">
        <f>(POWER(COS(PI()*B2/3), 3)*SIN(ABS(PI()/3 + 1)))/TAN(A$2)</f>
        <v>7.1324531859983831E-2</v>
      </c>
      <c r="D2" s="6"/>
    </row>
    <row r="3" spans="1:4" x14ac:dyDescent="0.25">
      <c r="A3" s="6"/>
      <c r="B3" s="6"/>
      <c r="C3" s="6"/>
      <c r="D3" s="6"/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  <row r="10" spans="1:4" x14ac:dyDescent="0.25">
      <c r="A10" s="6"/>
      <c r="B10" s="6"/>
      <c r="C10" s="6"/>
      <c r="D10" s="6"/>
    </row>
    <row r="11" spans="1:4" x14ac:dyDescent="0.25">
      <c r="A11" s="6"/>
      <c r="B11" s="6"/>
      <c r="C11" s="6"/>
      <c r="D11" s="6"/>
    </row>
    <row r="17" spans="1:11" x14ac:dyDescent="0.25">
      <c r="A17" s="31" t="s">
        <v>81</v>
      </c>
      <c r="B17" s="1">
        <v>1</v>
      </c>
      <c r="C17" s="1">
        <v>1.2</v>
      </c>
      <c r="D17" s="1">
        <v>1.4</v>
      </c>
      <c r="E17" s="1">
        <v>1.6</v>
      </c>
      <c r="F17" s="1">
        <v>1.8</v>
      </c>
      <c r="G17" s="1">
        <v>2</v>
      </c>
      <c r="H17" s="1">
        <v>2.2000000000000002</v>
      </c>
      <c r="I17" s="1">
        <v>2.4</v>
      </c>
      <c r="J17" s="1">
        <v>2.6</v>
      </c>
      <c r="K17" s="1">
        <v>2.8</v>
      </c>
    </row>
    <row r="18" spans="1:11" x14ac:dyDescent="0.25">
      <c r="A18" s="1">
        <v>1</v>
      </c>
      <c r="B18" s="1">
        <f>(LOG10(5*ABS($A18)+4*POWER(ABS($A18+2*B$17),1/3)))/7*POWER(EXP(1),POWER(ABS(B$17-2),3))</f>
        <v>0.40082048322277236</v>
      </c>
      <c r="C18" s="1">
        <f t="shared" ref="C18:K19" si="0">(LOG10(5*ABS($A18)+4*POWER(ABS($A18+2*C$17),1/3)))/7*POWER(EXP(1),POWER(ABS(C$17-2),3))</f>
        <v>0.24838098905593559</v>
      </c>
      <c r="D18" s="1">
        <f t="shared" si="0"/>
        <v>0.18631467063293877</v>
      </c>
      <c r="E18" s="1">
        <f t="shared" si="0"/>
        <v>0.1612763802245718</v>
      </c>
      <c r="F18" s="1">
        <f t="shared" si="0"/>
        <v>0.15356877855692669</v>
      </c>
      <c r="G18" s="1">
        <f t="shared" si="0"/>
        <v>0.15333545332032822</v>
      </c>
      <c r="H18" s="1">
        <f t="shared" si="0"/>
        <v>0.15549892627279954</v>
      </c>
      <c r="I18" s="1">
        <f t="shared" si="0"/>
        <v>0.16537985832386923</v>
      </c>
      <c r="J18" s="1">
        <f t="shared" si="0"/>
        <v>0.19354271045705038</v>
      </c>
      <c r="K18" s="1">
        <f t="shared" si="0"/>
        <v>0.26150169393650591</v>
      </c>
    </row>
    <row r="19" spans="1:11" x14ac:dyDescent="0.25">
      <c r="A19" s="1">
        <v>2</v>
      </c>
      <c r="B19" s="1">
        <f>(LOG10(5*ABS($A19)+4*POWER(ABS($A19+2*B$17),1/3)))/7*POWER(EXP(1),POWER(ABS(B$17-2),3))</f>
        <v>0.47123638417847763</v>
      </c>
      <c r="C19" s="1">
        <f>(LOG10(5*ABS($A19)+4*POWER(ABS($A19+2*C$17),1/3)))/7*POWER(EXP(1),POWER(ABS(C$17-2),3))</f>
        <v>0.29055957571014823</v>
      </c>
      <c r="D19" s="1">
        <f t="shared" si="0"/>
        <v>0.21700657073869872</v>
      </c>
      <c r="E19" s="1">
        <f t="shared" si="0"/>
        <v>0.18712278002294858</v>
      </c>
      <c r="F19" s="1">
        <f t="shared" si="0"/>
        <v>0.1775689109456684</v>
      </c>
      <c r="G19" s="1">
        <f t="shared" si="0"/>
        <v>0.17675059593904457</v>
      </c>
      <c r="H19" s="1">
        <f t="shared" si="0"/>
        <v>0.17874010504494278</v>
      </c>
      <c r="I19" s="1">
        <f t="shared" si="0"/>
        <v>0.18960804585879251</v>
      </c>
      <c r="J19" s="1">
        <f t="shared" si="0"/>
        <v>0.22137005213277827</v>
      </c>
      <c r="K19" s="1">
        <f t="shared" si="0"/>
        <v>0.29844265021299343</v>
      </c>
    </row>
    <row r="20" spans="1:11" x14ac:dyDescent="0.25">
      <c r="A20" s="1">
        <v>4</v>
      </c>
      <c r="B20" s="1">
        <f t="shared" ref="B19:K29" si="1">(LOG10(5*ABS($A20)+4*POWER(ABS($A20+2*B$17),1/3)))/7*POWER(EXP(1),POWER(ABS(B$17-2),3))</f>
        <v>0.55750444585198422</v>
      </c>
      <c r="C20" s="1">
        <f t="shared" si="1"/>
        <v>0.34282404818621948</v>
      </c>
      <c r="D20" s="1">
        <f t="shared" si="1"/>
        <v>0.25541267558065422</v>
      </c>
      <c r="E20" s="1">
        <f t="shared" si="1"/>
        <v>0.21974518268326243</v>
      </c>
      <c r="F20" s="1">
        <f t="shared" si="1"/>
        <v>0.20809373621386615</v>
      </c>
      <c r="G20" s="1">
        <f t="shared" si="1"/>
        <v>0.20673686162031704</v>
      </c>
      <c r="H20" s="1">
        <f t="shared" si="1"/>
        <v>0.20868968697284904</v>
      </c>
      <c r="I20" s="1">
        <f t="shared" si="1"/>
        <v>0.22100782652473921</v>
      </c>
      <c r="J20" s="1">
        <f t="shared" si="1"/>
        <v>0.25762370501498566</v>
      </c>
      <c r="K20" s="1">
        <f t="shared" si="1"/>
        <v>0.3468032742556143</v>
      </c>
    </row>
    <row r="21" spans="1:11" x14ac:dyDescent="0.25">
      <c r="A21" s="1">
        <v>8</v>
      </c>
      <c r="B21" s="1">
        <f t="shared" si="1"/>
        <v>0.65502621895903257</v>
      </c>
      <c r="C21" s="1">
        <f t="shared" si="1"/>
        <v>0.40233092448593549</v>
      </c>
      <c r="D21" s="1">
        <f t="shared" si="1"/>
        <v>0.29942313930294523</v>
      </c>
      <c r="E21" s="1">
        <f t="shared" si="1"/>
        <v>0.257346840706066</v>
      </c>
      <c r="F21" s="1">
        <f t="shared" si="1"/>
        <v>0.24346589903315277</v>
      </c>
      <c r="G21" s="1">
        <f t="shared" si="1"/>
        <v>0.24165595399929574</v>
      </c>
      <c r="H21" s="1">
        <f t="shared" si="1"/>
        <v>0.24372486549439787</v>
      </c>
      <c r="I21" s="1">
        <f t="shared" si="1"/>
        <v>0.25789498459594606</v>
      </c>
      <c r="J21" s="1">
        <f t="shared" si="1"/>
        <v>0.30038143892201014</v>
      </c>
      <c r="K21" s="1">
        <f t="shared" si="1"/>
        <v>0.40405159920285622</v>
      </c>
    </row>
    <row r="22" spans="1:11" x14ac:dyDescent="0.25">
      <c r="A22" s="1">
        <v>16</v>
      </c>
      <c r="B22" s="1">
        <f t="shared" si="1"/>
        <v>0.75978572138068556</v>
      </c>
      <c r="C22" s="1">
        <f t="shared" si="1"/>
        <v>0.46648480442674428</v>
      </c>
      <c r="D22" s="1">
        <f t="shared" si="1"/>
        <v>0.34703010444123394</v>
      </c>
      <c r="E22" s="1">
        <f t="shared" si="1"/>
        <v>0.29814943220445322</v>
      </c>
      <c r="F22" s="1">
        <f t="shared" si="1"/>
        <v>0.28196286578227092</v>
      </c>
      <c r="G22" s="1">
        <f t="shared" si="1"/>
        <v>0.27976594251193343</v>
      </c>
      <c r="H22" s="1">
        <f t="shared" si="1"/>
        <v>0.28206252305471768</v>
      </c>
      <c r="I22" s="1">
        <f t="shared" si="1"/>
        <v>0.29836027718704428</v>
      </c>
      <c r="J22" s="1">
        <f t="shared" si="1"/>
        <v>0.34739843732160736</v>
      </c>
      <c r="K22" s="1">
        <f t="shared" si="1"/>
        <v>0.46714545730568768</v>
      </c>
    </row>
    <row r="23" spans="1:11" x14ac:dyDescent="0.25">
      <c r="A23" s="1">
        <v>32</v>
      </c>
      <c r="B23" s="1">
        <f t="shared" si="1"/>
        <v>0.86905092388418881</v>
      </c>
      <c r="C23" s="1">
        <f t="shared" si="1"/>
        <v>0.53349970048244566</v>
      </c>
      <c r="D23" s="1">
        <f t="shared" si="1"/>
        <v>0.39683272187964691</v>
      </c>
      <c r="E23" s="1">
        <f t="shared" si="1"/>
        <v>0.34089370537443425</v>
      </c>
      <c r="F23" s="1">
        <f t="shared" si="1"/>
        <v>0.32234620905402062</v>
      </c>
      <c r="G23" s="1">
        <f t="shared" si="1"/>
        <v>0.31979531676521045</v>
      </c>
      <c r="H23" s="1">
        <f t="shared" si="1"/>
        <v>0.32238153530321834</v>
      </c>
      <c r="I23" s="1">
        <f t="shared" si="1"/>
        <v>0.34096843265998794</v>
      </c>
      <c r="J23" s="1">
        <f t="shared" si="1"/>
        <v>0.39696322930870459</v>
      </c>
      <c r="K23" s="1">
        <f t="shared" si="1"/>
        <v>0.53373369085572098</v>
      </c>
    </row>
    <row r="24" spans="1:11" x14ac:dyDescent="0.25">
      <c r="A24" s="1">
        <v>64</v>
      </c>
      <c r="B24" s="1">
        <f t="shared" si="1"/>
        <v>0.98112594209754223</v>
      </c>
      <c r="C24" s="1">
        <f t="shared" si="1"/>
        <v>0.6022770144897639</v>
      </c>
      <c r="D24" s="1">
        <f t="shared" si="1"/>
        <v>0.44797350566194549</v>
      </c>
      <c r="E24" s="1">
        <f t="shared" si="1"/>
        <v>0.38481035119558465</v>
      </c>
      <c r="F24" s="1">
        <f t="shared" si="1"/>
        <v>0.36385923595287362</v>
      </c>
      <c r="G24" s="1">
        <f t="shared" si="1"/>
        <v>0.3609658918977629</v>
      </c>
      <c r="H24" s="1">
        <f t="shared" si="1"/>
        <v>0.36387114174688351</v>
      </c>
      <c r="I24" s="1">
        <f t="shared" si="1"/>
        <v>0.38483553477439164</v>
      </c>
      <c r="J24" s="1">
        <f t="shared" si="1"/>
        <v>0.44801748369448074</v>
      </c>
      <c r="K24" s="1">
        <f t="shared" si="1"/>
        <v>0.60235585433498495</v>
      </c>
    </row>
    <row r="25" spans="1:11" x14ac:dyDescent="0.25">
      <c r="A25" s="1">
        <v>128</v>
      </c>
      <c r="B25" s="1">
        <f t="shared" si="1"/>
        <v>1.0949693874754298</v>
      </c>
      <c r="C25" s="1">
        <f t="shared" si="1"/>
        <v>0.67215335960860501</v>
      </c>
      <c r="D25" s="1">
        <f t="shared" si="1"/>
        <v>0.49994163474267383</v>
      </c>
      <c r="E25" s="1">
        <f t="shared" si="1"/>
        <v>0.42944607646337457</v>
      </c>
      <c r="F25" s="1">
        <f t="shared" si="1"/>
        <v>0.40606002638060845</v>
      </c>
      <c r="G25" s="1">
        <f t="shared" si="1"/>
        <v>0.40282644028176734</v>
      </c>
      <c r="H25" s="1">
        <f t="shared" si="1"/>
        <v>0.40606392300968558</v>
      </c>
      <c r="I25" s="1">
        <f t="shared" si="1"/>
        <v>0.42945431863798167</v>
      </c>
      <c r="J25" s="1">
        <f t="shared" si="1"/>
        <v>0.49995602768525244</v>
      </c>
      <c r="K25" s="1">
        <f t="shared" si="1"/>
        <v>0.67217916109719023</v>
      </c>
    </row>
    <row r="26" spans="1:11" x14ac:dyDescent="0.25">
      <c r="A26" s="1">
        <v>256</v>
      </c>
      <c r="B26" s="1">
        <f t="shared" si="1"/>
        <v>1.2099324942207672</v>
      </c>
      <c r="C26" s="1">
        <f t="shared" si="1"/>
        <v>0.74272158081684758</v>
      </c>
      <c r="D26" s="1">
        <f t="shared" si="1"/>
        <v>0.55242774933146821</v>
      </c>
      <c r="E26" s="1">
        <f t="shared" si="1"/>
        <v>0.47452962765608986</v>
      </c>
      <c r="F26" s="1">
        <f t="shared" si="1"/>
        <v>0.4486869622418036</v>
      </c>
      <c r="G26" s="1">
        <f t="shared" si="1"/>
        <v>0.44511240881742076</v>
      </c>
      <c r="H26" s="1">
        <f t="shared" si="1"/>
        <v>0.44868821659675845</v>
      </c>
      <c r="I26" s="1">
        <f t="shared" si="1"/>
        <v>0.47453228086540933</v>
      </c>
      <c r="J26" s="1">
        <f t="shared" si="1"/>
        <v>0.55243238248292503</v>
      </c>
      <c r="K26" s="1">
        <f t="shared" si="1"/>
        <v>0.74272988635445258</v>
      </c>
    </row>
    <row r="27" spans="1:11" x14ac:dyDescent="0.25">
      <c r="A27" s="1">
        <v>512</v>
      </c>
      <c r="B27" s="1">
        <f t="shared" si="1"/>
        <v>1.3256058477552066</v>
      </c>
      <c r="C27" s="1">
        <f t="shared" si="1"/>
        <v>0.81372729004586708</v>
      </c>
      <c r="D27" s="1">
        <f t="shared" si="1"/>
        <v>0.60524037489173077</v>
      </c>
      <c r="E27" s="1">
        <f t="shared" si="1"/>
        <v>0.51989460088139017</v>
      </c>
      <c r="F27" s="1">
        <f t="shared" si="1"/>
        <v>0.49158089184942905</v>
      </c>
      <c r="G27" s="1">
        <f t="shared" si="1"/>
        <v>0.48766413191830571</v>
      </c>
      <c r="H27" s="1">
        <f t="shared" si="1"/>
        <v>0.49158129189304262</v>
      </c>
      <c r="I27" s="1">
        <f t="shared" si="1"/>
        <v>0.51989544705207302</v>
      </c>
      <c r="J27" s="1">
        <f t="shared" si="1"/>
        <v>0.60524185250995233</v>
      </c>
      <c r="K27" s="1">
        <f t="shared" si="1"/>
        <v>0.81372993886608169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18" sqref="M18"/>
    </sheetView>
  </sheetViews>
  <sheetFormatPr defaultRowHeight="15" x14ac:dyDescent="0.25"/>
  <cols>
    <col min="1" max="1" width="18.42578125" customWidth="1"/>
    <col min="2" max="3" width="7.5703125" customWidth="1"/>
    <col min="4" max="4" width="6" customWidth="1"/>
    <col min="5" max="5" width="9.7109375" customWidth="1"/>
    <col min="8" max="8" width="9.85546875" customWidth="1"/>
    <col min="9" max="9" width="13" customWidth="1"/>
    <col min="12" max="12" width="8.85546875" customWidth="1"/>
    <col min="13" max="13" width="51" customWidth="1"/>
  </cols>
  <sheetData>
    <row r="1" spans="1:14" x14ac:dyDescent="0.25">
      <c r="A1" s="36" t="s">
        <v>28</v>
      </c>
      <c r="B1" s="36"/>
      <c r="C1" s="36"/>
      <c r="D1" s="36"/>
      <c r="E1" s="36"/>
      <c r="F1" s="40" t="s">
        <v>35</v>
      </c>
      <c r="G1" s="40"/>
      <c r="H1" s="40"/>
    </row>
    <row r="2" spans="1:14" ht="15.75" thickBot="1" x14ac:dyDescent="0.3">
      <c r="A2" s="36"/>
      <c r="B2" s="36"/>
      <c r="C2" s="36"/>
      <c r="D2" s="36"/>
      <c r="E2" s="36"/>
      <c r="F2" s="11" t="s">
        <v>36</v>
      </c>
      <c r="G2" s="11" t="s">
        <v>37</v>
      </c>
      <c r="H2" s="11" t="s">
        <v>38</v>
      </c>
    </row>
    <row r="3" spans="1:14" ht="15.75" thickBot="1" x14ac:dyDescent="0.3">
      <c r="A3" s="36"/>
      <c r="B3" s="36"/>
      <c r="C3" s="36"/>
      <c r="D3" s="36"/>
      <c r="E3" s="37"/>
      <c r="F3" s="3">
        <v>4.0999999999999996</v>
      </c>
      <c r="G3" s="4">
        <v>9.3000000000000007</v>
      </c>
      <c r="H3" s="5">
        <v>4.0999999999999996</v>
      </c>
    </row>
    <row r="4" spans="1:14" ht="34.5" customHeight="1" x14ac:dyDescent="0.25">
      <c r="A4" s="38" t="s">
        <v>29</v>
      </c>
      <c r="B4" s="38" t="s">
        <v>30</v>
      </c>
      <c r="C4" s="38" t="s">
        <v>31</v>
      </c>
      <c r="D4" s="38"/>
      <c r="E4" s="38"/>
      <c r="F4" s="41" t="s">
        <v>39</v>
      </c>
      <c r="G4" s="41"/>
      <c r="H4" s="41"/>
      <c r="I4" s="34" t="s">
        <v>42</v>
      </c>
      <c r="J4" s="18"/>
    </row>
    <row r="5" spans="1:14" ht="25.5" customHeight="1" thickBot="1" x14ac:dyDescent="0.3">
      <c r="A5" s="39"/>
      <c r="B5" s="39"/>
      <c r="C5" s="11" t="s">
        <v>32</v>
      </c>
      <c r="D5" s="13" t="s">
        <v>33</v>
      </c>
      <c r="E5" s="13" t="s">
        <v>34</v>
      </c>
      <c r="F5" s="14" t="s">
        <v>40</v>
      </c>
      <c r="G5" s="14" t="s">
        <v>37</v>
      </c>
      <c r="H5" s="15" t="s">
        <v>41</v>
      </c>
      <c r="I5" s="35"/>
      <c r="J5" s="18"/>
    </row>
    <row r="6" spans="1:14" x14ac:dyDescent="0.25">
      <c r="A6" s="2" t="s">
        <v>43</v>
      </c>
      <c r="B6" s="2">
        <v>350</v>
      </c>
      <c r="C6" s="2">
        <v>11.6</v>
      </c>
      <c r="D6" s="2">
        <v>30</v>
      </c>
      <c r="E6" s="2">
        <v>41</v>
      </c>
      <c r="F6" s="16">
        <f t="shared" ref="F6" si="0">IF(IF($C6+$D6+$E6 &lt; 100, C6*($B6/100)*F$3, "") = 0, "", IF($C6+$D6+$E6 &lt; 100, C6*($B6/100)*F$3, ""))</f>
        <v>166.45999999999998</v>
      </c>
      <c r="G6" s="16">
        <f t="shared" ref="G6" si="1">IF(IF($C6+$D6+$E6 &lt; 100, D6*($B6/100)*G$3, "") = 0, "", IF($C6+$D6+$E6 &lt; 100, D6*($B6/100)*G$3, ""))</f>
        <v>976.50000000000011</v>
      </c>
      <c r="H6" s="16">
        <f t="shared" ref="H6" si="2">IF(IF($C6+$D6+$E6 &lt; 100, E6*($B6/100)*H$3, "") = 0, "", IF($C6+$D6+$E6 &lt; 100, E6*($B6/100)*H$3, ""))</f>
        <v>588.34999999999991</v>
      </c>
      <c r="I6" s="16">
        <f t="shared" ref="I6:I8" si="3">IF(COUNTBLANK(F6:H6)=3, "ошибка", SUM(F6:H6) )</f>
        <v>1731.31</v>
      </c>
      <c r="J6" s="19"/>
      <c r="M6" s="1" t="s">
        <v>55</v>
      </c>
      <c r="N6" s="17">
        <f>MAX(I6:I17)</f>
        <v>3152.5140000000006</v>
      </c>
    </row>
    <row r="7" spans="1:14" x14ac:dyDescent="0.25">
      <c r="A7" s="1" t="s">
        <v>44</v>
      </c>
      <c r="B7" s="1">
        <v>50</v>
      </c>
      <c r="C7" s="1">
        <v>11.2</v>
      </c>
      <c r="D7" s="1">
        <v>23.5</v>
      </c>
      <c r="E7" s="1">
        <v>37</v>
      </c>
      <c r="F7" s="16">
        <f t="shared" ref="F7:F17" si="4">IF(IF($C7+$D7+$E7 &lt; 100, C7*($B7/100)*F$3, "") = 0, "", IF($C7+$D7+$E7 &lt; 100, C7*($B7/100)*F$3, ""))</f>
        <v>22.959999999999997</v>
      </c>
      <c r="G7" s="16">
        <f t="shared" ref="G7:G17" si="5">IF(IF($C7+$D7+$E7 &lt; 100, D7*($B7/100)*G$3, "") = 0, "", IF($C7+$D7+$E7 &lt; 100, D7*($B7/100)*G$3, ""))</f>
        <v>109.27500000000001</v>
      </c>
      <c r="H7" s="16">
        <f t="shared" ref="H7:H17" si="6">IF(IF($C7+$D7+$E7 &lt; 100, E7*($B7/100)*H$3, "") = 0, "", IF($C7+$D7+$E7 &lt; 100, E7*($B7/100)*H$3, ""))</f>
        <v>75.849999999999994</v>
      </c>
      <c r="I7" s="16">
        <f t="shared" si="3"/>
        <v>208.08500000000001</v>
      </c>
      <c r="J7" s="19"/>
      <c r="M7" s="1" t="s">
        <v>56</v>
      </c>
      <c r="N7" s="17">
        <f>MIN(I6:I17)</f>
        <v>123.88999999999999</v>
      </c>
    </row>
    <row r="8" spans="1:14" x14ac:dyDescent="0.25">
      <c r="A8" s="1" t="s">
        <v>45</v>
      </c>
      <c r="B8" s="1">
        <v>500</v>
      </c>
      <c r="C8" s="1">
        <v>10.6</v>
      </c>
      <c r="D8" s="1">
        <v>1.1000000000000001</v>
      </c>
      <c r="E8" s="1">
        <v>69.7</v>
      </c>
      <c r="F8" s="16">
        <f t="shared" si="4"/>
        <v>217.29999999999998</v>
      </c>
      <c r="G8" s="16">
        <f t="shared" si="5"/>
        <v>51.150000000000006</v>
      </c>
      <c r="H8" s="16">
        <f t="shared" si="6"/>
        <v>1428.85</v>
      </c>
      <c r="I8" s="16">
        <f t="shared" si="3"/>
        <v>1697.3</v>
      </c>
      <c r="J8" s="19"/>
      <c r="M8" s="1" t="s">
        <v>57</v>
      </c>
      <c r="N8" s="1">
        <f>COUNTBLANK(F6:F17)</f>
        <v>2</v>
      </c>
    </row>
    <row r="9" spans="1:14" x14ac:dyDescent="0.25">
      <c r="A9" s="1" t="s">
        <v>47</v>
      </c>
      <c r="B9" s="1">
        <v>1000</v>
      </c>
      <c r="C9" s="1">
        <v>10.3</v>
      </c>
      <c r="D9" s="1">
        <v>20</v>
      </c>
      <c r="E9" s="1">
        <v>70</v>
      </c>
      <c r="F9" s="16" t="str">
        <f t="shared" si="4"/>
        <v/>
      </c>
      <c r="G9" s="16" t="str">
        <f t="shared" si="5"/>
        <v/>
      </c>
      <c r="H9" s="16" t="str">
        <f t="shared" si="6"/>
        <v/>
      </c>
      <c r="I9" s="32" t="str">
        <f>IF(COUNTBLANK(F9:H9)=3, "ошибка", SUM(F9:H9) )</f>
        <v>ошибка</v>
      </c>
      <c r="J9" s="19"/>
      <c r="M9" s="1" t="s">
        <v>58</v>
      </c>
      <c r="N9" s="1">
        <f>COUNTIF(D6:D17, "&gt;50")</f>
        <v>1</v>
      </c>
    </row>
    <row r="10" spans="1:14" x14ac:dyDescent="0.25">
      <c r="A10" s="1" t="s">
        <v>46</v>
      </c>
      <c r="B10" s="1">
        <v>75</v>
      </c>
      <c r="C10" s="1">
        <v>2.9</v>
      </c>
      <c r="D10" s="1">
        <v>34</v>
      </c>
      <c r="E10" s="1">
        <v>59.3</v>
      </c>
      <c r="F10" s="16">
        <f t="shared" si="4"/>
        <v>8.9174999999999986</v>
      </c>
      <c r="G10" s="16">
        <f t="shared" si="5"/>
        <v>237.15</v>
      </c>
      <c r="H10" s="16">
        <f t="shared" si="6"/>
        <v>182.34749999999997</v>
      </c>
      <c r="I10" s="16">
        <f t="shared" ref="I10:I17" si="7">IF(COUNTBLANK(F10:H10)=3, "ошибка", SUM(F10:H10) )</f>
        <v>428.41499999999996</v>
      </c>
      <c r="J10" s="19"/>
    </row>
    <row r="11" spans="1:14" x14ac:dyDescent="0.25">
      <c r="A11" s="1" t="s">
        <v>48</v>
      </c>
      <c r="B11" s="1">
        <v>100</v>
      </c>
      <c r="C11" s="1">
        <v>16.399999999999999</v>
      </c>
      <c r="D11" s="1">
        <v>26.4</v>
      </c>
      <c r="E11" s="1"/>
      <c r="F11" s="16">
        <f t="shared" si="4"/>
        <v>67.239999999999995</v>
      </c>
      <c r="G11" s="16">
        <f t="shared" si="5"/>
        <v>245.52</v>
      </c>
      <c r="H11" s="16" t="str">
        <f t="shared" si="6"/>
        <v/>
      </c>
      <c r="I11" s="16">
        <f t="shared" si="7"/>
        <v>312.76</v>
      </c>
      <c r="J11" s="19"/>
    </row>
    <row r="12" spans="1:14" x14ac:dyDescent="0.25">
      <c r="A12" s="1" t="s">
        <v>49</v>
      </c>
      <c r="B12" s="1">
        <v>340</v>
      </c>
      <c r="C12" s="1"/>
      <c r="D12" s="1">
        <v>99.7</v>
      </c>
      <c r="E12" s="1"/>
      <c r="F12" s="16" t="str">
        <f t="shared" si="4"/>
        <v/>
      </c>
      <c r="G12" s="16">
        <f t="shared" si="5"/>
        <v>3152.5140000000006</v>
      </c>
      <c r="H12" s="16" t="str">
        <f t="shared" si="6"/>
        <v/>
      </c>
      <c r="I12" s="16">
        <f t="shared" si="7"/>
        <v>3152.5140000000006</v>
      </c>
      <c r="J12" s="19"/>
    </row>
    <row r="13" spans="1:14" x14ac:dyDescent="0.25">
      <c r="A13" s="1" t="s">
        <v>50</v>
      </c>
      <c r="B13" s="1">
        <v>200</v>
      </c>
      <c r="C13" s="1">
        <v>16</v>
      </c>
      <c r="D13" s="1">
        <v>5</v>
      </c>
      <c r="E13" s="1">
        <v>3</v>
      </c>
      <c r="F13" s="16">
        <f t="shared" si="4"/>
        <v>131.19999999999999</v>
      </c>
      <c r="G13" s="16">
        <f t="shared" si="5"/>
        <v>93</v>
      </c>
      <c r="H13" s="16">
        <f t="shared" si="6"/>
        <v>24.599999999999998</v>
      </c>
      <c r="I13" s="16">
        <f t="shared" si="7"/>
        <v>248.79999999999998</v>
      </c>
    </row>
    <row r="14" spans="1:14" x14ac:dyDescent="0.25">
      <c r="A14" s="1" t="s">
        <v>51</v>
      </c>
      <c r="B14" s="1">
        <v>130</v>
      </c>
      <c r="C14" s="1">
        <v>2.8</v>
      </c>
      <c r="D14" s="1">
        <v>2.4</v>
      </c>
      <c r="E14" s="1">
        <v>15</v>
      </c>
      <c r="F14" s="16">
        <f t="shared" si="4"/>
        <v>14.923999999999998</v>
      </c>
      <c r="G14" s="16">
        <f t="shared" si="5"/>
        <v>29.016000000000002</v>
      </c>
      <c r="H14" s="16">
        <f t="shared" si="6"/>
        <v>79.949999999999989</v>
      </c>
      <c r="I14" s="16">
        <f t="shared" si="7"/>
        <v>123.88999999999999</v>
      </c>
    </row>
    <row r="15" spans="1:14" x14ac:dyDescent="0.25">
      <c r="A15" s="1" t="s">
        <v>52</v>
      </c>
      <c r="B15" s="1">
        <v>160</v>
      </c>
      <c r="C15" s="1">
        <v>1.1000000000000001</v>
      </c>
      <c r="D15" s="1">
        <v>0.3</v>
      </c>
      <c r="E15" s="1">
        <v>23</v>
      </c>
      <c r="F15" s="16">
        <f t="shared" si="4"/>
        <v>7.2160000000000002</v>
      </c>
      <c r="G15" s="16">
        <f t="shared" si="5"/>
        <v>4.4640000000000004</v>
      </c>
      <c r="H15" s="16">
        <f t="shared" si="6"/>
        <v>150.88</v>
      </c>
      <c r="I15" s="16">
        <f t="shared" si="7"/>
        <v>162.56</v>
      </c>
    </row>
    <row r="16" spans="1:14" x14ac:dyDescent="0.25">
      <c r="A16" s="1" t="s">
        <v>53</v>
      </c>
      <c r="B16" s="1">
        <v>60</v>
      </c>
      <c r="C16" s="1">
        <v>5.4</v>
      </c>
      <c r="D16" s="1">
        <v>19</v>
      </c>
      <c r="E16" s="1">
        <v>69</v>
      </c>
      <c r="F16" s="16">
        <f t="shared" si="4"/>
        <v>13.283999999999999</v>
      </c>
      <c r="G16" s="16">
        <f t="shared" si="5"/>
        <v>106.02000000000001</v>
      </c>
      <c r="H16" s="16">
        <f t="shared" si="6"/>
        <v>169.73999999999998</v>
      </c>
      <c r="I16" s="16">
        <f t="shared" si="7"/>
        <v>289.04399999999998</v>
      </c>
    </row>
    <row r="17" spans="1:9" x14ac:dyDescent="0.25">
      <c r="A17" s="1" t="s">
        <v>54</v>
      </c>
      <c r="B17" s="1">
        <v>500</v>
      </c>
      <c r="C17" s="1">
        <v>1.5</v>
      </c>
      <c r="D17" s="1">
        <v>6</v>
      </c>
      <c r="E17" s="1">
        <v>4.3</v>
      </c>
      <c r="F17" s="16">
        <f t="shared" si="4"/>
        <v>30.749999999999996</v>
      </c>
      <c r="G17" s="16">
        <f t="shared" si="5"/>
        <v>279</v>
      </c>
      <c r="H17" s="16">
        <f t="shared" si="6"/>
        <v>88.149999999999991</v>
      </c>
      <c r="I17" s="16">
        <f t="shared" si="7"/>
        <v>397.9</v>
      </c>
    </row>
  </sheetData>
  <mergeCells count="7">
    <mergeCell ref="I4:I5"/>
    <mergeCell ref="A1:E3"/>
    <mergeCell ref="A4:A5"/>
    <mergeCell ref="B4:B5"/>
    <mergeCell ref="C4:E4"/>
    <mergeCell ref="F1:H1"/>
    <mergeCell ref="F4:H4"/>
  </mergeCells>
  <conditionalFormatting sqref="I6:I17">
    <cfRule type="cellIs" dxfId="0" priority="1" operator="lessThan">
      <formula>1000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15" zoomScaleNormal="115" workbookViewId="0">
      <selection activeCell="M13" sqref="M13"/>
    </sheetView>
  </sheetViews>
  <sheetFormatPr defaultRowHeight="15" x14ac:dyDescent="0.25"/>
  <cols>
    <col min="1" max="1" width="18.7109375" customWidth="1"/>
    <col min="6" max="6" width="18.28515625" customWidth="1"/>
    <col min="10" max="10" width="33.28515625" customWidth="1"/>
    <col min="11" max="11" width="12.42578125" customWidth="1"/>
    <col min="12" max="12" width="12.7109375" customWidth="1"/>
    <col min="13" max="13" width="10.42578125" customWidth="1"/>
    <col min="14" max="14" width="9.5703125" customWidth="1"/>
  </cols>
  <sheetData>
    <row r="1" spans="1:18" ht="15.75" thickBot="1" x14ac:dyDescent="0.3">
      <c r="A1" s="25"/>
      <c r="B1" s="1" t="s">
        <v>61</v>
      </c>
      <c r="C1" s="1" t="s">
        <v>62</v>
      </c>
      <c r="D1" s="22" t="s">
        <v>63</v>
      </c>
      <c r="E1" s="1"/>
      <c r="F1" s="1"/>
      <c r="G1" s="1"/>
      <c r="H1" s="6"/>
      <c r="I1" s="6"/>
      <c r="J1" s="6"/>
      <c r="K1" s="6"/>
      <c r="L1" s="6"/>
    </row>
    <row r="2" spans="1:18" ht="15.75" customHeight="1" thickBot="1" x14ac:dyDescent="0.3">
      <c r="A2" s="1" t="s">
        <v>60</v>
      </c>
      <c r="B2" s="1">
        <v>4.064516129032258</v>
      </c>
      <c r="C2" s="1">
        <v>0</v>
      </c>
      <c r="D2" s="1">
        <v>0.29032258064516125</v>
      </c>
      <c r="E2" s="1"/>
      <c r="F2" s="1" t="s">
        <v>65</v>
      </c>
      <c r="G2" s="1"/>
      <c r="H2" s="6"/>
      <c r="I2" s="6"/>
      <c r="J2" s="44" t="s">
        <v>69</v>
      </c>
      <c r="K2" s="44" t="s">
        <v>70</v>
      </c>
      <c r="L2" s="44"/>
      <c r="M2" s="45" t="s">
        <v>78</v>
      </c>
      <c r="N2" s="46"/>
      <c r="O2" s="49" t="s">
        <v>79</v>
      </c>
      <c r="P2" s="50"/>
      <c r="Q2" s="49" t="s">
        <v>80</v>
      </c>
      <c r="R2" s="50"/>
    </row>
    <row r="3" spans="1:18" ht="15.75" thickBot="1" x14ac:dyDescent="0.3">
      <c r="A3" s="1" t="s">
        <v>64</v>
      </c>
      <c r="B3" s="1">
        <v>2</v>
      </c>
      <c r="C3" s="1">
        <v>-5</v>
      </c>
      <c r="D3" s="1">
        <v>-1</v>
      </c>
      <c r="E3" s="1"/>
      <c r="F3" s="1">
        <f>B$2*B3+C$2*C3+D$2*D3</f>
        <v>7.838709677419355</v>
      </c>
      <c r="G3" s="1"/>
      <c r="H3" s="6"/>
      <c r="I3" s="6"/>
      <c r="J3" s="44"/>
      <c r="K3" s="44"/>
      <c r="L3" s="44"/>
      <c r="M3" s="47"/>
      <c r="N3" s="48"/>
      <c r="O3" s="49"/>
      <c r="P3" s="50"/>
      <c r="Q3" s="49"/>
      <c r="R3" s="50"/>
    </row>
    <row r="4" spans="1:18" ht="15.75" thickBot="1" x14ac:dyDescent="0.3">
      <c r="A4" s="22" t="s">
        <v>66</v>
      </c>
      <c r="B4" s="1">
        <v>5</v>
      </c>
      <c r="C4" s="1">
        <v>3</v>
      </c>
      <c r="D4" s="1">
        <v>-8</v>
      </c>
      <c r="E4" s="1"/>
      <c r="F4" s="1">
        <f>B$2*B4+C$2*C4+D$2*D4</f>
        <v>18</v>
      </c>
      <c r="G4" s="22">
        <v>18</v>
      </c>
      <c r="H4" s="6"/>
      <c r="I4" s="6"/>
      <c r="J4" s="44"/>
      <c r="K4" s="27" t="s">
        <v>71</v>
      </c>
      <c r="L4" s="27" t="s">
        <v>72</v>
      </c>
      <c r="M4" s="27" t="s">
        <v>71</v>
      </c>
      <c r="N4" s="27" t="s">
        <v>72</v>
      </c>
      <c r="O4" s="49"/>
      <c r="P4" s="50"/>
      <c r="Q4" s="49"/>
      <c r="R4" s="50"/>
    </row>
    <row r="5" spans="1:18" ht="15.75" thickBot="1" x14ac:dyDescent="0.3">
      <c r="A5" s="1" t="s">
        <v>67</v>
      </c>
      <c r="B5" s="1">
        <v>2</v>
      </c>
      <c r="C5" s="1">
        <v>-2</v>
      </c>
      <c r="D5" s="1">
        <v>3</v>
      </c>
      <c r="E5" s="1"/>
      <c r="F5" s="1">
        <f t="shared" ref="F5:F6" si="0">B$2*B5+C$2*C5+D$2*D5</f>
        <v>9</v>
      </c>
      <c r="G5" s="22">
        <v>9</v>
      </c>
      <c r="H5" s="6"/>
      <c r="I5" s="6"/>
      <c r="J5" s="28" t="s">
        <v>73</v>
      </c>
      <c r="K5" s="27">
        <v>1700330</v>
      </c>
      <c r="L5" s="27">
        <v>1926917</v>
      </c>
      <c r="M5" s="30">
        <f>(K5/K$10)*100%</f>
        <v>0.83257355339041395</v>
      </c>
      <c r="N5" s="30">
        <f>(L5/L$10)*100%</f>
        <v>0.79466229521718057</v>
      </c>
      <c r="O5" s="42">
        <f>N5-M5</f>
        <v>-3.7911258173233375E-2</v>
      </c>
      <c r="P5" s="43"/>
      <c r="Q5" s="42">
        <f>((L5-K5)/K5)*100%</f>
        <v>0.13326060235366077</v>
      </c>
      <c r="R5" s="43"/>
    </row>
    <row r="6" spans="1:18" ht="15.75" thickBot="1" x14ac:dyDescent="0.3">
      <c r="A6" s="1" t="s">
        <v>68</v>
      </c>
      <c r="B6" s="22">
        <v>1</v>
      </c>
      <c r="C6" s="22">
        <v>11</v>
      </c>
      <c r="D6" s="22">
        <v>-2</v>
      </c>
      <c r="E6" s="1"/>
      <c r="F6" s="1">
        <f t="shared" si="0"/>
        <v>3.4838709677419355</v>
      </c>
      <c r="G6" s="22">
        <v>22</v>
      </c>
      <c r="H6" s="6"/>
      <c r="I6" s="6"/>
      <c r="J6" s="28" t="s">
        <v>74</v>
      </c>
      <c r="K6" s="27">
        <v>228675</v>
      </c>
      <c r="L6" s="27">
        <v>272083</v>
      </c>
      <c r="M6" s="30">
        <f t="shared" ref="M6:M9" si="1">(K6/K$10)*100%</f>
        <v>0.11197165098631025</v>
      </c>
      <c r="N6" s="30">
        <f t="shared" ref="N6:N8" si="2">(L6/L$10)*100%</f>
        <v>0.11220727268978174</v>
      </c>
      <c r="O6" s="42">
        <f t="shared" ref="O6:O9" si="3">N6-M6</f>
        <v>2.3562170347149469E-4</v>
      </c>
      <c r="P6" s="43"/>
      <c r="Q6" s="42">
        <f t="shared" ref="Q6:Q9" si="4">((L6-K6)/K6)*100%</f>
        <v>0.18982398600634087</v>
      </c>
      <c r="R6" s="43"/>
    </row>
    <row r="7" spans="1:18" ht="15.75" thickBot="1" x14ac:dyDescent="0.3">
      <c r="J7" s="28" t="s">
        <v>75</v>
      </c>
      <c r="K7" s="27">
        <v>54140</v>
      </c>
      <c r="L7" s="27">
        <v>69105</v>
      </c>
      <c r="M7" s="30">
        <f t="shared" si="1"/>
        <v>2.6509872895589096E-2</v>
      </c>
      <c r="N7" s="30">
        <f t="shared" si="2"/>
        <v>2.8498963842751537E-2</v>
      </c>
      <c r="O7" s="42">
        <f t="shared" si="3"/>
        <v>1.9890909471624411E-3</v>
      </c>
      <c r="P7" s="43"/>
      <c r="Q7" s="42">
        <f t="shared" si="4"/>
        <v>0.27641300332471369</v>
      </c>
      <c r="R7" s="43"/>
    </row>
    <row r="8" spans="1:18" ht="15.75" thickBot="1" x14ac:dyDescent="0.3">
      <c r="J8" s="28" t="s">
        <v>76</v>
      </c>
      <c r="K8" s="27">
        <v>22749</v>
      </c>
      <c r="L8" s="27">
        <v>35190</v>
      </c>
      <c r="M8" s="30">
        <f t="shared" si="1"/>
        <v>1.1139141087952649E-2</v>
      </c>
      <c r="N8" s="30">
        <f t="shared" si="2"/>
        <v>1.4512387491880857E-2</v>
      </c>
      <c r="O8" s="42">
        <f t="shared" si="3"/>
        <v>3.3732464039282085E-3</v>
      </c>
      <c r="P8" s="43"/>
      <c r="Q8" s="42">
        <f t="shared" si="4"/>
        <v>0.54688118159039956</v>
      </c>
      <c r="R8" s="43"/>
    </row>
    <row r="9" spans="1:18" ht="15.75" thickBot="1" x14ac:dyDescent="0.3">
      <c r="A9" s="26"/>
      <c r="B9" s="23" t="s">
        <v>61</v>
      </c>
      <c r="C9" s="1" t="s">
        <v>62</v>
      </c>
      <c r="D9" s="22" t="s">
        <v>63</v>
      </c>
      <c r="E9" s="1"/>
      <c r="F9" s="1"/>
      <c r="G9" s="1"/>
      <c r="J9" s="28" t="s">
        <v>77</v>
      </c>
      <c r="K9" s="27">
        <v>36364</v>
      </c>
      <c r="L9" s="27">
        <v>121530</v>
      </c>
      <c r="M9" s="30">
        <f t="shared" si="1"/>
        <v>1.7805781639734061E-2</v>
      </c>
      <c r="N9" s="30">
        <f>(L9/L$10)*100%</f>
        <v>5.0119080758405245E-2</v>
      </c>
      <c r="O9" s="42">
        <f t="shared" si="3"/>
        <v>3.2313299118671188E-2</v>
      </c>
      <c r="P9" s="43"/>
      <c r="Q9" s="42">
        <f t="shared" si="4"/>
        <v>2.3420415795842042</v>
      </c>
      <c r="R9" s="43"/>
    </row>
    <row r="10" spans="1:18" ht="15.75" thickBot="1" x14ac:dyDescent="0.3">
      <c r="A10" s="2" t="s">
        <v>60</v>
      </c>
      <c r="B10" s="1">
        <v>67871502.277661562</v>
      </c>
      <c r="C10" s="1">
        <v>0</v>
      </c>
      <c r="D10" s="1">
        <v>203614491.83298466</v>
      </c>
      <c r="E10" s="1"/>
      <c r="F10" s="1" t="s">
        <v>65</v>
      </c>
      <c r="G10" s="1"/>
      <c r="J10" s="29" t="s">
        <v>59</v>
      </c>
      <c r="K10" s="27">
        <f>SUM(K5:K9)</f>
        <v>2042258</v>
      </c>
      <c r="L10" s="27">
        <f>SUM(L5:L9)</f>
        <v>2424825</v>
      </c>
      <c r="M10" s="21"/>
    </row>
    <row r="11" spans="1:18" x14ac:dyDescent="0.25">
      <c r="A11" s="1" t="s">
        <v>64</v>
      </c>
      <c r="B11" s="1">
        <v>1</v>
      </c>
      <c r="C11" s="1">
        <v>5</v>
      </c>
      <c r="D11" s="1">
        <v>-2</v>
      </c>
      <c r="E11" s="1"/>
      <c r="F11" s="1">
        <f>B$10*B11+C$10*C11+D$10*D11</f>
        <v>-339357481.38830775</v>
      </c>
      <c r="G11" s="1"/>
    </row>
    <row r="12" spans="1:18" x14ac:dyDescent="0.25">
      <c r="A12" s="22" t="s">
        <v>66</v>
      </c>
      <c r="B12" s="1">
        <v>3</v>
      </c>
      <c r="C12" s="1">
        <v>2</v>
      </c>
      <c r="D12" s="1">
        <v>-1</v>
      </c>
      <c r="E12" s="1"/>
      <c r="F12" s="1">
        <f>B$10*B12+C$10*C12+D$10*D12</f>
        <v>15.000000029802322</v>
      </c>
      <c r="G12" s="22">
        <v>15</v>
      </c>
      <c r="H12" s="6"/>
      <c r="I12" s="6"/>
      <c r="J12" s="6"/>
      <c r="K12" s="6"/>
      <c r="L12" s="6"/>
    </row>
    <row r="13" spans="1:18" x14ac:dyDescent="0.25">
      <c r="A13" s="1" t="s">
        <v>67</v>
      </c>
      <c r="B13" s="1">
        <v>1</v>
      </c>
      <c r="C13" s="1">
        <v>3</v>
      </c>
      <c r="D13" s="1">
        <v>1</v>
      </c>
      <c r="E13" s="1"/>
      <c r="F13" s="1">
        <f t="shared" ref="F13:F14" si="5">B$10*B13+C$10*C13+D$10*D13</f>
        <v>271485994.11064625</v>
      </c>
      <c r="G13" s="22">
        <v>8</v>
      </c>
      <c r="H13" s="6"/>
      <c r="I13" s="6"/>
      <c r="J13" s="6"/>
      <c r="K13" s="6"/>
      <c r="L13" s="6"/>
    </row>
    <row r="14" spans="1:18" x14ac:dyDescent="0.25">
      <c r="A14" s="1" t="s">
        <v>68</v>
      </c>
      <c r="B14" s="22">
        <v>3</v>
      </c>
      <c r="C14" s="22">
        <v>5</v>
      </c>
      <c r="D14" s="22">
        <v>2</v>
      </c>
      <c r="E14" s="1"/>
      <c r="F14" s="1">
        <f t="shared" si="5"/>
        <v>610843490.49895406</v>
      </c>
      <c r="G14" s="22">
        <v>17</v>
      </c>
      <c r="H14" s="6"/>
      <c r="I14" s="6"/>
      <c r="J14" s="6"/>
      <c r="K14" s="6"/>
      <c r="L14" s="6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20" spans="1:12" x14ac:dyDescent="0.25">
      <c r="A20" s="6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6"/>
      <c r="B21" s="9"/>
      <c r="C21" s="9"/>
      <c r="D21" s="9"/>
      <c r="E21" s="9"/>
      <c r="F21" s="6"/>
      <c r="G21" s="6"/>
      <c r="H21" s="6"/>
      <c r="I21" s="6"/>
      <c r="J21" s="9"/>
      <c r="K21" s="9"/>
      <c r="L21" s="9"/>
    </row>
    <row r="22" spans="1:12" x14ac:dyDescent="0.25">
      <c r="A22" s="6"/>
      <c r="B22" s="9"/>
      <c r="C22" s="9"/>
      <c r="D22" s="9"/>
      <c r="E22" s="9"/>
      <c r="F22" s="6"/>
      <c r="G22" s="6"/>
      <c r="H22" s="20"/>
      <c r="I22" s="20"/>
      <c r="J22" s="24"/>
      <c r="K22" s="24"/>
      <c r="L22" s="24"/>
    </row>
    <row r="23" spans="1:12" x14ac:dyDescent="0.25">
      <c r="A23" s="6"/>
      <c r="B23" s="9"/>
      <c r="C23" s="9"/>
      <c r="D23" s="9"/>
      <c r="E23" s="9"/>
      <c r="F23" s="6"/>
      <c r="G23" s="6"/>
      <c r="H23" s="20"/>
      <c r="I23" s="20"/>
      <c r="J23" s="24"/>
      <c r="K23" s="24"/>
      <c r="L23" s="24"/>
    </row>
    <row r="24" spans="1:12" x14ac:dyDescent="0.25">
      <c r="A24" s="6"/>
      <c r="B24" s="9"/>
      <c r="C24" s="9"/>
      <c r="D24" s="9"/>
      <c r="E24" s="9"/>
      <c r="F24" s="6"/>
      <c r="G24" s="6"/>
      <c r="H24" s="20"/>
      <c r="I24" s="20"/>
      <c r="J24" s="24"/>
      <c r="K24" s="24"/>
      <c r="L24" s="24"/>
    </row>
    <row r="25" spans="1:12" x14ac:dyDescent="0.25">
      <c r="A25" s="6"/>
      <c r="B25" s="9"/>
      <c r="C25" s="9"/>
      <c r="D25" s="9"/>
      <c r="E25" s="9"/>
      <c r="F25" s="6"/>
      <c r="G25" s="6"/>
      <c r="H25" s="20"/>
      <c r="I25" s="20"/>
      <c r="J25" s="24"/>
      <c r="K25" s="24"/>
      <c r="L25" s="24"/>
    </row>
    <row r="26" spans="1:12" x14ac:dyDescent="0.25">
      <c r="A26" s="6"/>
      <c r="B26" s="9"/>
      <c r="C26" s="9"/>
      <c r="D26" s="9"/>
      <c r="E26" s="9"/>
      <c r="F26" s="6"/>
      <c r="G26" s="6"/>
      <c r="H26" s="20"/>
      <c r="I26" s="20"/>
      <c r="J26" s="24"/>
      <c r="K26" s="24"/>
      <c r="L26" s="24"/>
    </row>
    <row r="27" spans="1:12" x14ac:dyDescent="0.25">
      <c r="A27" s="6"/>
      <c r="B27" s="9"/>
      <c r="C27" s="9"/>
      <c r="D27" s="9"/>
      <c r="E27" s="9"/>
      <c r="F27" s="6"/>
      <c r="G27" s="6"/>
      <c r="H27" s="20"/>
      <c r="I27" s="20"/>
      <c r="J27" s="24"/>
      <c r="K27" s="24"/>
      <c r="L27" s="24"/>
    </row>
    <row r="28" spans="1:12" x14ac:dyDescent="0.25">
      <c r="A28" s="6"/>
      <c r="B28" s="9"/>
      <c r="C28" s="9"/>
      <c r="D28" s="9"/>
      <c r="E28" s="9"/>
      <c r="F28" s="6"/>
      <c r="G28" s="6"/>
      <c r="H28" s="20"/>
      <c r="I28" s="20"/>
      <c r="J28" s="24"/>
      <c r="K28" s="24"/>
      <c r="L28" s="24"/>
    </row>
    <row r="29" spans="1:12" x14ac:dyDescent="0.25">
      <c r="A29" s="6"/>
      <c r="B29" s="9"/>
      <c r="C29" s="9"/>
      <c r="D29" s="9"/>
      <c r="E29" s="9"/>
      <c r="F29" s="6"/>
      <c r="G29" s="6"/>
      <c r="H29" s="20"/>
      <c r="I29" s="6"/>
      <c r="J29" s="6"/>
      <c r="K29" s="6"/>
      <c r="L29" s="6"/>
    </row>
  </sheetData>
  <mergeCells count="15">
    <mergeCell ref="J2:J4"/>
    <mergeCell ref="K2:L3"/>
    <mergeCell ref="M2:N3"/>
    <mergeCell ref="O2:P4"/>
    <mergeCell ref="Q2:R4"/>
    <mergeCell ref="Q5:R5"/>
    <mergeCell ref="Q6:R6"/>
    <mergeCell ref="Q7:R7"/>
    <mergeCell ref="Q8:R8"/>
    <mergeCell ref="Q9:R9"/>
    <mergeCell ref="O5:P5"/>
    <mergeCell ref="O6:P6"/>
    <mergeCell ref="O7:P7"/>
    <mergeCell ref="O8:P8"/>
    <mergeCell ref="O9:P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Приложение_1_Арифм</vt:lpstr>
      <vt:lpstr>Приложение_1_Геометрич</vt:lpstr>
      <vt:lpstr>Приложение_1_Функции</vt:lpstr>
      <vt:lpstr>Приложение_2</vt:lpstr>
      <vt:lpstr>Приложение_3</vt:lpstr>
      <vt:lpstr>Приложение_3_Кольцевая_Диагр</vt:lpstr>
      <vt:lpstr>Приложение_3_Диагр_с_обл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Wilfordaf Twitch</dc:creator>
  <cp:lastModifiedBy>Wilfordaf Twitch</cp:lastModifiedBy>
  <dcterms:created xsi:type="dcterms:W3CDTF">2019-10-22T05:42:14Z</dcterms:created>
  <dcterms:modified xsi:type="dcterms:W3CDTF">2020-10-23T07:43:24Z</dcterms:modified>
</cp:coreProperties>
</file>