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3c61053031e5386/Excel/Planilhas/"/>
    </mc:Choice>
  </mc:AlternateContent>
  <xr:revisionPtr revIDLastSave="5" documentId="8_{7D4C2990-596E-4B5D-BF77-4040D0F48A34}" xr6:coauthVersionLast="47" xr6:coauthVersionMax="47" xr10:uidLastSave="{30A9E7B9-374E-4983-B49A-5BF1ABC98C5A}"/>
  <bookViews>
    <workbookView xWindow="-120" yWindow="-120" windowWidth="29040" windowHeight="15840" tabRatio="0" xr2:uid="{D63472A4-8300-4934-9C87-0EC792DCF89D}"/>
  </bookViews>
  <sheets>
    <sheet name="APP" sheetId="1" r:id="rId1"/>
    <sheet name="Planilha2" sheetId="2" state="hidden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<sst xmlns="http://schemas.openxmlformats.org/spreadsheetml/2006/main" count="71" uniqueCount="34">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</sst>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u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indent="3"/>
    </xf>
    <xf numFmtId="164" fontId="9" fillId="4" borderId="7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left" indent="3"/>
    </xf>
    <xf numFmtId="164" fontId="9" fillId="4" borderId="9" xfId="0" applyNumberFormat="1" applyFont="1" applyFill="1" applyBorder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left" indent="3"/>
    </xf>
    <xf numFmtId="164" fontId="9" fillId="4" borderId="12" xfId="0" applyNumberFormat="1" applyFont="1" applyFill="1" applyBorder="1" applyAlignment="1">
      <alignment horizontal="center"/>
    </xf>
    <xf numFmtId="164" fontId="9" fillId="4" borderId="13" xfId="0" applyNumberFormat="1" applyFont="1" applyFill="1" applyBorder="1" applyAlignment="1">
      <alignment horizontal="center"/>
    </xf>
    <xf numFmtId="8" fontId="10" fillId="4" borderId="19" xfId="0" applyNumberFormat="1" applyFont="1" applyFill="1" applyBorder="1" applyAlignment="1">
      <alignment horizontal="center"/>
    </xf>
    <xf numFmtId="8" fontId="10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164" fontId="12" fillId="4" borderId="6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 applyProtection="1">
      <alignment horizontal="center"/>
      <protection locked="0"/>
    </xf>
    <xf numFmtId="165" fontId="9" fillId="0" borderId="19" xfId="0" applyNumberFormat="1" applyFont="1" applyBorder="1" applyAlignment="1" applyProtection="1">
      <alignment horizontal="center"/>
      <protection locked="0"/>
    </xf>
    <xf numFmtId="164" fontId="9" fillId="6" borderId="22" xfId="0" applyNumberFormat="1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left" indent="3"/>
    </xf>
    <xf numFmtId="0" fontId="8" fillId="6" borderId="15" xfId="0" applyFont="1" applyFill="1" applyBorder="1" applyAlignment="1">
      <alignment horizontal="left" indent="3"/>
    </xf>
    <xf numFmtId="0" fontId="8" fillId="6" borderId="17" xfId="0" applyFont="1" applyFill="1" applyBorder="1" applyAlignment="1">
      <alignment horizontal="left" indent="3"/>
    </xf>
    <xf numFmtId="0" fontId="8" fillId="6" borderId="18" xfId="0" applyFont="1" applyFill="1" applyBorder="1" applyAlignment="1">
      <alignment horizontal="left" indent="3"/>
    </xf>
    <xf numFmtId="0" fontId="11" fillId="4" borderId="20" xfId="0" applyFont="1" applyFill="1" applyBorder="1" applyAlignment="1">
      <alignment horizontal="left" indent="3"/>
    </xf>
    <xf numFmtId="0" fontId="11" fillId="4" borderId="21" xfId="0" applyFont="1" applyFill="1" applyBorder="1" applyAlignment="1">
      <alignment horizontal="left" indent="3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left" indent="3"/>
    </xf>
    <xf numFmtId="0" fontId="8" fillId="6" borderId="21" xfId="0" applyFont="1" applyFill="1" applyBorder="1" applyAlignment="1">
      <alignment horizontal="left" indent="3"/>
    </xf>
    <xf numFmtId="0" fontId="11" fillId="4" borderId="17" xfId="0" applyFont="1" applyFill="1" applyBorder="1" applyAlignment="1">
      <alignment horizontal="left" indent="3"/>
    </xf>
    <xf numFmtId="0" fontId="11" fillId="4" borderId="18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center" vertical="center"/>
    </xf>
    <xf numFmtId="164" fontId="10" fillId="0" borderId="16" xfId="0" applyNumberFormat="1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10" fontId="10" fillId="0" borderId="19" xfId="0" applyNumberFormat="1" applyFont="1" applyBorder="1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1-4568-9CAB-CD1D69C9D9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1-4568-9CAB-CD1D69C9D9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A1-4568-9CAB-CD1D69C9D9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A1-4568-9CAB-CD1D69C9D9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A1-4568-9CAB-CD1D69C9D9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A1-4568-9CAB-CD1D69C9D9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showRowColHeaders="0" tabSelected="1" zoomScale="110" zoomScaleNormal="110" workbookViewId="0">
      <selection activeCell="D17" sqref="D17:D1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25">
      <c r="B11" s="45" t="s">
        <v>15</v>
      </c>
      <c r="C11" s="46"/>
      <c r="D11" s="47"/>
    </row>
    <row r="12" spans="2:4" ht="17.25" x14ac:dyDescent="0.3">
      <c r="B12" s="39" t="s">
        <v>14</v>
      </c>
      <c r="C12" s="40"/>
      <c r="D12" s="34">
        <v>2200</v>
      </c>
    </row>
    <row r="13" spans="2:4" ht="17.25" x14ac:dyDescent="0.3">
      <c r="B13" s="41" t="s">
        <v>13</v>
      </c>
      <c r="C13" s="42"/>
      <c r="D13" s="35">
        <v>6.0000000000000001E-3</v>
      </c>
    </row>
    <row r="14" spans="2:4" ht="18" thickBot="1" x14ac:dyDescent="0.35">
      <c r="B14" s="48" t="s">
        <v>33</v>
      </c>
      <c r="C14" s="49"/>
      <c r="D14" s="36">
        <f>D12*30%</f>
        <v>660</v>
      </c>
    </row>
    <row r="15" spans="2:4" ht="15.75" thickBot="1" x14ac:dyDescent="0.3"/>
    <row r="16" spans="2:4" ht="28.5" customHeight="1" x14ac:dyDescent="0.25">
      <c r="B16" s="37" t="s">
        <v>5</v>
      </c>
      <c r="C16" s="38"/>
      <c r="D16" s="52"/>
    </row>
    <row r="17" spans="1:6" ht="17.25" x14ac:dyDescent="0.3">
      <c r="B17" s="39" t="s">
        <v>0</v>
      </c>
      <c r="C17" s="40"/>
      <c r="D17" s="53">
        <v>250</v>
      </c>
    </row>
    <row r="18" spans="1:6" ht="17.25" x14ac:dyDescent="0.3">
      <c r="B18" s="41" t="s">
        <v>1</v>
      </c>
      <c r="C18" s="42"/>
      <c r="D18" s="54">
        <v>5</v>
      </c>
    </row>
    <row r="19" spans="1:6" ht="17.25" x14ac:dyDescent="0.3">
      <c r="B19" s="41" t="s">
        <v>2</v>
      </c>
      <c r="C19" s="42"/>
      <c r="D19" s="55">
        <v>1.0789999999999999E-2</v>
      </c>
    </row>
    <row r="20" spans="1:6" ht="17.25" x14ac:dyDescent="0.3">
      <c r="B20" s="50" t="s">
        <v>3</v>
      </c>
      <c r="C20" s="51"/>
      <c r="D20" s="14">
        <f>FV(taxa_mensal,qtd_anos*12,aporte*-1)</f>
        <v>20944.22849962191</v>
      </c>
    </row>
    <row r="21" spans="1:6" ht="18" thickBot="1" x14ac:dyDescent="0.35">
      <c r="B21" s="43" t="s">
        <v>4</v>
      </c>
      <c r="C21" s="44"/>
      <c r="D21" s="15">
        <f>patrimonio*rendimento_carteira</f>
        <v>125.66537099773146</v>
      </c>
      <c r="F21" s="3"/>
    </row>
    <row r="22" spans="1:6" ht="15.75" thickBot="1" x14ac:dyDescent="0.3"/>
    <row r="23" spans="1:6" ht="30.75" x14ac:dyDescent="0.25">
      <c r="B23" s="37" t="s">
        <v>11</v>
      </c>
      <c r="C23" s="38"/>
      <c r="D23" s="5" t="s">
        <v>12</v>
      </c>
    </row>
    <row r="24" spans="1:6" ht="17.25" x14ac:dyDescent="0.3">
      <c r="A24" s="1">
        <v>2</v>
      </c>
      <c r="B24" s="6" t="s">
        <v>6</v>
      </c>
      <c r="C24" s="33">
        <f>FV($D$19,$A24*12,$D$17*-1)</f>
        <v>6806.9068244113041</v>
      </c>
      <c r="D24" s="7">
        <f>C24*rendimento_carteira</f>
        <v>40.841440946467827</v>
      </c>
    </row>
    <row r="25" spans="1:6" ht="17.25" x14ac:dyDescent="0.3">
      <c r="A25" s="1">
        <v>5</v>
      </c>
      <c r="B25" s="8" t="s">
        <v>7</v>
      </c>
      <c r="C25" s="9">
        <f>FV($D$19,$A25*12,$D$17*-1)</f>
        <v>20944.22849962191</v>
      </c>
      <c r="D25" s="10">
        <f>C25*rendimento_carteira</f>
        <v>125.66537099773146</v>
      </c>
    </row>
    <row r="26" spans="1:6" ht="17.25" x14ac:dyDescent="0.3">
      <c r="A26" s="1">
        <v>10</v>
      </c>
      <c r="B26" s="8" t="s">
        <v>8</v>
      </c>
      <c r="C26" s="9">
        <f>FV($D$19,$A26*12,$D$17*-1)</f>
        <v>60821.053132543049</v>
      </c>
      <c r="D26" s="10">
        <f>C26*rendimento_carteira</f>
        <v>364.92631879525828</v>
      </c>
    </row>
    <row r="27" spans="1:6" ht="17.25" x14ac:dyDescent="0.3">
      <c r="A27" s="1">
        <v>20</v>
      </c>
      <c r="B27" s="8" t="s">
        <v>9</v>
      </c>
      <c r="C27" s="9">
        <f>FV($D$19,$A27*12,$D$17*-1)</f>
        <v>281299.60002427013</v>
      </c>
      <c r="D27" s="10">
        <f>C27*rendimento_carteira</f>
        <v>1687.7976001456209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1080542.4137511787</v>
      </c>
      <c r="D28" s="13">
        <f>C28*rendimento_carteira</f>
        <v>6483.2544825070718</v>
      </c>
    </row>
    <row r="32" spans="1:6" x14ac:dyDescent="0.25">
      <c r="B32" s="16" t="s">
        <v>20</v>
      </c>
      <c r="C32" s="17" t="s">
        <v>17</v>
      </c>
      <c r="D32" s="16"/>
    </row>
    <row r="33" spans="2:4" x14ac:dyDescent="0.25">
      <c r="B33" s="18" t="s">
        <v>19</v>
      </c>
      <c r="C33" s="19">
        <f>aporte</f>
        <v>250</v>
      </c>
      <c r="D33" s="18"/>
    </row>
    <row r="35" spans="2:4" x14ac:dyDescent="0.25">
      <c r="B35" s="20" t="s">
        <v>21</v>
      </c>
      <c r="C35" s="20" t="s">
        <v>22</v>
      </c>
      <c r="D35" s="2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3">
        <f>C36*$C$33</f>
        <v>80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3">
        <f t="shared" ref="D37:D41" si="0">C37*$C$33</f>
        <v>87.5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3">
        <f t="shared" si="0"/>
        <v>20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3">
        <f t="shared" si="0"/>
        <v>12.5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3">
        <f t="shared" si="0"/>
        <v>25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3">
        <f t="shared" si="0"/>
        <v>25</v>
      </c>
    </row>
    <row r="42" spans="2:4" x14ac:dyDescent="0.25">
      <c r="B42" s="21"/>
      <c r="C42" s="21"/>
      <c r="D42" s="22">
        <f>SUM(D36:D41)</f>
        <v>250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sheetProtection sheet="1" objects="1" scenarios="1"/>
  <mergeCells count="11">
    <mergeCell ref="B11:D11"/>
    <mergeCell ref="B12:C12"/>
    <mergeCell ref="B13:C13"/>
    <mergeCell ref="B14:C14"/>
    <mergeCell ref="B20:C20"/>
    <mergeCell ref="B16:D16"/>
    <mergeCell ref="B23:C23"/>
    <mergeCell ref="B17:C17"/>
    <mergeCell ref="B18:C18"/>
    <mergeCell ref="B19:C19"/>
    <mergeCell ref="B21:C21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ignoredErrors>
    <ignoredError sqref="D14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10" sqref="C10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1" t="s">
        <v>31</v>
      </c>
      <c r="B2" s="31" t="s">
        <v>20</v>
      </c>
      <c r="C2" s="32" t="s">
        <v>21</v>
      </c>
      <c r="D2" s="3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16" t="s">
        <v>32</v>
      </c>
      <c r="H4" s="3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4" t="str">
        <f t="shared" si="0"/>
        <v>Conservador-HOTELARIAS</v>
      </c>
      <c r="B8" s="24" t="s">
        <v>16</v>
      </c>
      <c r="C8" s="25" t="s">
        <v>29</v>
      </c>
      <c r="D8" s="2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27" t="str">
        <f t="shared" si="0"/>
        <v>Moderado-TIJOLO</v>
      </c>
      <c r="B10" s="27" t="s">
        <v>17</v>
      </c>
      <c r="C10" s="28" t="s">
        <v>25</v>
      </c>
      <c r="D10" s="2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4" t="str">
        <f t="shared" si="0"/>
        <v>Moderado-HOTELARIAS</v>
      </c>
      <c r="B14" s="24" t="s">
        <v>17</v>
      </c>
      <c r="C14" s="25" t="s">
        <v>29</v>
      </c>
      <c r="D14" s="2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Wilis Jean Amorim Passos</cp:lastModifiedBy>
  <dcterms:created xsi:type="dcterms:W3CDTF">2025-04-16T18:38:03Z</dcterms:created>
  <dcterms:modified xsi:type="dcterms:W3CDTF">2025-06-05T00:13:53Z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