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C1F530F8-88C7-0442-9B9D-80F53CAB7DAC}" xr6:coauthVersionLast="47" xr6:coauthVersionMax="47" xr10:uidLastSave="{00000000-0000-0000-0000-000000000000}"/>
  <bookViews>
    <workbookView xWindow="15020" yWindow="2200" windowWidth="36180" windowHeight="26600" xr2:uid="{00000000-000D-0000-FFFF-FFFF00000000}"/>
  </bookViews>
  <sheets>
    <sheet name="summary" sheetId="7" r:id="rId1"/>
    <sheet name="CDF II" sheetId="11" r:id="rId2"/>
    <sheet name="channel plot data" sheetId="10" r:id="rId3"/>
    <sheet name="pileup data" sheetId="8" r:id="rId4"/>
    <sheet name="D0 Upgrade" sheetId="6" r:id="rId5"/>
    <sheet name="ALEPH" sheetId="5" r:id="rId6"/>
    <sheet name="ATLAS" sheetId="4" r:id="rId7"/>
    <sheet name="ARGUS" sheetId="3" r:id="rId8"/>
    <sheet name="OPAL" sheetId="2" r:id="rId9"/>
    <sheet name="CM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F2" i="7"/>
  <c r="F12" i="7"/>
  <c r="E59" i="4"/>
  <c r="E4" i="7"/>
  <c r="F4" i="7" s="1"/>
  <c r="E3" i="7"/>
  <c r="F3" i="7" s="1"/>
  <c r="F5" i="7"/>
  <c r="F6" i="7"/>
  <c r="F7" i="7"/>
  <c r="E6" i="7"/>
  <c r="E5" i="7"/>
  <c r="E10" i="7"/>
  <c r="F10" i="7" s="1"/>
  <c r="E11" i="7"/>
  <c r="F11" i="7" s="1"/>
  <c r="E9" i="7"/>
  <c r="F9" i="7" s="1"/>
  <c r="E8" i="7"/>
  <c r="F8" i="7" s="1"/>
  <c r="E7" i="7"/>
  <c r="D6" i="7"/>
  <c r="D3" i="7"/>
  <c r="D4" i="7"/>
  <c r="D7" i="7"/>
  <c r="D8" i="7"/>
  <c r="D9" i="7"/>
  <c r="D10" i="7"/>
  <c r="B8" i="11"/>
  <c r="C3" i="8"/>
  <c r="F3" i="8" s="1"/>
  <c r="C4" i="8"/>
  <c r="F4" i="8" s="1"/>
  <c r="C5" i="8"/>
  <c r="F5" i="8" s="1"/>
  <c r="C6" i="8"/>
  <c r="F6" i="8" s="1"/>
  <c r="C2" i="8"/>
  <c r="F2" i="8" s="1"/>
  <c r="B58" i="4"/>
  <c r="B57" i="4"/>
  <c r="B56" i="4"/>
  <c r="B60" i="4" s="1"/>
  <c r="B35" i="4"/>
  <c r="B16" i="4"/>
  <c r="A6" i="6"/>
  <c r="A8" i="5"/>
  <c r="A5" i="5"/>
  <c r="A9" i="3"/>
  <c r="A21" i="2"/>
</calcChain>
</file>

<file path=xl/sharedStrings.xml><?xml version="1.0" encoding="utf-8"?>
<sst xmlns="http://schemas.openxmlformats.org/spreadsheetml/2006/main" count="125" uniqueCount="84">
  <si>
    <t>Year</t>
  </si>
  <si>
    <t>Detector</t>
  </si>
  <si>
    <t>CMS</t>
  </si>
  <si>
    <t>ATLAS</t>
  </si>
  <si>
    <t>Channels</t>
  </si>
  <si>
    <t>OPAL</t>
  </si>
  <si>
    <t>ARGUS</t>
  </si>
  <si>
    <t>CDF</t>
  </si>
  <si>
    <t>ECAL</t>
  </si>
  <si>
    <t>SATR</t>
  </si>
  <si>
    <t>HCAL</t>
  </si>
  <si>
    <t>BCAL</t>
  </si>
  <si>
    <t>LCAL</t>
  </si>
  <si>
    <t>ALEPH</t>
  </si>
  <si>
    <t>Pile-up</t>
  </si>
  <si>
    <t>Experiment</t>
  </si>
  <si>
    <t>https://twiki.cern.ch/twiki/bin/view/AtlasPublic/ApprovedPlotsATLASDetector#ATLAS_Run_1_Detector_Status_from</t>
  </si>
  <si>
    <t>Run-1</t>
  </si>
  <si>
    <t>Pixels</t>
  </si>
  <si>
    <t>SCT Silicon Strips</t>
  </si>
  <si>
    <t>TRT Transition Radiation Tracker</t>
  </si>
  <si>
    <t>LAr EM Calorimeter</t>
  </si>
  <si>
    <t>Tile calorimeter</t>
  </si>
  <si>
    <t>Hadronic endcap LAr calorimeter</t>
  </si>
  <si>
    <t>Forward LAr calorimeter</t>
  </si>
  <si>
    <t>LVL1 Calo trigger</t>
  </si>
  <si>
    <t>LVL1 Muon RPC trigger</t>
  </si>
  <si>
    <t>LVL1 Muon TGC trigger</t>
  </si>
  <si>
    <t>MDT Muon Drift Tubes</t>
  </si>
  <si>
    <t>CSC Cathode Strip Chambers</t>
  </si>
  <si>
    <t>RPC Barrel Muon Chambers</t>
  </si>
  <si>
    <t>TGC Endcap Muon Chambers</t>
  </si>
  <si>
    <t>CMS documentation for guides</t>
  </si>
  <si>
    <t>ATLAS Run-2</t>
  </si>
  <si>
    <t>ATLAS Run-1</t>
  </si>
  <si>
    <t>ATLAS Run-3</t>
  </si>
  <si>
    <t>Tile Calorimeter</t>
  </si>
  <si>
    <t>Hadronic End-Cap LAr Calorimeter</t>
  </si>
  <si>
    <t>Forward LAr Calorimeter</t>
  </si>
  <si>
    <t>LVL1 Calo Trigger Legacy</t>
  </si>
  <si>
    <t>LVL1 Calo Trigger Phase I</t>
  </si>
  <si>
    <t>LVL1 Muon RPC Trigger</t>
  </si>
  <si>
    <t>LVL1 Muon TGC Trigger</t>
  </si>
  <si>
    <t>MicroMegas NSW</t>
  </si>
  <si>
    <t>STGC NSW</t>
  </si>
  <si>
    <t>TGC End-Cap Muon Chambers</t>
  </si>
  <si>
    <t>ALFA</t>
  </si>
  <si>
    <t>AFP</t>
  </si>
  <si>
    <t>AFP TOF</t>
  </si>
  <si>
    <t>LUCID</t>
  </si>
  <si>
    <t>ZDC</t>
  </si>
  <si>
    <t>CMS Run-1</t>
  </si>
  <si>
    <t>D0 Run-2</t>
  </si>
  <si>
    <t>Event Size (MB)</t>
  </si>
  <si>
    <t>Event Size (bits)</t>
  </si>
  <si>
    <t>Avg (bit/channel)</t>
  </si>
  <si>
    <t>ATLAS (2)</t>
  </si>
  <si>
    <t>ATLAS (1)</t>
  </si>
  <si>
    <t>CMS (1)</t>
  </si>
  <si>
    <t>D0 (2)</t>
  </si>
  <si>
    <t>CDF II</t>
  </si>
  <si>
    <t>Event Size (bytes)</t>
  </si>
  <si>
    <t>Tracker</t>
  </si>
  <si>
    <t>COT</t>
  </si>
  <si>
    <t>SVX II</t>
  </si>
  <si>
    <t>ISL</t>
  </si>
  <si>
    <t>Data Rate (byte/ch)</t>
  </si>
  <si>
    <t>ZEUS</t>
  </si>
  <si>
    <t>https://sites.ualberta.ca/~gingrich/research/zeus/rt93/node2.html</t>
  </si>
  <si>
    <t>HL-CMS</t>
  </si>
  <si>
    <t>H1</t>
  </si>
  <si>
    <t>Collision Freq.</t>
  </si>
  <si>
    <t>Accelerator</t>
  </si>
  <si>
    <t>DORIS II</t>
  </si>
  <si>
    <t>Tevatron</t>
  </si>
  <si>
    <t>LHC</t>
  </si>
  <si>
    <t>HL-LHC</t>
  </si>
  <si>
    <t>LEP</t>
  </si>
  <si>
    <t>Det. Data Rate</t>
  </si>
  <si>
    <t>*fixed event size</t>
  </si>
  <si>
    <t>HERA</t>
  </si>
  <si>
    <t>HL-ATLAS</t>
  </si>
  <si>
    <t>Instantaneous Luminosity</t>
  </si>
  <si>
    <t>https://twiki.cern.ch/twiki/bin/view/AtlasPublic/LuminosityPublicResultsRun2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</si>
</sst>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Instantaneous Luminosity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summary!$F$2:$F$12</c:f>
              <c:numCache>
                <c:formatCode>0.00E+00</c:formatCode>
                <c:ptCount val="11"/>
                <c:pt idx="0">
                  <c:v>8000000000</c:v>
                </c:pt>
                <c:pt idx="1">
                  <c:v>585000000</c:v>
                </c:pt>
                <c:pt idx="2">
                  <c:v>1350000000</c:v>
                </c:pt>
                <c:pt idx="3">
                  <c:v>1041666666666.6666</c:v>
                </c:pt>
                <c:pt idx="4">
                  <c:v>1041666666666.6666</c:v>
                </c:pt>
                <c:pt idx="5">
                  <c:v>77142857142.857147</c:v>
                </c:pt>
                <c:pt idx="6">
                  <c:v>85714285714.285721</c:v>
                </c:pt>
                <c:pt idx="7">
                  <c:v>80000000000000</c:v>
                </c:pt>
                <c:pt idx="8">
                  <c:v>64000000000000</c:v>
                </c:pt>
                <c:pt idx="9">
                  <c:v>320000000000000</c:v>
                </c:pt>
                <c:pt idx="10">
                  <c:v>176000000000000</c:v>
                </c:pt>
              </c:numCache>
            </c:numRef>
          </c:xVal>
          <c:yVal>
            <c:numRef>
              <c:f>summary!$G$2:$G$12</c:f>
              <c:numCache>
                <c:formatCode>0.00E+00</c:formatCode>
                <c:ptCount val="11"/>
                <c:pt idx="0">
                  <c:v>2.9999999999999999E+31</c:v>
                </c:pt>
                <c:pt idx="1">
                  <c:v>9.9999999999999996E+30</c:v>
                </c:pt>
                <c:pt idx="2">
                  <c:v>9.9999999999999996E+30</c:v>
                </c:pt>
                <c:pt idx="3">
                  <c:v>1.6E+31</c:v>
                </c:pt>
                <c:pt idx="4">
                  <c:v>1.6E+31</c:v>
                </c:pt>
                <c:pt idx="5">
                  <c:v>4.0000000000000002E+32</c:v>
                </c:pt>
                <c:pt idx="6">
                  <c:v>4.0000000000000002E+32</c:v>
                </c:pt>
                <c:pt idx="7">
                  <c:v>9.9999999999999995E+33</c:v>
                </c:pt>
                <c:pt idx="8">
                  <c:v>9.9999999999999995E+33</c:v>
                </c:pt>
                <c:pt idx="9">
                  <c:v>7E+34</c:v>
                </c:pt>
                <c:pt idx="10">
                  <c:v>7E+34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AB44-8756-94CFD9CC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40144"/>
        <c:axId val="2028158736"/>
      </c:scatterChart>
      <c:valAx>
        <c:axId val="2014740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58736"/>
        <c:crosses val="autoZero"/>
        <c:crossBetween val="midCat"/>
      </c:valAx>
      <c:valAx>
        <c:axId val="20281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4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Instantaneous Luminosity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9474628171478565E-2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summary!$G$2:$G$12</c:f>
              <c:numCache>
                <c:formatCode>0.00E+00</c:formatCode>
                <c:ptCount val="11"/>
                <c:pt idx="0">
                  <c:v>2.9999999999999999E+31</c:v>
                </c:pt>
                <c:pt idx="1">
                  <c:v>9.9999999999999996E+30</c:v>
                </c:pt>
                <c:pt idx="2">
                  <c:v>9.9999999999999996E+30</c:v>
                </c:pt>
                <c:pt idx="3">
                  <c:v>1.6E+31</c:v>
                </c:pt>
                <c:pt idx="4">
                  <c:v>1.6E+31</c:v>
                </c:pt>
                <c:pt idx="5">
                  <c:v>4.0000000000000002E+32</c:v>
                </c:pt>
                <c:pt idx="6">
                  <c:v>4.0000000000000002E+32</c:v>
                </c:pt>
                <c:pt idx="7">
                  <c:v>9.9999999999999995E+33</c:v>
                </c:pt>
                <c:pt idx="8">
                  <c:v>9.9999999999999995E+33</c:v>
                </c:pt>
                <c:pt idx="9">
                  <c:v>7E+34</c:v>
                </c:pt>
                <c:pt idx="10">
                  <c:v>7E+34</c:v>
                </c:pt>
              </c:numCache>
            </c:numRef>
          </c:xVal>
          <c:yVal>
            <c:numRef>
              <c:f>summary!$F$2:$F$12</c:f>
              <c:numCache>
                <c:formatCode>0.00E+00</c:formatCode>
                <c:ptCount val="11"/>
                <c:pt idx="0">
                  <c:v>8000000000</c:v>
                </c:pt>
                <c:pt idx="1">
                  <c:v>585000000</c:v>
                </c:pt>
                <c:pt idx="2">
                  <c:v>1350000000</c:v>
                </c:pt>
                <c:pt idx="3">
                  <c:v>1041666666666.6666</c:v>
                </c:pt>
                <c:pt idx="4">
                  <c:v>1041666666666.6666</c:v>
                </c:pt>
                <c:pt idx="5">
                  <c:v>77142857142.857147</c:v>
                </c:pt>
                <c:pt idx="6">
                  <c:v>85714285714.285721</c:v>
                </c:pt>
                <c:pt idx="7">
                  <c:v>80000000000000</c:v>
                </c:pt>
                <c:pt idx="8">
                  <c:v>64000000000000</c:v>
                </c:pt>
                <c:pt idx="9">
                  <c:v>320000000000000</c:v>
                </c:pt>
                <c:pt idx="10">
                  <c:v>176000000000000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A-F74B-94C8-F74AAECD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30768"/>
        <c:axId val="926033040"/>
      </c:scatterChart>
      <c:valAx>
        <c:axId val="92603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33040"/>
        <c:crosses val="autoZero"/>
        <c:crossBetween val="midCat"/>
      </c:valAx>
      <c:valAx>
        <c:axId val="92603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'pileup data'!$B$1</c:f>
              <c:strCache>
                <c:ptCount val="1"/>
                <c:pt idx="0">
                  <c:v>Event Size (MB)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'pileup data'!$A$2:$A$6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  <c:pt idx="4">
                  <c:v>200</c:v>
                </c:pt>
              </c:numCache>
            </c:numRef>
          </c:xVal>
          <c:yVal>
            <c:numRef>
              <c:f>'pileup data'!$B$2:$B$6</c:f>
              <c:numCache>
                <c:formatCode>General</c:formatCode>
                <c:ptCount val="5"/>
                <c:pt idx="0">
                  <c:v>2</c:v>
                </c:pt>
                <c:pt idx="1">
                  <c:v>2.9</c:v>
                </c:pt>
                <c:pt idx="2">
                  <c:v>6.08</c:v>
                </c:pt>
                <c:pt idx="3">
                  <c:v>8.42</c:v>
                </c:pt>
                <c:pt idx="4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F040-9034-B7EB1889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65872"/>
        <c:axId val="360467600"/>
      </c:scatterChart>
      <c:valAx>
        <c:axId val="3604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67600"/>
        <c:crosses val="autoZero"/>
        <c:crossBetween val="midCat"/>
      </c:valAx>
      <c:valAx>
        <c:axId val="3604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'pileup data'!$A$2:$A$6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  <c:pt idx="4">
                  <c:v>200</c:v>
                </c:pt>
              </c:numCache>
            </c:numRef>
          </c:xVal>
          <c:yVal>
            <c:numRef>
              <c:f>'pileup data'!$F$2:$F$6</c:f>
              <c:numCache>
                <c:formatCode>0.00E+00</c:formatCode>
                <c:ptCount val="5"/>
                <c:pt idx="0">
                  <c:v>0.36114503742704024</c:v>
                </c:pt>
                <c:pt idx="1">
                  <c:v>0.59335038363171355</c:v>
                </c:pt>
                <c:pt idx="2">
                  <c:v>1.2439897698209719</c:v>
                </c:pt>
                <c:pt idx="3">
                  <c:v>1.7227621483375959</c:v>
                </c:pt>
                <c:pt idx="4">
                  <c:v>0.93897709731030465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1-E24B-8ED5-A7E7292D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15616"/>
        <c:axId val="561834480"/>
      </c:scatterChart>
      <c:valAx>
        <c:axId val="5617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34480"/>
        <c:crosses val="autoZero"/>
        <c:crossBetween val="midCat"/>
      </c:valAx>
      <c:valAx>
        <c:axId val="5618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77108</xdr:colOff>
      <xdr:row>18</xdr:row>
      <xdr:rowOff>152399</xdr:rowOff>
    </xdr:from>
    <xdr:to>
      <xdr:col>7</xdr:col>
      <xdr:colOff>367393</xdr:colOff>
      <xdr:row>32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397B44-2547-7DA7-2C86-A0089989A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789214</xdr:colOff>
      <xdr:row>17</xdr:row>
      <xdr:rowOff>25400</xdr:rowOff>
    </xdr:from>
    <xdr:to>
      <xdr:col>14</xdr:col>
      <xdr:colOff>408214</xdr:colOff>
      <xdr:row>30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76BB53-CD71-DAE7-F26E-8BCF5216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14</xdr:row>
      <xdr:rowOff>158750</xdr:rowOff>
    </xdr:from>
    <xdr:to>
      <xdr:col>6</xdr:col>
      <xdr:colOff>323850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E12E4-E5AA-CCCC-94CE-06D26C825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412750</xdr:colOff>
      <xdr:row>12</xdr:row>
      <xdr:rowOff>171450</xdr:rowOff>
    </xdr:from>
    <xdr:to>
      <xdr:col>12</xdr:col>
      <xdr:colOff>31750</xdr:colOff>
      <xdr:row>26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EE03F-3DB4-4D37-CDA8-E4B01FE61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ites.ualberta.ca/~gingrich/research/zeus/rt93/node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140" zoomScaleNormal="140" workbookViewId="0">
      <selection activeCell="N35" sqref="N35"/>
    </sheetView>
  </sheetViews>
  <sheetFormatPr baseColWidth="10" defaultRowHeight="16" x14ac:dyDescent="0.2"/>
  <cols>
    <col min="1" max="1" width="12.6640625" bestFit="1" customWidth="1"/>
    <col min="5" max="5" width="12.83203125" bestFit="1" customWidth="1"/>
  </cols>
  <sheetData>
    <row r="1" spans="1:11" x14ac:dyDescent="0.2">
      <c r="A1" t="s">
        <v>0</v>
      </c>
      <c r="B1" t="s">
        <v>4</v>
      </c>
      <c r="C1" t="s">
        <v>61</v>
      </c>
      <c r="D1" t="s">
        <v>66</v>
      </c>
      <c r="E1" t="s">
        <v>71</v>
      </c>
      <c r="F1" t="s">
        <v>78</v>
      </c>
      <c r="G1" t="s">
        <v>82</v>
      </c>
      <c r="H1" t="s">
        <v>1</v>
      </c>
      <c r="I1" t="s">
        <v>72</v>
      </c>
    </row>
    <row r="2" spans="1:11" x14ac:dyDescent="0.2">
      <c r="A2">
        <v>1982</v>
      </c>
      <c r="B2" s="1">
        <v>10262</v>
      </c>
      <c r="C2" s="1">
        <v>8000</v>
      </c>
      <c r="D2">
        <f>C2/B2</f>
        <v>0.77957513155330349</v>
      </c>
      <c r="E2" s="1">
        <v>1000000</v>
      </c>
      <c r="F2" s="1">
        <f>E2*C2</f>
        <v>8000000000</v>
      </c>
      <c r="G2" s="1">
        <v>2.9999999999999999E+31</v>
      </c>
      <c r="H2" t="s">
        <v>6</v>
      </c>
      <c r="I2" t="s">
        <v>73</v>
      </c>
      <c r="K2" t="s">
        <v>79</v>
      </c>
    </row>
    <row r="3" spans="1:11" x14ac:dyDescent="0.2">
      <c r="A3">
        <v>1989</v>
      </c>
      <c r="B3" s="1">
        <v>165586</v>
      </c>
      <c r="C3" s="1">
        <v>13000</v>
      </c>
      <c r="D3">
        <f>C3/B3</f>
        <v>7.8509052697691831E-2</v>
      </c>
      <c r="E3" s="1">
        <f>45000</f>
        <v>45000</v>
      </c>
      <c r="F3" s="1">
        <f>E3*C3</f>
        <v>585000000</v>
      </c>
      <c r="G3" s="1">
        <v>9.9999999999999996E+30</v>
      </c>
      <c r="H3" t="s">
        <v>5</v>
      </c>
      <c r="I3" t="s">
        <v>77</v>
      </c>
    </row>
    <row r="4" spans="1:11" x14ac:dyDescent="0.2">
      <c r="A4">
        <v>1989</v>
      </c>
      <c r="B4" s="1">
        <v>232064</v>
      </c>
      <c r="C4" s="1">
        <v>30000</v>
      </c>
      <c r="D4">
        <f>C4/B4</f>
        <v>0.12927468284611141</v>
      </c>
      <c r="E4" s="1">
        <f>45000</f>
        <v>45000</v>
      </c>
      <c r="F4" s="1">
        <f>E4*C4</f>
        <v>1350000000</v>
      </c>
      <c r="G4" s="1">
        <v>9.9999999999999996E+30</v>
      </c>
      <c r="H4" t="s">
        <v>13</v>
      </c>
      <c r="I4" t="s">
        <v>77</v>
      </c>
    </row>
    <row r="5" spans="1:11" x14ac:dyDescent="0.2">
      <c r="A5">
        <v>1992</v>
      </c>
      <c r="B5" s="1">
        <v>270000</v>
      </c>
      <c r="C5" s="1">
        <v>100000</v>
      </c>
      <c r="E5" s="1">
        <f>1/0.000000096</f>
        <v>10416666.666666666</v>
      </c>
      <c r="F5" s="1">
        <f>E5*C5</f>
        <v>1041666666666.6666</v>
      </c>
      <c r="G5" s="1">
        <v>1.6E+31</v>
      </c>
      <c r="H5" t="s">
        <v>70</v>
      </c>
      <c r="I5" t="s">
        <v>80</v>
      </c>
    </row>
    <row r="6" spans="1:11" x14ac:dyDescent="0.2">
      <c r="A6">
        <v>1992</v>
      </c>
      <c r="B6" s="1">
        <v>250000</v>
      </c>
      <c r="C6" s="1">
        <v>100000</v>
      </c>
      <c r="D6">
        <f>C6/B6</f>
        <v>0.4</v>
      </c>
      <c r="E6" s="1">
        <f>1/0.000000096</f>
        <v>10416666.666666666</v>
      </c>
      <c r="F6" s="1">
        <f>E6*C6</f>
        <v>1041666666666.6666</v>
      </c>
      <c r="G6" s="1">
        <v>1.6E+31</v>
      </c>
      <c r="H6" t="s">
        <v>67</v>
      </c>
      <c r="I6" t="s">
        <v>80</v>
      </c>
      <c r="J6" s="1"/>
    </row>
    <row r="7" spans="1:11" x14ac:dyDescent="0.2">
      <c r="A7">
        <v>1996</v>
      </c>
      <c r="B7" s="1">
        <v>704544</v>
      </c>
      <c r="C7" s="1">
        <v>270000</v>
      </c>
      <c r="D7">
        <f>C7/B7</f>
        <v>0.38322659762910477</v>
      </c>
      <c r="E7" s="1">
        <f>1/0.0000035</f>
        <v>285714.28571428574</v>
      </c>
      <c r="F7" s="1">
        <f>E7*C7</f>
        <v>77142857142.857147</v>
      </c>
      <c r="G7" s="1">
        <v>4.0000000000000002E+32</v>
      </c>
      <c r="H7" t="s">
        <v>60</v>
      </c>
      <c r="I7" t="s">
        <v>74</v>
      </c>
      <c r="J7" s="6" t="s">
        <v>68</v>
      </c>
    </row>
    <row r="8" spans="1:11" x14ac:dyDescent="0.2">
      <c r="A8">
        <v>2001</v>
      </c>
      <c r="B8" s="1">
        <v>920000</v>
      </c>
      <c r="C8" s="1">
        <v>300000</v>
      </c>
      <c r="D8">
        <f>C8/B8</f>
        <v>0.32608695652173914</v>
      </c>
      <c r="E8" s="1">
        <f>1/0.0000035</f>
        <v>285714.28571428574</v>
      </c>
      <c r="F8" s="1">
        <f>E8*C8</f>
        <v>85714285714.285721</v>
      </c>
      <c r="G8" s="1">
        <v>4.0000000000000002E+32</v>
      </c>
      <c r="H8" t="s">
        <v>52</v>
      </c>
      <c r="I8" t="s">
        <v>74</v>
      </c>
    </row>
    <row r="9" spans="1:11" x14ac:dyDescent="0.2">
      <c r="A9">
        <v>2008</v>
      </c>
      <c r="B9" s="1">
        <v>78200000</v>
      </c>
      <c r="C9" s="1">
        <v>2000000</v>
      </c>
      <c r="D9">
        <f>C9/B9</f>
        <v>2.557544757033248E-2</v>
      </c>
      <c r="E9" s="1">
        <f>40000000</f>
        <v>40000000</v>
      </c>
      <c r="F9" s="1">
        <f>E9*C9</f>
        <v>80000000000000</v>
      </c>
      <c r="G9" s="1">
        <v>9.9999999999999995E+33</v>
      </c>
      <c r="H9" t="s">
        <v>51</v>
      </c>
      <c r="I9" t="s">
        <v>75</v>
      </c>
    </row>
    <row r="10" spans="1:11" x14ac:dyDescent="0.2">
      <c r="A10">
        <v>2008</v>
      </c>
      <c r="B10" s="1">
        <v>88607060</v>
      </c>
      <c r="C10" s="1">
        <v>1600000</v>
      </c>
      <c r="D10">
        <f>C10/B10</f>
        <v>1.8057251871352011E-2</v>
      </c>
      <c r="E10" s="1">
        <f t="shared" ref="E10:E13" si="0">40000000</f>
        <v>40000000</v>
      </c>
      <c r="F10" s="1">
        <f>E10*C10</f>
        <v>64000000000000</v>
      </c>
      <c r="G10" s="1">
        <v>9.9999999999999995E+33</v>
      </c>
      <c r="H10" t="s">
        <v>34</v>
      </c>
      <c r="I10" t="s">
        <v>75</v>
      </c>
      <c r="J10" t="s">
        <v>83</v>
      </c>
    </row>
    <row r="11" spans="1:11" x14ac:dyDescent="0.2">
      <c r="A11">
        <v>2025</v>
      </c>
      <c r="B11" s="1">
        <v>78200000</v>
      </c>
      <c r="C11" s="1">
        <v>8000000</v>
      </c>
      <c r="E11" s="1">
        <f t="shared" si="0"/>
        <v>40000000</v>
      </c>
      <c r="F11" s="1">
        <f>E11*C11</f>
        <v>320000000000000</v>
      </c>
      <c r="G11" s="1">
        <v>7E+34</v>
      </c>
      <c r="H11" t="s">
        <v>69</v>
      </c>
      <c r="I11" t="s">
        <v>76</v>
      </c>
    </row>
    <row r="12" spans="1:11" x14ac:dyDescent="0.2">
      <c r="A12">
        <v>2025</v>
      </c>
      <c r="C12" s="1">
        <v>4400000</v>
      </c>
      <c r="E12" s="1">
        <v>40000000</v>
      </c>
      <c r="F12" s="1">
        <f>E12*C12</f>
        <v>176000000000000</v>
      </c>
      <c r="G12" s="1">
        <v>7E+34</v>
      </c>
      <c r="H12" t="s">
        <v>81</v>
      </c>
      <c r="I12" t="s">
        <v>76</v>
      </c>
    </row>
    <row r="17" spans="3:7" x14ac:dyDescent="0.2">
      <c r="C17" s="1"/>
      <c r="E17" s="1"/>
      <c r="F17" s="1"/>
      <c r="G17" s="1"/>
    </row>
    <row r="20" spans="3:7" x14ac:dyDescent="0.2">
      <c r="F20" s="1"/>
    </row>
    <row r="21" spans="3:7" x14ac:dyDescent="0.2">
      <c r="G21" s="1"/>
    </row>
    <row r="22" spans="3:7" x14ac:dyDescent="0.2">
      <c r="G22" s="1"/>
    </row>
    <row r="23" spans="3:7" x14ac:dyDescent="0.2">
      <c r="G23" s="1"/>
    </row>
    <row r="24" spans="3:7" x14ac:dyDescent="0.2">
      <c r="G24" s="1"/>
    </row>
    <row r="25" spans="3:7" x14ac:dyDescent="0.2">
      <c r="G25" s="1"/>
    </row>
    <row r="26" spans="3:7" x14ac:dyDescent="0.2">
      <c r="G26" s="1"/>
    </row>
    <row r="27" spans="3:7" x14ac:dyDescent="0.2">
      <c r="G27" s="1"/>
    </row>
    <row r="28" spans="3:7" x14ac:dyDescent="0.2">
      <c r="G28" s="1"/>
    </row>
    <row r="29" spans="3:7" x14ac:dyDescent="0.2">
      <c r="G29" s="1"/>
    </row>
    <row r="30" spans="3:7" x14ac:dyDescent="0.2">
      <c r="G30" s="1"/>
    </row>
    <row r="31" spans="3:7" x14ac:dyDescent="0.2">
      <c r="G31" s="1"/>
    </row>
    <row r="33" spans="7:7" x14ac:dyDescent="0.2">
      <c r="G33" s="1"/>
    </row>
  </sheetData>
  <sortState xmlns:xlrd2="http://schemas.microsoft.com/office/spreadsheetml/2017/richdata2" ref="A2:C8">
    <sortCondition ref="A2:A8"/>
  </sortState>
  <hyperlinks>
    <hyperlink ref="J7" r:id="rId1" xr:uid="{F24A3759-4526-6044-A565-B80655F2765C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1">
        <v>78200000</v>
      </c>
      <c r="B1">
        <v>2003</v>
      </c>
      <c r="C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C502-1F70-7146-8915-651CEBF07C5B}">
  <dimension ref="A1:B8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62</v>
      </c>
    </row>
    <row r="2" spans="1:2" x14ac:dyDescent="0.2">
      <c r="A2" t="s">
        <v>63</v>
      </c>
      <c r="B2">
        <v>30240</v>
      </c>
    </row>
    <row r="3" spans="1:2" x14ac:dyDescent="0.2">
      <c r="A3" t="s">
        <v>64</v>
      </c>
      <c r="B3">
        <v>405504</v>
      </c>
    </row>
    <row r="4" spans="1:2" x14ac:dyDescent="0.2">
      <c r="A4" t="s">
        <v>65</v>
      </c>
      <c r="B4">
        <v>268800</v>
      </c>
    </row>
    <row r="8" spans="1:2" x14ac:dyDescent="0.2">
      <c r="B8">
        <f>SUM(B2:B4)</f>
        <v>704544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31" sqref="D31"/>
    </sheetView>
  </sheetViews>
  <sheetFormatPr baseColWidth="10" defaultRowHeight="16" x14ac:dyDescent="0.2"/>
  <sheetData>
    <row r="1" spans="1:3" x14ac:dyDescent="0.2">
      <c r="A1" s="4" t="s">
        <v>0</v>
      </c>
      <c r="B1" s="4" t="s">
        <v>4</v>
      </c>
      <c r="C1" s="4" t="s">
        <v>1</v>
      </c>
    </row>
    <row r="2" spans="1:3" x14ac:dyDescent="0.2">
      <c r="A2" s="4">
        <v>1982</v>
      </c>
      <c r="B2" s="5">
        <v>10300</v>
      </c>
      <c r="C2" s="4" t="s">
        <v>6</v>
      </c>
    </row>
    <row r="3" spans="1:3" x14ac:dyDescent="0.2">
      <c r="A3" s="4">
        <v>1985</v>
      </c>
      <c r="B3" s="5">
        <v>100000</v>
      </c>
      <c r="C3" s="4" t="s">
        <v>7</v>
      </c>
    </row>
    <row r="4" spans="1:3" x14ac:dyDescent="0.2">
      <c r="A4" s="4">
        <v>1989</v>
      </c>
      <c r="B4" s="5">
        <v>166000</v>
      </c>
      <c r="C4" s="4" t="s">
        <v>5</v>
      </c>
    </row>
    <row r="5" spans="1:3" x14ac:dyDescent="0.2">
      <c r="A5" s="4">
        <v>1989</v>
      </c>
      <c r="B5" s="5">
        <v>232000</v>
      </c>
      <c r="C5" s="4" t="s">
        <v>13</v>
      </c>
    </row>
    <row r="6" spans="1:3" x14ac:dyDescent="0.2">
      <c r="A6" s="4">
        <v>2001</v>
      </c>
      <c r="B6" s="5">
        <v>920000</v>
      </c>
      <c r="C6" s="4" t="s">
        <v>59</v>
      </c>
    </row>
    <row r="7" spans="1:3" x14ac:dyDescent="0.2">
      <c r="A7" s="4">
        <v>2008</v>
      </c>
      <c r="B7" s="5">
        <v>78200000</v>
      </c>
      <c r="C7" s="4" t="s">
        <v>58</v>
      </c>
    </row>
    <row r="8" spans="1:3" x14ac:dyDescent="0.2">
      <c r="A8" s="4">
        <v>2012</v>
      </c>
      <c r="B8" s="5">
        <v>88600000</v>
      </c>
      <c r="C8" s="4" t="s">
        <v>57</v>
      </c>
    </row>
    <row r="9" spans="1:3" x14ac:dyDescent="0.2">
      <c r="A9" s="4">
        <v>2015</v>
      </c>
      <c r="B9" s="5">
        <v>101000000</v>
      </c>
      <c r="C9" s="4" t="s">
        <v>56</v>
      </c>
    </row>
    <row r="10" spans="1:3" x14ac:dyDescent="0.2">
      <c r="A10" s="4"/>
      <c r="B10" s="5"/>
      <c r="C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K35" sqref="K35"/>
    </sheetView>
  </sheetViews>
  <sheetFormatPr baseColWidth="10" defaultRowHeight="16" x14ac:dyDescent="0.2"/>
  <cols>
    <col min="2" max="2" width="14.83203125" customWidth="1"/>
    <col min="6" max="6" width="15.5" customWidth="1"/>
  </cols>
  <sheetData>
    <row r="1" spans="1:6" x14ac:dyDescent="0.2">
      <c r="A1" t="s">
        <v>14</v>
      </c>
      <c r="B1" t="s">
        <v>53</v>
      </c>
      <c r="C1" t="s">
        <v>54</v>
      </c>
      <c r="D1" t="s">
        <v>15</v>
      </c>
      <c r="E1" t="s">
        <v>4</v>
      </c>
      <c r="F1" t="s">
        <v>55</v>
      </c>
    </row>
    <row r="2" spans="1:6" x14ac:dyDescent="0.2">
      <c r="A2">
        <v>60</v>
      </c>
      <c r="B2">
        <v>2</v>
      </c>
      <c r="C2">
        <f>B2 * 8 * 2000000</f>
        <v>32000000</v>
      </c>
      <c r="D2" t="s">
        <v>3</v>
      </c>
      <c r="E2" s="1">
        <v>88607060</v>
      </c>
      <c r="F2" s="1">
        <f xml:space="preserve"> C2 / E2</f>
        <v>0.36114503742704024</v>
      </c>
    </row>
    <row r="3" spans="1:6" x14ac:dyDescent="0.2">
      <c r="A3">
        <v>60</v>
      </c>
      <c r="B3">
        <v>2.9</v>
      </c>
      <c r="C3">
        <f t="shared" ref="C3:C6" si="0">B3 * 8 * 2000000</f>
        <v>46400000</v>
      </c>
      <c r="D3" t="s">
        <v>2</v>
      </c>
      <c r="E3" s="1">
        <v>78200000</v>
      </c>
      <c r="F3" s="1">
        <f t="shared" ref="F3:F6" si="1" xml:space="preserve"> C3 / E3</f>
        <v>0.59335038363171355</v>
      </c>
    </row>
    <row r="4" spans="1:6" x14ac:dyDescent="0.2">
      <c r="A4">
        <v>140</v>
      </c>
      <c r="B4">
        <v>6.08</v>
      </c>
      <c r="C4">
        <f t="shared" si="0"/>
        <v>97280000</v>
      </c>
      <c r="D4" t="s">
        <v>2</v>
      </c>
      <c r="E4" s="1">
        <v>78200000</v>
      </c>
      <c r="F4" s="1">
        <f t="shared" si="1"/>
        <v>1.2439897698209719</v>
      </c>
    </row>
    <row r="5" spans="1:6" x14ac:dyDescent="0.2">
      <c r="A5">
        <v>200</v>
      </c>
      <c r="B5">
        <v>8.42</v>
      </c>
      <c r="C5">
        <f t="shared" si="0"/>
        <v>134720000</v>
      </c>
      <c r="D5" t="s">
        <v>2</v>
      </c>
      <c r="E5" s="1">
        <v>78200000</v>
      </c>
      <c r="F5" s="1">
        <f t="shared" si="1"/>
        <v>1.7227621483375959</v>
      </c>
    </row>
    <row r="6" spans="1:6" x14ac:dyDescent="0.2">
      <c r="A6">
        <v>200</v>
      </c>
      <c r="B6">
        <v>5.2</v>
      </c>
      <c r="C6">
        <f t="shared" si="0"/>
        <v>83200000</v>
      </c>
      <c r="D6" t="s">
        <v>3</v>
      </c>
      <c r="E6" s="1">
        <v>88607060</v>
      </c>
      <c r="F6" s="1">
        <f t="shared" si="1"/>
        <v>0.93897709731030465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F37" sqref="F37"/>
    </sheetView>
  </sheetViews>
  <sheetFormatPr baseColWidth="10" defaultRowHeight="16" x14ac:dyDescent="0.2"/>
  <sheetData>
    <row r="1" spans="1:1" x14ac:dyDescent="0.2">
      <c r="A1" s="1">
        <v>700000</v>
      </c>
    </row>
    <row r="2" spans="1:1" x14ac:dyDescent="0.2">
      <c r="A2" s="1">
        <v>100000</v>
      </c>
    </row>
    <row r="3" spans="1:1" x14ac:dyDescent="0.2">
      <c r="A3" s="1">
        <v>50000</v>
      </c>
    </row>
    <row r="4" spans="1:1" x14ac:dyDescent="0.2">
      <c r="A4" s="1">
        <v>70000</v>
      </c>
    </row>
    <row r="6" spans="1:1" x14ac:dyDescent="0.2">
      <c r="A6" s="1">
        <f>SUM(A1:A4)</f>
        <v>920000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>
        <v>147456</v>
      </c>
      <c r="B1" t="s">
        <v>8</v>
      </c>
    </row>
    <row r="2" spans="1:2" x14ac:dyDescent="0.2">
      <c r="A2">
        <v>73728</v>
      </c>
      <c r="B2" t="s">
        <v>8</v>
      </c>
    </row>
    <row r="3" spans="1:2" x14ac:dyDescent="0.2">
      <c r="A3">
        <v>4788</v>
      </c>
      <c r="B3" t="s">
        <v>10</v>
      </c>
    </row>
    <row r="4" spans="1:2" x14ac:dyDescent="0.2">
      <c r="A4">
        <v>1152</v>
      </c>
      <c r="B4" t="s">
        <v>9</v>
      </c>
    </row>
    <row r="5" spans="1:2" x14ac:dyDescent="0.2">
      <c r="A5">
        <f>3*1536+152</f>
        <v>4760</v>
      </c>
      <c r="B5" t="s">
        <v>12</v>
      </c>
    </row>
    <row r="6" spans="1:2" x14ac:dyDescent="0.2">
      <c r="A6">
        <v>180</v>
      </c>
      <c r="B6" t="s">
        <v>11</v>
      </c>
    </row>
    <row r="8" spans="1:2" x14ac:dyDescent="0.2">
      <c r="A8">
        <f>SUM(A1:A6)</f>
        <v>232064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60" sqref="E60"/>
    </sheetView>
  </sheetViews>
  <sheetFormatPr baseColWidth="10" defaultRowHeight="16" x14ac:dyDescent="0.2"/>
  <cols>
    <col min="1" max="1" width="20.6640625" customWidth="1"/>
    <col min="3" max="3" width="21.33203125" customWidth="1"/>
  </cols>
  <sheetData>
    <row r="1" spans="1:10" x14ac:dyDescent="0.2">
      <c r="A1" t="s">
        <v>18</v>
      </c>
      <c r="B1" s="1">
        <v>80000000</v>
      </c>
      <c r="C1" s="2">
        <v>0.95</v>
      </c>
      <c r="F1" t="s">
        <v>1</v>
      </c>
      <c r="G1" t="s">
        <v>0</v>
      </c>
      <c r="H1" t="s">
        <v>4</v>
      </c>
      <c r="J1" t="s">
        <v>16</v>
      </c>
    </row>
    <row r="2" spans="1:10" x14ac:dyDescent="0.2">
      <c r="A2" t="s">
        <v>19</v>
      </c>
      <c r="B2" s="1">
        <v>6300000</v>
      </c>
      <c r="C2" s="2">
        <v>0.99299999999999999</v>
      </c>
      <c r="F2" t="s">
        <v>34</v>
      </c>
      <c r="G2">
        <v>2012</v>
      </c>
      <c r="H2">
        <v>88607060</v>
      </c>
    </row>
    <row r="3" spans="1:10" x14ac:dyDescent="0.2">
      <c r="A3" t="s">
        <v>20</v>
      </c>
      <c r="B3" s="1">
        <v>350000</v>
      </c>
      <c r="C3" s="2">
        <v>0.97499999999999998</v>
      </c>
      <c r="F3" t="s">
        <v>33</v>
      </c>
      <c r="G3">
        <v>2015</v>
      </c>
      <c r="H3">
        <v>100509160</v>
      </c>
    </row>
    <row r="4" spans="1:10" x14ac:dyDescent="0.2">
      <c r="A4" t="s">
        <v>21</v>
      </c>
      <c r="B4" s="1">
        <v>170000</v>
      </c>
      <c r="C4" s="2">
        <v>0.999</v>
      </c>
      <c r="F4" t="s">
        <v>35</v>
      </c>
      <c r="G4">
        <v>2023</v>
      </c>
      <c r="H4">
        <v>103480724</v>
      </c>
    </row>
    <row r="5" spans="1:10" x14ac:dyDescent="0.2">
      <c r="A5" t="s">
        <v>22</v>
      </c>
      <c r="B5">
        <v>9800</v>
      </c>
      <c r="C5" s="2">
        <v>0.98299999999999998</v>
      </c>
    </row>
    <row r="6" spans="1:10" x14ac:dyDescent="0.2">
      <c r="A6" t="s">
        <v>23</v>
      </c>
      <c r="B6">
        <v>5600</v>
      </c>
      <c r="C6" s="2">
        <v>0.996</v>
      </c>
    </row>
    <row r="7" spans="1:10" x14ac:dyDescent="0.2">
      <c r="A7" t="s">
        <v>24</v>
      </c>
      <c r="B7">
        <v>3500</v>
      </c>
      <c r="C7" s="2">
        <v>0.998</v>
      </c>
    </row>
    <row r="8" spans="1:10" x14ac:dyDescent="0.2">
      <c r="A8" t="s">
        <v>25</v>
      </c>
      <c r="B8">
        <v>7160</v>
      </c>
      <c r="C8" s="3">
        <v>1</v>
      </c>
    </row>
    <row r="9" spans="1:10" x14ac:dyDescent="0.2">
      <c r="A9" t="s">
        <v>26</v>
      </c>
      <c r="B9" s="1">
        <v>370000</v>
      </c>
      <c r="C9" s="3">
        <v>1</v>
      </c>
    </row>
    <row r="10" spans="1:10" x14ac:dyDescent="0.2">
      <c r="A10" t="s">
        <v>27</v>
      </c>
      <c r="B10" s="1">
        <v>320000</v>
      </c>
      <c r="C10" s="3">
        <v>1</v>
      </c>
    </row>
    <row r="11" spans="1:10" x14ac:dyDescent="0.2">
      <c r="A11" t="s">
        <v>28</v>
      </c>
      <c r="B11" s="1">
        <v>350000</v>
      </c>
      <c r="C11" s="2">
        <v>0.997</v>
      </c>
    </row>
    <row r="12" spans="1:10" x14ac:dyDescent="0.2">
      <c r="A12" t="s">
        <v>29</v>
      </c>
      <c r="B12" s="1">
        <v>31000</v>
      </c>
      <c r="C12" s="2">
        <v>0.96</v>
      </c>
    </row>
    <row r="13" spans="1:10" x14ac:dyDescent="0.2">
      <c r="A13" t="s">
        <v>30</v>
      </c>
      <c r="B13" s="1">
        <v>370000</v>
      </c>
      <c r="C13" s="2">
        <v>0.97099999999999997</v>
      </c>
    </row>
    <row r="14" spans="1:10" x14ac:dyDescent="0.2">
      <c r="A14" t="s">
        <v>31</v>
      </c>
      <c r="B14" s="1">
        <v>320000</v>
      </c>
      <c r="C14" s="2">
        <v>0.98199999999999998</v>
      </c>
    </row>
    <row r="16" spans="1:10" x14ac:dyDescent="0.2">
      <c r="A16" t="s">
        <v>17</v>
      </c>
      <c r="B16" s="1">
        <f>SUM(B1:B14)</f>
        <v>88607060</v>
      </c>
      <c r="C16" s="2"/>
    </row>
    <row r="20" spans="1:3" x14ac:dyDescent="0.2">
      <c r="A20" t="s">
        <v>18</v>
      </c>
      <c r="B20" s="1">
        <v>92000000</v>
      </c>
      <c r="C20" s="2">
        <v>0.98199999999999998</v>
      </c>
    </row>
    <row r="21" spans="1:3" x14ac:dyDescent="0.2">
      <c r="A21" t="s">
        <v>19</v>
      </c>
      <c r="B21" s="1">
        <v>6300000</v>
      </c>
      <c r="C21" s="2">
        <v>0.98599999999999999</v>
      </c>
    </row>
    <row r="22" spans="1:3" x14ac:dyDescent="0.2">
      <c r="A22" t="s">
        <v>20</v>
      </c>
      <c r="B22" s="1">
        <v>350000</v>
      </c>
      <c r="C22" s="2">
        <v>0.97299999999999998</v>
      </c>
    </row>
    <row r="23" spans="1:3" x14ac:dyDescent="0.2">
      <c r="A23" t="s">
        <v>21</v>
      </c>
      <c r="B23" s="1">
        <v>170000</v>
      </c>
      <c r="C23" s="3">
        <v>1</v>
      </c>
    </row>
    <row r="24" spans="1:3" x14ac:dyDescent="0.2">
      <c r="A24" t="s">
        <v>22</v>
      </c>
      <c r="B24">
        <v>4900</v>
      </c>
      <c r="C24" s="2">
        <v>0.99199999999999999</v>
      </c>
    </row>
    <row r="25" spans="1:3" x14ac:dyDescent="0.2">
      <c r="A25" t="s">
        <v>23</v>
      </c>
      <c r="B25">
        <v>5600</v>
      </c>
      <c r="C25" s="2">
        <v>0.996</v>
      </c>
    </row>
    <row r="26" spans="1:3" x14ac:dyDescent="0.2">
      <c r="A26" t="s">
        <v>24</v>
      </c>
      <c r="B26">
        <v>3500</v>
      </c>
      <c r="C26" s="2">
        <v>0.998</v>
      </c>
    </row>
    <row r="27" spans="1:3" x14ac:dyDescent="0.2">
      <c r="A27" t="s">
        <v>25</v>
      </c>
      <c r="B27">
        <v>7160</v>
      </c>
      <c r="C27" s="3">
        <v>1</v>
      </c>
    </row>
    <row r="28" spans="1:3" x14ac:dyDescent="0.2">
      <c r="A28" t="s">
        <v>26</v>
      </c>
      <c r="B28" s="1">
        <v>370000</v>
      </c>
      <c r="C28" s="2">
        <v>0.99750000000000005</v>
      </c>
    </row>
    <row r="29" spans="1:3" x14ac:dyDescent="0.2">
      <c r="A29" t="s">
        <v>27</v>
      </c>
      <c r="B29" s="1">
        <v>320000</v>
      </c>
      <c r="C29" s="3">
        <v>1</v>
      </c>
    </row>
    <row r="30" spans="1:3" x14ac:dyDescent="0.2">
      <c r="A30" t="s">
        <v>28</v>
      </c>
      <c r="B30" s="1">
        <v>257000</v>
      </c>
      <c r="C30" s="2">
        <v>0.997</v>
      </c>
    </row>
    <row r="31" spans="1:3" x14ac:dyDescent="0.2">
      <c r="A31" t="s">
        <v>29</v>
      </c>
      <c r="B31" s="1">
        <v>31000</v>
      </c>
      <c r="C31" s="2">
        <v>0.98399999999999999</v>
      </c>
    </row>
    <row r="32" spans="1:3" x14ac:dyDescent="0.2">
      <c r="A32" t="s">
        <v>30</v>
      </c>
      <c r="B32" s="1">
        <v>370000</v>
      </c>
      <c r="C32" s="2">
        <v>0.96599999999999997</v>
      </c>
    </row>
    <row r="33" spans="1:3" x14ac:dyDescent="0.2">
      <c r="A33" t="s">
        <v>31</v>
      </c>
      <c r="B33" s="1">
        <v>320000</v>
      </c>
      <c r="C33" s="2">
        <v>0.996</v>
      </c>
    </row>
    <row r="35" spans="1:3" x14ac:dyDescent="0.2">
      <c r="B35" s="1">
        <f>SUM(B20:B33)</f>
        <v>100509160</v>
      </c>
    </row>
    <row r="38" spans="1:3" x14ac:dyDescent="0.2">
      <c r="A38" t="s">
        <v>18</v>
      </c>
      <c r="B38" s="1">
        <v>92000000</v>
      </c>
      <c r="C38" s="2">
        <v>0.95299999999999996</v>
      </c>
    </row>
    <row r="39" spans="1:3" x14ac:dyDescent="0.2">
      <c r="A39" t="s">
        <v>19</v>
      </c>
      <c r="B39" s="1">
        <v>6300000</v>
      </c>
      <c r="C39" s="2">
        <v>0.98399999999999999</v>
      </c>
    </row>
    <row r="40" spans="1:3" x14ac:dyDescent="0.2">
      <c r="A40" t="s">
        <v>20</v>
      </c>
      <c r="B40" s="1">
        <v>350000</v>
      </c>
      <c r="C40" s="2">
        <v>0.94899999999999995</v>
      </c>
    </row>
    <row r="41" spans="1:3" x14ac:dyDescent="0.2">
      <c r="A41" t="s">
        <v>21</v>
      </c>
      <c r="B41" s="1">
        <v>170000</v>
      </c>
      <c r="C41" s="3">
        <v>1</v>
      </c>
    </row>
    <row r="42" spans="1:3" x14ac:dyDescent="0.2">
      <c r="A42" t="s">
        <v>36</v>
      </c>
      <c r="B42">
        <v>5200</v>
      </c>
      <c r="C42" s="2">
        <v>0.995</v>
      </c>
    </row>
    <row r="43" spans="1:3" x14ac:dyDescent="0.2">
      <c r="A43" t="s">
        <v>37</v>
      </c>
      <c r="B43">
        <v>5600</v>
      </c>
      <c r="C43" s="2">
        <v>0.999</v>
      </c>
    </row>
    <row r="44" spans="1:3" x14ac:dyDescent="0.2">
      <c r="A44" t="s">
        <v>38</v>
      </c>
      <c r="B44">
        <v>3500</v>
      </c>
      <c r="C44" s="2">
        <v>0.998</v>
      </c>
    </row>
    <row r="45" spans="1:3" x14ac:dyDescent="0.2">
      <c r="A45" t="s">
        <v>39</v>
      </c>
      <c r="B45">
        <v>7160</v>
      </c>
      <c r="C45" s="2">
        <v>0.997</v>
      </c>
    </row>
    <row r="46" spans="1:3" x14ac:dyDescent="0.2">
      <c r="A46" t="s">
        <v>40</v>
      </c>
      <c r="B46">
        <v>7160</v>
      </c>
      <c r="C46" s="3">
        <v>1</v>
      </c>
    </row>
    <row r="47" spans="1:3" x14ac:dyDescent="0.2">
      <c r="A47" t="s">
        <v>41</v>
      </c>
      <c r="B47" s="1">
        <v>383000</v>
      </c>
      <c r="C47" s="2">
        <v>0.998</v>
      </c>
    </row>
    <row r="48" spans="1:3" x14ac:dyDescent="0.2">
      <c r="A48" t="s">
        <v>42</v>
      </c>
      <c r="B48" s="1">
        <v>312000</v>
      </c>
      <c r="C48" s="3">
        <v>1</v>
      </c>
    </row>
    <row r="49" spans="1:5" x14ac:dyDescent="0.2">
      <c r="A49" t="s">
        <v>28</v>
      </c>
      <c r="B49" s="1">
        <v>344000</v>
      </c>
      <c r="C49" s="2">
        <v>0.997</v>
      </c>
    </row>
    <row r="50" spans="1:5" x14ac:dyDescent="0.2">
      <c r="A50" t="s">
        <v>43</v>
      </c>
      <c r="B50" s="1">
        <v>2100000</v>
      </c>
      <c r="C50" s="2">
        <v>0.98</v>
      </c>
    </row>
    <row r="51" spans="1:5" x14ac:dyDescent="0.2">
      <c r="A51" t="s">
        <v>44</v>
      </c>
      <c r="B51" s="1">
        <v>358000</v>
      </c>
      <c r="C51" s="2">
        <v>0.95</v>
      </c>
    </row>
    <row r="52" spans="1:5" x14ac:dyDescent="0.2">
      <c r="A52" t="s">
        <v>30</v>
      </c>
      <c r="B52" s="1">
        <v>383000</v>
      </c>
      <c r="C52" s="2">
        <v>0.90100000000000002</v>
      </c>
    </row>
    <row r="53" spans="1:5" x14ac:dyDescent="0.2">
      <c r="A53" t="s">
        <v>45</v>
      </c>
      <c r="B53" s="1">
        <v>312000</v>
      </c>
      <c r="C53" s="2">
        <v>0.99299999999999999</v>
      </c>
    </row>
    <row r="54" spans="1:5" x14ac:dyDescent="0.2">
      <c r="A54" t="s">
        <v>46</v>
      </c>
      <c r="B54" s="1">
        <v>10000</v>
      </c>
      <c r="C54" s="3">
        <v>1</v>
      </c>
    </row>
    <row r="55" spans="1:5" x14ac:dyDescent="0.2">
      <c r="A55" t="s">
        <v>47</v>
      </c>
      <c r="B55" s="1">
        <v>430000</v>
      </c>
      <c r="C55" s="3">
        <v>0.98</v>
      </c>
    </row>
    <row r="56" spans="1:5" x14ac:dyDescent="0.2">
      <c r="A56" t="s">
        <v>48</v>
      </c>
      <c r="B56">
        <f>32</f>
        <v>32</v>
      </c>
      <c r="C56" s="3">
        <v>1</v>
      </c>
    </row>
    <row r="57" spans="1:5" x14ac:dyDescent="0.2">
      <c r="A57" t="s">
        <v>49</v>
      </c>
      <c r="B57">
        <f>32</f>
        <v>32</v>
      </c>
      <c r="C57" s="3">
        <v>1</v>
      </c>
    </row>
    <row r="58" spans="1:5" x14ac:dyDescent="0.2">
      <c r="A58" t="s">
        <v>50</v>
      </c>
      <c r="B58">
        <f>40</f>
        <v>40</v>
      </c>
      <c r="C58" s="3">
        <v>1</v>
      </c>
    </row>
    <row r="59" spans="1:5" x14ac:dyDescent="0.2">
      <c r="E59" s="1">
        <f>SUM(B41:B49)</f>
        <v>1237620</v>
      </c>
    </row>
    <row r="60" spans="1:5" x14ac:dyDescent="0.2">
      <c r="B60" s="1">
        <f>SUM(B38:B58)</f>
        <v>103480724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>
        <v>5940</v>
      </c>
    </row>
    <row r="2" spans="1:1" x14ac:dyDescent="0.2">
      <c r="A2">
        <v>594</v>
      </c>
    </row>
    <row r="3" spans="1:1" x14ac:dyDescent="0.2">
      <c r="A3">
        <v>128</v>
      </c>
    </row>
    <row r="4" spans="1:1" x14ac:dyDescent="0.2">
      <c r="A4">
        <v>96</v>
      </c>
    </row>
    <row r="5" spans="1:1" x14ac:dyDescent="0.2">
      <c r="A5">
        <v>1280</v>
      </c>
    </row>
    <row r="6" spans="1:1" x14ac:dyDescent="0.2">
      <c r="A6">
        <v>480</v>
      </c>
    </row>
    <row r="7" spans="1:1" x14ac:dyDescent="0.2">
      <c r="A7">
        <v>1744</v>
      </c>
    </row>
    <row r="9" spans="1:1" x14ac:dyDescent="0.2">
      <c r="A9">
        <f>SUM(A1:A7)</f>
        <v>10262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1"/>
  <sheetViews>
    <sheetView workbookViewId="0">
      <selection activeCell="A21" sqref="A21"/>
    </sheetView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>
        <v>648</v>
      </c>
    </row>
    <row r="3" spans="1:1" x14ac:dyDescent="0.2">
      <c r="A3">
        <v>7680</v>
      </c>
    </row>
    <row r="4" spans="1:1" x14ac:dyDescent="0.2">
      <c r="A4">
        <v>2304</v>
      </c>
    </row>
    <row r="5" spans="1:1" x14ac:dyDescent="0.2">
      <c r="A5">
        <v>320</v>
      </c>
    </row>
    <row r="6" spans="1:1" x14ac:dyDescent="0.2">
      <c r="A6">
        <v>21504</v>
      </c>
    </row>
    <row r="7" spans="1:1" x14ac:dyDescent="0.2">
      <c r="A7">
        <v>9440</v>
      </c>
    </row>
    <row r="8" spans="1:1" x14ac:dyDescent="0.2">
      <c r="A8">
        <v>1472</v>
      </c>
    </row>
    <row r="9" spans="1:1" x14ac:dyDescent="0.2">
      <c r="A9">
        <v>56146</v>
      </c>
    </row>
    <row r="10" spans="1:1" x14ac:dyDescent="0.2">
      <c r="A10">
        <v>1320</v>
      </c>
    </row>
    <row r="11" spans="1:1" x14ac:dyDescent="0.2">
      <c r="A11">
        <v>6080</v>
      </c>
    </row>
    <row r="12" spans="1:1" x14ac:dyDescent="0.2">
      <c r="A12">
        <v>2264</v>
      </c>
    </row>
    <row r="13" spans="1:1" x14ac:dyDescent="0.2">
      <c r="A13">
        <v>336</v>
      </c>
    </row>
    <row r="14" spans="1:1" x14ac:dyDescent="0.2">
      <c r="A14">
        <v>10240</v>
      </c>
    </row>
    <row r="15" spans="1:1" x14ac:dyDescent="0.2">
      <c r="A15">
        <v>42496</v>
      </c>
    </row>
    <row r="16" spans="1:1" x14ac:dyDescent="0.2">
      <c r="A16">
        <v>1400</v>
      </c>
    </row>
    <row r="17" spans="1:1" x14ac:dyDescent="0.2">
      <c r="A17">
        <v>1296</v>
      </c>
    </row>
    <row r="18" spans="1:1" x14ac:dyDescent="0.2">
      <c r="A18">
        <v>640</v>
      </c>
    </row>
    <row r="21" spans="1:1" x14ac:dyDescent="0.2">
      <c r="A21">
        <f>SUM(A2:A18)</f>
        <v>165586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CDF II</vt:lpstr>
      <vt:lpstr>channel plot data</vt:lpstr>
      <vt:lpstr>pileup data</vt:lpstr>
      <vt:lpstr>D0 Upgrade</vt:lpstr>
      <vt:lpstr>ALEPH</vt:lpstr>
      <vt:lpstr>ATLAS</vt:lpstr>
      <vt:lpstr>ARGUS</vt:lpstr>
      <vt:lpstr>OPAL</vt:lpstr>
      <vt:lpstr>CMS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Olin-Ammentorp, Wilkie</cp:lastModifiedBy>
  <dcterms:created xsi:type="dcterms:W3CDTF">2023-05-16T18:18:24Z</dcterms:created>
  <dcterms:modified xsi:type="dcterms:W3CDTF">2023-12-01T20:56:51Z</dcterms:modified>
</cp:coreProperties>
</file>