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6.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ival\Documents\IT Courses\Beginner to Pro FREE Excel Data Analysis Course\"/>
    </mc:Choice>
  </mc:AlternateContent>
  <xr:revisionPtr revIDLastSave="0" documentId="13_ncr:1_{6F860CD3-D5A4-48DC-B680-A6D9CA1CF617}" xr6:coauthVersionLast="47" xr6:coauthVersionMax="47" xr10:uidLastSave="{00000000-0000-0000-0000-000000000000}"/>
  <bookViews>
    <workbookView xWindow="-110" yWindow="-110" windowWidth="25820" windowHeight="15280" tabRatio="890" xr2:uid="{26D4546B-D2A1-4444-8EAF-A6228F96F0C1}"/>
  </bookViews>
  <sheets>
    <sheet name="Data" sheetId="1" r:id="rId1"/>
    <sheet name="1" sheetId="2" r:id="rId2"/>
    <sheet name="2" sheetId="3" r:id="rId3"/>
    <sheet name="3" sheetId="4" r:id="rId4"/>
    <sheet name="4" sheetId="5" r:id="rId5"/>
    <sheet name="5 " sheetId="6" r:id="rId6"/>
    <sheet name="6" sheetId="7" r:id="rId7"/>
    <sheet name="7" sheetId="9" r:id="rId8"/>
    <sheet name="8" sheetId="12" r:id="rId9"/>
    <sheet name="9" sheetId="13" r:id="rId10"/>
    <sheet name="10" sheetId="14" r:id="rId11"/>
  </sheets>
  <definedNames>
    <definedName name="_xlnm._FilterDatabase" localSheetId="3" hidden="1">'3'!$C$4:$F$10</definedName>
    <definedName name="_xlnm._FilterDatabase" localSheetId="0" hidden="1">Data!$C$2:$G$2</definedName>
    <definedName name="_xlchart.v1.0" hidden="1">'6'!$V$8:$V$307</definedName>
    <definedName name="_xlchart.v1.1" hidden="1">'6'!$X$8:$X$307</definedName>
    <definedName name="_xlcn.WorksheetConnection_beginnerDAcourseblank.xlsxdata" hidden="1">data[]</definedName>
    <definedName name="Slicer_Geography">#N/A</definedName>
    <definedName name="Slicer_Geography1">#N/A</definedName>
    <definedName name="Slicer_Sales_Person">#N/A</definedName>
  </definedNames>
  <calcPr calcId="191029"/>
  <pivotCaches>
    <pivotCache cacheId="190" r:id="rId12"/>
    <pivotCache cacheId="191" r:id="rId13"/>
    <pivotCache cacheId="192" r:id="rId14"/>
    <pivotCache cacheId="193" r:id="rId15"/>
  </pivotCaches>
  <extLst>
    <ext xmlns:x14="http://schemas.microsoft.com/office/spreadsheetml/2009/9/main" uri="{876F7934-8845-4945-9796-88D515C7AA90}">
      <x14:pivotCaches>
        <pivotCache cacheId="194" r:id="rId16"/>
        <pivotCache cacheId="195"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0" i="13" l="1" a="1"/>
  <c r="G10" i="13" s="1"/>
  <c r="E15" i="13"/>
  <c r="E13" i="13"/>
  <c r="E12" i="13"/>
  <c r="D15" i="13"/>
  <c r="D14" i="13"/>
  <c r="D13" i="13"/>
  <c r="D12" i="13"/>
  <c r="E9" i="13"/>
  <c r="A4" i="13" a="1"/>
  <c r="A4" i="13"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C13" i="2"/>
  <c r="H13" i="13" l="1"/>
  <c r="J13" i="13" s="1"/>
  <c r="H11" i="13"/>
  <c r="J11" i="13" s="1"/>
  <c r="H12" i="13"/>
  <c r="J12" i="13" s="1"/>
  <c r="I19" i="13"/>
  <c r="I18" i="13"/>
  <c r="I17" i="13"/>
  <c r="I16" i="13"/>
  <c r="I15" i="13"/>
  <c r="E14" i="13"/>
  <c r="I14" i="13"/>
  <c r="I13" i="13"/>
  <c r="H19" i="13"/>
  <c r="J19" i="13" s="1"/>
  <c r="I12" i="13"/>
  <c r="H18" i="13"/>
  <c r="J18" i="13" s="1"/>
  <c r="I11" i="13"/>
  <c r="H17" i="13"/>
  <c r="J17" i="13" s="1"/>
  <c r="H16" i="13"/>
  <c r="J16" i="13" s="1"/>
  <c r="H15" i="13"/>
  <c r="J15" i="13" s="1"/>
  <c r="H14" i="13"/>
  <c r="J14" i="13" s="1"/>
  <c r="H10" i="13"/>
  <c r="J10" i="13" s="1"/>
  <c r="I10" i="13"/>
  <c r="D7" i="4"/>
  <c r="E7" i="4" s="1"/>
  <c r="D11" i="2"/>
  <c r="D10" i="2"/>
  <c r="C11" i="2"/>
  <c r="C10" i="2"/>
  <c r="C7" i="2" a="1"/>
  <c r="C7" i="2" s="1"/>
  <c r="D7" i="2" a="1"/>
  <c r="D7" i="2" s="1"/>
  <c r="D8" i="2" s="1"/>
  <c r="C4" i="2"/>
  <c r="D6" i="2"/>
  <c r="C6" i="2"/>
  <c r="D5" i="2"/>
  <c r="C5" i="2"/>
  <c r="D4" i="2"/>
  <c r="C8" i="2" l="1"/>
  <c r="D5" i="4"/>
  <c r="E5" i="4" s="1"/>
  <c r="D10" i="4"/>
  <c r="E10" i="4" s="1"/>
  <c r="F9" i="4"/>
  <c r="D9" i="4"/>
  <c r="E9" i="4" s="1"/>
  <c r="D6" i="4"/>
  <c r="E6" i="4" s="1"/>
  <c r="F8" i="4"/>
  <c r="D8" i="4"/>
  <c r="E8" i="4" s="1"/>
  <c r="F7" i="4"/>
  <c r="F5" i="4"/>
  <c r="F10" i="4"/>
  <c r="F6"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D688ED-EBC7-4B33-98B8-E96376E2E8A3}"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A537A9F-2D1E-4AF1-8D4C-96F2826CF5E6}" name="WorksheetConnection_beginner-DA-course-blank.xlsx!data" type="102" refreshedVersion="7" minRefreshableVersion="5">
    <extLst>
      <ext xmlns:x15="http://schemas.microsoft.com/office/spreadsheetml/2010/11/main" uri="{DE250136-89BD-433C-8126-D09CA5730AF9}">
        <x15:connection id="data" autoDelete="1">
          <x15:rangePr sourceName="_xlcn.WorksheetConnection_beginnerDAcourseblank.xlsx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<sst xmlns="http://schemas.openxmlformats.org/spreadsheetml/2006/main" count="4713" uniqueCount="99">
  <si>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</si>
  <si>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</si>
  <si>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</si>
  <si>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</si>
  <si>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</si>
  <si>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</si>
  <si>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</si>
  <si>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</si>
  <si>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</si>
  <si>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</si>
  <si>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</si>
  <si>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</si>
  <si>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</si>
  <si>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</si>
  <si>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</si>
  <si>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</si>
  <si>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</si>
  <si>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</si>
  <si>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</si>
  <si>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</si>
  <si>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</si>
  <si>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</si>
  <si>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</si>
  <si>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</si>
  <si>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</si>
  <si>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</si>
  <si>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</si>
  <si>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</si>
  <si>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</si>
  <si>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</si>
  <si>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</si>
  <si>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</si>
  <si>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</si>
  <si>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</si>
  <si>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</si>
  <si>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</si>
  <si>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</si>
  <si>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</si>
  <si>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</si>
  <si>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</si>
  <si>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</si>
  <si>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</si>
  <si>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Quick statistics</t>
  </si>
  <si>
    <t>Sales by country (with formulas)</t>
  </si>
  <si>
    <t>Sales by country (with pivots)</t>
  </si>
  <si>
    <t>Dynamic country-level Sales Report</t>
  </si>
  <si>
    <t>Best Sales person by country</t>
  </si>
  <si>
    <t>Units</t>
  </si>
  <si>
    <t>Cost per unit</t>
  </si>
  <si>
    <t>Top 5 products by $ per unit</t>
  </si>
  <si>
    <t>Average</t>
  </si>
  <si>
    <t>Ammount</t>
  </si>
  <si>
    <t>Median</t>
  </si>
  <si>
    <t>Max</t>
  </si>
  <si>
    <t>Min</t>
  </si>
  <si>
    <t>Range</t>
  </si>
  <si>
    <t>Country</t>
  </si>
  <si>
    <t>Row Labels</t>
  </si>
  <si>
    <t>Sum of Amount</t>
  </si>
  <si>
    <t>Sum of Units</t>
  </si>
  <si>
    <t xml:space="preserve"> </t>
  </si>
  <si>
    <t>Sales per unit</t>
  </si>
  <si>
    <t>Lowest Performance  Sales Person by country</t>
  </si>
  <si>
    <t xml:space="preserve">First Quarter </t>
  </si>
  <si>
    <t xml:space="preserve">Third Quarter </t>
  </si>
  <si>
    <t>Anomalies in the data</t>
  </si>
  <si>
    <t>Profits by product (using products table)</t>
  </si>
  <si>
    <t>Distinct Count of Products</t>
  </si>
  <si>
    <t xml:space="preserve">Formating Rule: </t>
  </si>
  <si>
    <t>Top 10 Products</t>
  </si>
  <si>
    <t>Producst with same number of Units sold in descending order</t>
  </si>
  <si>
    <t>Sales by Country (using pivots)</t>
  </si>
  <si>
    <t>Sales per Unit: =[Sum of Amount] / [Sum of Units]</t>
  </si>
  <si>
    <t>Total Cost</t>
  </si>
  <si>
    <t>Cost per Unit</t>
  </si>
  <si>
    <t>Cost</t>
  </si>
  <si>
    <t>Some quick statistics</t>
  </si>
  <si>
    <t xml:space="preserve">Exploratory Data Analysis </t>
  </si>
  <si>
    <t>Sales by country (using formula)</t>
  </si>
  <si>
    <t xml:space="preserve"> Sales by country (with pivots)</t>
  </si>
  <si>
    <t>Total Profit</t>
  </si>
  <si>
    <t>Grand Total</t>
  </si>
  <si>
    <t>Pick a Country</t>
  </si>
  <si>
    <t>Number of Transactions</t>
  </si>
  <si>
    <t>Total</t>
  </si>
  <si>
    <t>Sales</t>
  </si>
  <si>
    <t>Profit</t>
  </si>
  <si>
    <t>Quantity</t>
  </si>
  <si>
    <t>By Sales Person</t>
  </si>
  <si>
    <t>Quick Summary</t>
  </si>
  <si>
    <t>Target</t>
  </si>
  <si>
    <t>Target Achieved ?</t>
  </si>
  <si>
    <t>Explarotory Data Analysis</t>
  </si>
  <si>
    <t>Conditional Formatting</t>
  </si>
  <si>
    <t>EDA*</t>
  </si>
  <si>
    <t>CF*</t>
  </si>
  <si>
    <t xml:space="preserve">Exploratory Data Analysis EDA* with CF* </t>
  </si>
  <si>
    <t>Profit %</t>
  </si>
  <si>
    <t>Possible products to discontinue based on 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</si>
</sst>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5" formatCode="&quot;$&quot;#,##0;\-&quot;$&quot;#,##0"/>
    <numFmt numFmtId="6" formatCode="&quot;$&quot;#,##0;[Red]\-&quot;$&quot;#,##0"/>
    <numFmt numFmtId="44" formatCode="_-&quot;$&quot;* #,##0.00_-;\-&quot;$&quot;* #,##0.00_-;_-&quot;$&quot;* &quot;-&quot;??_-;_-@_-"/>
    <numFmt numFmtId="164" formatCode="&quot;$&quot;#,##0_);[Red]\(&quot;$&quot;#,##0\)"/>
    <numFmt numFmtId="165" formatCode="&quot;$&quot;#,##0.00_);[Red]\(&quot;$&quot;#,##0.00\)"/>
    <numFmt numFmtId="166" formatCode="_-&quot;$&quot;* #,##0_-;\-&quot;$&quot;* #,##0_-;_-&quot;$&quot;* &quot;-&quot;??_-;_-@_-"/>
    <numFmt numFmtId="167" formatCode="\$#,##0.00;\-\$#,##0.00;\$#,##0.00"/>
    <numFmt numFmtId="168" formatCode="&quot;$&quot;#,##0.00"/>
    <numFmt numFmtId="169" formatCode="&quot;$&quot;#,##0"/>
    <numFmt numFmtId="170" formatCode="0.00%;\-0.00%;0.00%"/>
  </numFmts>
  <fonts count="10" x14ac:knownFonts="1">
    <font>
      <sz val="11"/>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color theme="5" tint="-0.249977111117893"/>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i/>
      <sz val="11"/>
      <color theme="1"/>
      <name val="Calibri"/>
      <family val="2"/>
      <scheme val="minor"/>
    </font>
  </fonts>
  <fills count="9">
    <fill>
      <patternFill patternType="none"/>
    </fill>
    <fill>
      <patternFill patternType="gray125"/>
    </fill>
    <fill>
      <patternFill patternType="solid">
        <fgColor theme="2"/>
        <bgColor indexed="64"/>
      </patternFill>
    </fill>
    <fill>
      <patternFill patternType="solid">
        <fgColor theme="1" tint="0.34998626667073579"/>
        <bgColor indexed="64"/>
      </patternFill>
    </fill>
    <fill>
      <patternFill patternType="solid">
        <fgColor theme="0"/>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9" tint="-0.249977111117893"/>
        <bgColor indexed="64"/>
      </patternFill>
    </fill>
  </fills>
  <borders count="6">
    <border>
      <left/>
      <right/>
      <top/>
      <bottom/>
      <diagonal/>
    </border>
    <border>
      <left/>
      <right/>
      <top style="dotted">
        <color theme="0" tint="-0.24994659260841701"/>
      </top>
      <bottom style="dotted">
        <color theme="0" tint="-0.24994659260841701"/>
      </bottom>
      <diagonal/>
    </border>
    <border>
      <left/>
      <right/>
      <top style="thin">
        <color theme="0" tint="-0.499984740745262"/>
      </top>
      <bottom style="thin">
        <color theme="0" tint="-0.499984740745262"/>
      </bottom>
      <diagonal/>
    </border>
    <border>
      <left/>
      <right/>
      <top style="thin">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53">
    <xf numFmtId="0" fontId="0" fillId="0" borderId="0" xfId="0"/>
    <xf numFmtId="0" fontId="0" fillId="2" borderId="0" xfId="0" applyFill="1"/>
    <xf numFmtId="164" fontId="0" fillId="0" borderId="0" xfId="0" applyNumberFormat="1"/>
    <xf numFmtId="3" fontId="0" fillId="0" borderId="0" xfId="0" applyNumberFormat="1"/>
    <xf numFmtId="0" fontId="1" fillId="0" borderId="0" xfId="0" applyFont="1"/>
    <xf numFmtId="0" fontId="1" fillId="0" borderId="1" xfId="0" applyFont="1" applyBorder="1"/>
    <xf numFmtId="0" fontId="0" fillId="0" borderId="1" xfId="0" applyBorder="1"/>
    <xf numFmtId="0" fontId="1" fillId="2" borderId="0" xfId="0" applyFont="1" applyFill="1"/>
    <xf numFmtId="165" fontId="0" fillId="0" borderId="0" xfId="0" applyNumberFormat="1"/>
    <xf numFmtId="0" fontId="1" fillId="0" borderId="0" xfId="0" applyFont="1" applyAlignment="1">
      <alignment horizontal="center"/>
    </xf>
    <xf numFmtId="0" fontId="0" fillId="0" borderId="0" xfId="0" applyAlignment="1">
      <alignment horizontal="left"/>
    </xf>
    <xf numFmtId="0" fontId="0" fillId="0" borderId="0" xfId="0" applyAlignment="1">
      <alignment horizontal="center"/>
    </xf>
    <xf numFmtId="6" fontId="0" fillId="0" borderId="0" xfId="0" applyNumberFormat="1"/>
    <xf numFmtId="6" fontId="0" fillId="0" borderId="2" xfId="0" applyNumberFormat="1" applyBorder="1"/>
    <xf numFmtId="0" fontId="0" fillId="0" borderId="2" xfId="0" applyBorder="1" applyAlignment="1">
      <alignment horizontal="left"/>
    </xf>
    <xf numFmtId="6" fontId="0" fillId="0" borderId="2" xfId="0" applyNumberFormat="1" applyBorder="1" applyAlignment="1">
      <alignment horizontal="center"/>
    </xf>
    <xf numFmtId="3" fontId="5" fillId="0" borderId="2" xfId="0" applyNumberFormat="1" applyFont="1" applyBorder="1" applyAlignment="1">
      <alignment horizontal="center"/>
    </xf>
    <xf numFmtId="0" fontId="4" fillId="3" borderId="2" xfId="0" applyFont="1" applyFill="1" applyBorder="1" applyAlignment="1">
      <alignment horizontal="left"/>
    </xf>
    <xf numFmtId="0" fontId="4" fillId="3" borderId="2" xfId="0" applyFont="1" applyFill="1" applyBorder="1" applyAlignment="1">
      <alignment horizontal="center"/>
    </xf>
    <xf numFmtId="0" fontId="0" fillId="0" borderId="0" xfId="0" pivotButton="1"/>
    <xf numFmtId="0" fontId="0" fillId="0" borderId="0" xfId="0" applyNumberFormat="1"/>
    <xf numFmtId="44" fontId="0" fillId="0" borderId="0" xfId="1" applyFont="1"/>
    <xf numFmtId="166" fontId="0" fillId="0" borderId="0" xfId="0" applyNumberFormat="1"/>
    <xf numFmtId="0" fontId="0" fillId="0" borderId="0" xfId="0" applyAlignment="1">
      <alignment horizontal="left" indent="1"/>
    </xf>
    <xf numFmtId="5" fontId="0" fillId="0" borderId="0" xfId="0" applyNumberFormat="1"/>
    <xf numFmtId="0" fontId="0" fillId="0" borderId="3" xfId="0" pivotButton="1" applyBorder="1"/>
    <xf numFmtId="0" fontId="0" fillId="0" borderId="3" xfId="0" applyBorder="1"/>
    <xf numFmtId="0" fontId="0" fillId="0" borderId="3" xfId="0" applyBorder="1" applyAlignment="1">
      <alignment horizontal="left"/>
    </xf>
    <xf numFmtId="167" fontId="0" fillId="0" borderId="3" xfId="0" applyNumberFormat="1" applyBorder="1"/>
    <xf numFmtId="44" fontId="0" fillId="0" borderId="0" xfId="1" applyFont="1" applyAlignment="1">
      <alignment horizontal="center"/>
    </xf>
    <xf numFmtId="44" fontId="1" fillId="0" borderId="0" xfId="1" applyFont="1"/>
    <xf numFmtId="0" fontId="0" fillId="4" borderId="0" xfId="0" applyFont="1" applyFill="1" applyBorder="1"/>
    <xf numFmtId="0" fontId="1" fillId="5" borderId="0" xfId="0" applyFont="1" applyFill="1" applyBorder="1"/>
    <xf numFmtId="0" fontId="0" fillId="0" borderId="0" xfId="0" applyBorder="1"/>
    <xf numFmtId="0" fontId="0" fillId="4" borderId="3" xfId="0" applyFont="1" applyFill="1" applyBorder="1"/>
    <xf numFmtId="168" fontId="1" fillId="0" borderId="0" xfId="0" applyNumberFormat="1" applyFont="1" applyAlignment="1">
      <alignment horizontal="center"/>
    </xf>
    <xf numFmtId="168" fontId="0" fillId="0" borderId="0" xfId="0" applyNumberFormat="1"/>
    <xf numFmtId="0" fontId="6" fillId="0" borderId="0" xfId="0" applyFont="1"/>
    <xf numFmtId="0" fontId="7" fillId="0" borderId="0" xfId="0" applyFont="1"/>
    <xf numFmtId="0" fontId="8" fillId="0" borderId="0" xfId="0" applyFont="1"/>
    <xf numFmtId="169" fontId="0" fillId="0" borderId="0" xfId="0" applyNumberFormat="1"/>
    <xf numFmtId="169" fontId="0" fillId="0" borderId="3" xfId="0" applyNumberFormat="1" applyBorder="1"/>
    <xf numFmtId="169" fontId="0" fillId="0" borderId="0" xfId="0" applyNumberFormat="1" applyAlignment="1">
      <alignment horizontal="center"/>
    </xf>
    <xf numFmtId="169" fontId="0" fillId="0" borderId="3" xfId="0" applyNumberFormat="1" applyBorder="1" applyAlignment="1">
      <alignment horizontal="center"/>
    </xf>
    <xf numFmtId="0" fontId="9" fillId="5" borderId="0" xfId="0" applyFont="1" applyFill="1" applyAlignment="1">
      <alignment horizontal="center"/>
    </xf>
    <xf numFmtId="0" fontId="1" fillId="7" borderId="4" xfId="0" applyFont="1" applyFill="1" applyBorder="1" applyAlignment="1">
      <alignment horizontal="right"/>
    </xf>
    <xf numFmtId="0" fontId="1" fillId="7" borderId="4" xfId="0" applyFont="1" applyFill="1" applyBorder="1" applyAlignment="1">
      <alignment horizontal="center"/>
    </xf>
    <xf numFmtId="0" fontId="1" fillId="6" borderId="5" xfId="0" applyFont="1" applyFill="1" applyBorder="1"/>
    <xf numFmtId="168" fontId="0" fillId="0" borderId="3" xfId="0" applyNumberFormat="1" applyBorder="1"/>
    <xf numFmtId="166" fontId="3" fillId="8" borderId="0" xfId="1" applyNumberFormat="1" applyFont="1" applyFill="1"/>
    <xf numFmtId="0" fontId="0" fillId="0" borderId="3" xfId="0" applyBorder="1" applyAlignment="1">
      <alignment horizontal="center"/>
    </xf>
    <xf numFmtId="170" fontId="0" fillId="0" borderId="0" xfId="0" applyNumberFormat="1"/>
    <xf numFmtId="9" fontId="0" fillId="0" borderId="0" xfId="2" applyFont="1"/>
  </cellXfs>
  <cellStyles count="3">
    <cellStyle name="Currency" xfId="1" builtinId="4"/>
    <cellStyle name="Normal" xfId="0" builtinId="0"/>
    <cellStyle name="Percent" xfId="2" builtinId="5"/>
  </cellStyles>
  <dxfs count="43">
    <dxf>
      <numFmt numFmtId="169" formatCode="&quot;$&quot;#,##0"/>
    </dxf>
    <dxf>
      <numFmt numFmtId="169" formatCode="&quot;$&quot;#,##0"/>
    </dxf>
    <dxf>
      <numFmt numFmtId="169" formatCode="&quot;$&quot;#,##0"/>
    </dxf>
    <dxf>
      <numFmt numFmtId="169" formatCode="&quot;$&quot;#,##0"/>
    </dxf>
    <dxf>
      <alignment horizontal="center"/>
    </dxf>
    <dxf>
      <alignment horizontal="center"/>
    </dxf>
    <dxf>
      <numFmt numFmtId="169" formatCode="&quot;$&quot;#,##0"/>
    </dxf>
    <dxf>
      <numFmt numFmtId="169" formatCode="&quot;$&quot;#,##0"/>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border>
        <top style="thin">
          <color auto="1"/>
        </top>
        <bottom style="thin">
          <color auto="1"/>
        </bottom>
        <horizontal style="thin">
          <color auto="1"/>
        </horizontal>
      </border>
    </dxf>
    <dxf>
      <numFmt numFmtId="9" formatCode="&quot;$&quot;#,##0;\-&quot;$&quot;#,##0"/>
    </dxf>
    <dxf>
      <numFmt numFmtId="166" formatCode="_-&quot;$&quot;* #,##0_-;\-&quot;$&quot;* #,##0_-;_-&quot;$&quot;* &quot;-&quot;??_-;_-@_-"/>
    </dxf>
    <dxf>
      <numFmt numFmtId="166" formatCode="_-&quot;$&quot;* #,##0_-;\-&quot;$&quot;* #,##0_-;_-&quot;$&quot;* &quot;-&quot;??_-;_-@_-"/>
    </dxf>
    <dxf>
      <numFmt numFmtId="3" formatCode="#,##0"/>
    </dxf>
    <dxf>
      <numFmt numFmtId="164" formatCode="&quot;$&quot;#,##0_);[Red]\(&quot;$&quot;#,##0\)"/>
    </dxf>
    <dxf>
      <fill>
        <patternFill patternType="solid">
          <fgColor rgb="FFFFC7CE"/>
          <bgColor rgb="FF000000"/>
        </patternFill>
      </fill>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3" formatCode="#,##0"/>
    </dxf>
    <dxf>
      <numFmt numFmtId="164" formatCode="&quot;$&quot;#,##0_);[Red]\(&quot;$&quot;#,##0\)"/>
    </dxf>
    <dxf>
      <fill>
        <patternFill patternType="solid">
          <fgColor rgb="FFFFC7CE"/>
          <bgColor rgb="FF000000"/>
        </patternFill>
      </fill>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color rgb="FF9C0006"/>
      </font>
      <fill>
        <patternFill>
          <bgColor rgb="FFFFC7CE"/>
        </patternFill>
      </fill>
    </dxf>
    <dxf>
      <font>
        <color rgb="FF9C0006"/>
      </font>
      <fill>
        <patternFill>
          <bgColor rgb="FFFFC7CE"/>
        </patternFill>
      </fill>
    </dxf>
    <dxf>
      <numFmt numFmtId="168" formatCode="&quot;$&quot;#,##0.00"/>
    </dxf>
    <dxf>
      <numFmt numFmtId="168" formatCode="&quot;$&quot;#,##0.00"/>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Sales</a:t>
            </a:r>
            <a:r>
              <a:rPr lang="en-AU" baseline="0"/>
              <a:t> by Country</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'3'!$D$4</c:f>
              <c:strCache>
                <c:ptCount val="1"/>
                <c:pt idx="0">
                  <c:v>Ammount</c:v>
                </c:pt>
              </c:strCache>
            </c:strRef>
          </c:tx>
          <c:spPr>
            <a:solidFill>
              <a:schemeClr val="accent1">
                <a:lumMod val="60000"/>
                <a:lumOff val="40000"/>
              </a:schemeClr>
            </a:solidFill>
            <a:ln>
              <a:noFill/>
            </a:ln>
            <a:effectLst/>
          </c:spPr>
          <c:invertIfNegative val="0"/>
          <c:cat>
            <c:strRef>
              <c:f>'3'!$C$5:$C$10</c:f>
              <c:strCache>
                <c:ptCount val="6"/>
                <c:pt idx="0">
                  <c:v>India</c:v>
                </c:pt>
                <c:pt idx="1">
                  <c:v>Canada</c:v>
                </c:pt>
                <c:pt idx="2">
                  <c:v>New Zealand</c:v>
                </c:pt>
                <c:pt idx="3">
                  <c:v>USA</c:v>
                </c:pt>
                <c:pt idx="4">
                  <c:v>UK</c:v>
                </c:pt>
                <c:pt idx="5">
                  <c:v>Australia</c:v>
                </c:pt>
              </c:strCache>
            </c:strRef>
          </c:cat>
          <c:val>
            <c:numRef>
              <c:f>'3'!$D$5:$D$10</c:f>
              <c:numCache>
                <c:formatCode>"$"#,##0_);[Red]\("$"#,##0\)</c:formatCode>
                <c:ptCount val="6"/>
                <c:pt idx="0">
                  <c:v>252469</c:v>
                </c:pt>
                <c:pt idx="1">
                  <c:v>237944</c:v>
                </c:pt>
                <c:pt idx="2">
                  <c:v>218813</c:v>
                </c:pt>
                <c:pt idx="3">
                  <c:v>189434</c:v>
                </c:pt>
                <c:pt idx="4">
                  <c:v>173530</c:v>
                </c:pt>
                <c:pt idx="5">
                  <c:v>168679</c:v>
                </c:pt>
              </c:numCache>
            </c:numRef>
          </c:val>
          <c:extLst>
            <c:ext xmlns:c16="http://schemas.microsoft.com/office/drawing/2014/chart" uri="{C3380CC4-5D6E-409C-BE32-E72D297353CC}">
              <c16:uniqueId val="{00000000-1AF5-4B60-81D7-8A301AE685BD}"/>
            </c:ext>
          </c:extLst>
        </c:ser>
        <c:dLbls>
          <c:showLegendKey val="0"/>
          <c:showVal val="0"/>
          <c:showCatName val="0"/>
          <c:showSerName val="0"/>
          <c:showPercent val="0"/>
          <c:showBubbleSize val="0"/>
        </c:dLbls>
        <c:gapWidth val="219"/>
        <c:overlap val="-27"/>
        <c:axId val="656641408"/>
        <c:axId val="656641824"/>
      </c:barChart>
      <c:lineChart>
        <c:grouping val="standard"/>
        <c:varyColors val="0"/>
        <c:ser>
          <c:idx val="1"/>
          <c:order val="1"/>
          <c:tx>
            <c:strRef>
              <c:f>'3'!$F$4</c:f>
              <c:strCache>
                <c:ptCount val="1"/>
                <c:pt idx="0">
                  <c:v>Units</c:v>
                </c:pt>
              </c:strCache>
            </c:strRef>
          </c:tx>
          <c:spPr>
            <a:ln w="28575" cap="rnd">
              <a:solidFill>
                <a:schemeClr val="accent2"/>
              </a:solidFill>
              <a:round/>
            </a:ln>
            <a:effectLst/>
          </c:spPr>
          <c:marker>
            <c:symbol val="none"/>
          </c:marker>
          <c:cat>
            <c:strRef>
              <c:f>'3'!$C$5:$C$10</c:f>
              <c:strCache>
                <c:ptCount val="6"/>
                <c:pt idx="0">
                  <c:v>India</c:v>
                </c:pt>
                <c:pt idx="1">
                  <c:v>Canada</c:v>
                </c:pt>
                <c:pt idx="2">
                  <c:v>New Zealand</c:v>
                </c:pt>
                <c:pt idx="3">
                  <c:v>USA</c:v>
                </c:pt>
                <c:pt idx="4">
                  <c:v>UK</c:v>
                </c:pt>
                <c:pt idx="5">
                  <c:v>Australia</c:v>
                </c:pt>
              </c:strCache>
            </c:strRef>
          </c:cat>
          <c:val>
            <c:numRef>
              <c:f>'3'!$F$5:$F$10</c:f>
              <c:numCache>
                <c:formatCode>#,##0</c:formatCode>
                <c:ptCount val="6"/>
                <c:pt idx="0">
                  <c:v>8760</c:v>
                </c:pt>
                <c:pt idx="1">
                  <c:v>7302</c:v>
                </c:pt>
                <c:pt idx="2">
                  <c:v>7431</c:v>
                </c:pt>
                <c:pt idx="3">
                  <c:v>10158</c:v>
                </c:pt>
                <c:pt idx="4">
                  <c:v>5745</c:v>
                </c:pt>
                <c:pt idx="5">
                  <c:v>6264</c:v>
                </c:pt>
              </c:numCache>
            </c:numRef>
          </c:val>
          <c:smooth val="0"/>
          <c:extLst>
            <c:ext xmlns:c16="http://schemas.microsoft.com/office/drawing/2014/chart" uri="{C3380CC4-5D6E-409C-BE32-E72D297353CC}">
              <c16:uniqueId val="{00000001-1AF5-4B60-81D7-8A301AE685BD}"/>
            </c:ext>
          </c:extLst>
        </c:ser>
        <c:dLbls>
          <c:showLegendKey val="0"/>
          <c:showVal val="0"/>
          <c:showCatName val="0"/>
          <c:showSerName val="0"/>
          <c:showPercent val="0"/>
          <c:showBubbleSize val="0"/>
        </c:dLbls>
        <c:marker val="1"/>
        <c:smooth val="0"/>
        <c:axId val="656644320"/>
        <c:axId val="656643488"/>
      </c:lineChart>
      <c:catAx>
        <c:axId val="656641408"/>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641824"/>
        <c:crosses val="autoZero"/>
        <c:auto val="1"/>
        <c:lblAlgn val="ctr"/>
        <c:lblOffset val="100"/>
        <c:noMultiLvlLbl val="0"/>
      </c:catAx>
      <c:valAx>
        <c:axId val="656641824"/>
        <c:scaling>
          <c:orientation val="minMax"/>
          <c:max val="270000"/>
          <c:min val="150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Ammount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641408"/>
        <c:crosses val="autoZero"/>
        <c:crossBetween val="between"/>
      </c:valAx>
      <c:valAx>
        <c:axId val="656643488"/>
        <c:scaling>
          <c:orientation val="minMax"/>
          <c:max val="11000"/>
          <c:min val="3500"/>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Units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644320"/>
        <c:crosses val="max"/>
        <c:crossBetween val="between"/>
      </c:valAx>
      <c:catAx>
        <c:axId val="656644320"/>
        <c:scaling>
          <c:orientation val="minMax"/>
        </c:scaling>
        <c:delete val="1"/>
        <c:axPos val="b"/>
        <c:numFmt formatCode="General" sourceLinked="1"/>
        <c:majorTickMark val="out"/>
        <c:minorTickMark val="none"/>
        <c:tickLblPos val="nextTo"/>
        <c:crossAx val="656643488"/>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Distribution</a:t>
            </a:r>
            <a:r>
              <a:rPr lang="en-AU" baseline="0"/>
              <a:t> of the data by </a:t>
            </a:r>
            <a:r>
              <a:rPr lang="en-AU"/>
              <a:t>Amount vs Units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'6'!$X$8:$X$307</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'6'!$Y$8:$Y$307</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B16E-466B-9522-BABDB519A3F5}"/>
            </c:ext>
          </c:extLst>
        </c:ser>
        <c:dLbls>
          <c:showLegendKey val="0"/>
          <c:showVal val="0"/>
          <c:showCatName val="0"/>
          <c:showSerName val="0"/>
          <c:showPercent val="0"/>
          <c:showBubbleSize val="0"/>
        </c:dLbls>
        <c:axId val="335562256"/>
        <c:axId val="335560592"/>
      </c:scatterChart>
      <c:valAx>
        <c:axId val="33556225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560592"/>
        <c:crosses val="autoZero"/>
        <c:crossBetween val="midCat"/>
      </c:valAx>
      <c:valAx>
        <c:axId val="3355605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5622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Checking the outliers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Checking the outliers</a:t>
          </a:r>
        </a:p>
      </cx:txPr>
    </cx:title>
    <cx:plotArea>
      <cx:plotAreaRegion>
        <cx:series layoutId="boxWhisker" uniqueId="{641BBFF6-E0DB-43B0-9168-C926C9BAF2DA}">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473074</xdr:colOff>
      <xdr:row>2</xdr:row>
      <xdr:rowOff>139700</xdr:rowOff>
    </xdr:from>
    <xdr:to>
      <xdr:col>16</xdr:col>
      <xdr:colOff>180974</xdr:colOff>
      <xdr:row>22</xdr:row>
      <xdr:rowOff>133350</xdr:rowOff>
    </xdr:to>
    <xdr:graphicFrame macro="">
      <xdr:nvGraphicFramePr>
        <xdr:cNvPr id="3" name="Chart 2">
          <a:extLst>
            <a:ext uri="{FF2B5EF4-FFF2-40B4-BE49-F238E27FC236}">
              <a16:creationId xmlns:a16="http://schemas.microsoft.com/office/drawing/2014/main" id="{58F28597-4240-44BF-808E-497CFF7AAE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15876</xdr:colOff>
      <xdr:row>5</xdr:row>
      <xdr:rowOff>3174</xdr:rowOff>
    </xdr:from>
    <xdr:to>
      <xdr:col>4</xdr:col>
      <xdr:colOff>863600</xdr:colOff>
      <xdr:row>16</xdr:row>
      <xdr:rowOff>38100</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B64BA977-D5E2-41F4-9A68-126283EFF320}"/>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625476" y="923924"/>
              <a:ext cx="2349499" cy="2060576"/>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136524</xdr:colOff>
      <xdr:row>3</xdr:row>
      <xdr:rowOff>85725</xdr:rowOff>
    </xdr:from>
    <xdr:to>
      <xdr:col>9</xdr:col>
      <xdr:colOff>371474</xdr:colOff>
      <xdr:row>23</xdr:row>
      <xdr:rowOff>34925</xdr:rowOff>
    </xdr:to>
    <xdr:graphicFrame macro="">
      <xdr:nvGraphicFramePr>
        <xdr:cNvPr id="2" name="Chart 1">
          <a:extLst>
            <a:ext uri="{FF2B5EF4-FFF2-40B4-BE49-F238E27FC236}">
              <a16:creationId xmlns:a16="http://schemas.microsoft.com/office/drawing/2014/main" id="{85618559-872B-4731-8043-2DEE1A8E72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606425</xdr:colOff>
      <xdr:row>3</xdr:row>
      <xdr:rowOff>15875</xdr:rowOff>
    </xdr:from>
    <xdr:to>
      <xdr:col>19</xdr:col>
      <xdr:colOff>492125</xdr:colOff>
      <xdr:row>25</xdr:row>
      <xdr:rowOff>104775</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7EDC079C-8243-41B1-8390-7646D3ECFCB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092825" y="682625"/>
              <a:ext cx="5981700" cy="414020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125413</xdr:colOff>
      <xdr:row>1</xdr:row>
      <xdr:rowOff>114299</xdr:rowOff>
    </xdr:from>
    <xdr:to>
      <xdr:col>7</xdr:col>
      <xdr:colOff>596900</xdr:colOff>
      <xdr:row>15</xdr:row>
      <xdr:rowOff>85724</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6BC02AF7-06B2-4BBB-8533-E04309F013A3}"/>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4281488" y="407987"/>
              <a:ext cx="1835150" cy="253047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63500</xdr:colOff>
      <xdr:row>3</xdr:row>
      <xdr:rowOff>44450</xdr:rowOff>
    </xdr:from>
    <xdr:to>
      <xdr:col>11</xdr:col>
      <xdr:colOff>63500</xdr:colOff>
      <xdr:row>17</xdr:row>
      <xdr:rowOff>34925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E87E8E81-FF3C-4F17-BA22-D33DB2FA4205}"/>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6480175" y="600075"/>
              <a:ext cx="1828800" cy="25654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ll" refreshedDate="44718.537862731479" createdVersion="7" refreshedVersion="7" minRefreshableVersion="3" recordCount="300" xr:uid="{63F8FD70-C6FB-4D4E-BA5C-FB541DEECFCC}">
  <cacheSource type="worksheet">
    <worksheetSource name="data"/>
  </cacheSource>
  <cacheFields count="7">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168">
      <sharedItems containsSemiMixedTypes="0" containsString="0" containsNumber="1" minValue="3.11" maxValue="16.73"/>
    </cacheField>
    <cacheField name="Cost" numFmtId="168">
      <sharedItems containsSemiMixedTypes="0" containsString="0" containsNumber="1" minValue="0" maxValue="8682.8700000000008"/>
    </cacheField>
  </cacheFields>
  <extLst>
    <ext xmlns:x14="http://schemas.microsoft.com/office/spreadsheetml/2009/9/main" uri="{725AE2AE-9491-48be-B2B4-4EB974FC3084}">
      <x14:pivotCacheDefinition pivotCacheId="174029423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will" refreshedDate="44718.627208564816" backgroundQuery="1" createdVersion="7" refreshedVersion="7" minRefreshableVersion="3" recordCount="0" supportSubquery="1" supportAdvancedDrill="1" xr:uid="{ED0FB513-ABD0-4875-A986-F9959808F3F0}">
  <cacheSource type="external" connectionId="1"/>
  <cacheFields count="3">
    <cacheField name="[data].[Product].[Product]" caption="Product" numFmtId="0" hierarchy="2" level="1">
      <sharedItems count="20">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ganic Choco Syrup"/>
        <s v="Peanut Butter Cubes"/>
        <s v="Smooth Sliky Salty"/>
        <s v="Spicy Special Slims"/>
        <s v="White Choc"/>
      </sharedItems>
    </cacheField>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will" refreshedDate="44718.627209953702" backgroundQuery="1" createdVersion="7" refreshedVersion="7" minRefreshableVersion="3" recordCount="0" supportSubquery="1" supportAdvancedDrill="1" xr:uid="{411ABBC8-2C8A-491A-A325-9278E9514A75}">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will" refreshedDate="44718.629646064815" backgroundQuery="1" createdVersion="7" refreshedVersion="7" minRefreshableVersion="3" recordCount="0" supportSubquery="1" supportAdvancedDrill="1" xr:uid="{2953716F-FB8A-4784-8A48-C5853C764EC5}">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 caption="Profit %"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will" refreshedDate="44718.62720787037" backgroundQuery="1" createdVersion="3" refreshedVersion="7" minRefreshableVersion="3" recordCount="0" supportSubquery="1" supportAdvancedDrill="1" xr:uid="{8E89B6DA-3021-4D74-BF1A-BABA80BB82E6}">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13255252"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will" refreshedDate="44718.628935532404" backgroundQuery="1" createdVersion="3" refreshedVersion="7" minRefreshableVersion="3" recordCount="0" supportSubquery="1" supportAdvancedDrill="1" xr:uid="{F511D4AE-5C90-44DB-96E4-E160FB29FCBA}">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Total Cost]" caption="Total Cost" attribute="1" defaultMemberUniqueName="[data].[Total Cost].[All]" allUniqueName="[data].[Total 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53818746"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n v="14.49"/>
    <n v="1651.8600000000001"/>
  </r>
  <r>
    <x v="1"/>
    <x v="1"/>
    <s v="Choco Coated Almonds"/>
    <n v="6706"/>
    <n v="459"/>
    <n v="8.65"/>
    <n v="3970.3500000000004"/>
  </r>
  <r>
    <x v="2"/>
    <x v="1"/>
    <s v="Almond Choco"/>
    <n v="959"/>
    <n v="147"/>
    <n v="11.88"/>
    <n v="1746.3600000000001"/>
  </r>
  <r>
    <x v="3"/>
    <x v="2"/>
    <s v="Drinking Coco"/>
    <n v="9632"/>
    <n v="288"/>
    <n v="6.47"/>
    <n v="1863.36"/>
  </r>
  <r>
    <x v="4"/>
    <x v="3"/>
    <s v="White Choc"/>
    <n v="2100"/>
    <n v="414"/>
    <n v="13.15"/>
    <n v="5444.1"/>
  </r>
  <r>
    <x v="0"/>
    <x v="1"/>
    <s v="Peanut Butter Cubes"/>
    <n v="8869"/>
    <n v="432"/>
    <n v="12.37"/>
    <n v="5343.8399999999992"/>
  </r>
  <r>
    <x v="4"/>
    <x v="4"/>
    <s v="Smooth Sliky Salty"/>
    <n v="2681"/>
    <n v="54"/>
    <n v="5.79"/>
    <n v="312.66000000000003"/>
  </r>
  <r>
    <x v="1"/>
    <x v="1"/>
    <s v="After Nines"/>
    <n v="5012"/>
    <n v="210"/>
    <n v="9.77"/>
    <n v="2051.6999999999998"/>
  </r>
  <r>
    <x v="5"/>
    <x v="4"/>
    <s v="50% Dark Bites"/>
    <n v="1281"/>
    <n v="75"/>
    <n v="11.7"/>
    <n v="877.5"/>
  </r>
  <r>
    <x v="6"/>
    <x v="0"/>
    <s v="50% Dark Bites"/>
    <n v="4991"/>
    <n v="12"/>
    <n v="11.7"/>
    <n v="140.39999999999998"/>
  </r>
  <r>
    <x v="7"/>
    <x v="3"/>
    <s v="White Choc"/>
    <n v="1785"/>
    <n v="462"/>
    <n v="13.15"/>
    <n v="6075.3"/>
  </r>
  <r>
    <x v="8"/>
    <x v="0"/>
    <s v="Eclairs"/>
    <n v="3983"/>
    <n v="144"/>
    <n v="3.11"/>
    <n v="447.84"/>
  </r>
  <r>
    <x v="2"/>
    <x v="4"/>
    <s v="Mint Chip Choco"/>
    <n v="2646"/>
    <n v="120"/>
    <n v="8.7899999999999991"/>
    <n v="1054.8"/>
  </r>
  <r>
    <x v="7"/>
    <x v="5"/>
    <s v="Milk Bars"/>
    <n v="252"/>
    <n v="54"/>
    <n v="9.33"/>
    <n v="503.82"/>
  </r>
  <r>
    <x v="8"/>
    <x v="1"/>
    <s v="White Choc"/>
    <n v="2464"/>
    <n v="234"/>
    <n v="13.15"/>
    <n v="3077.1"/>
  </r>
  <r>
    <x v="8"/>
    <x v="1"/>
    <s v="Manuka Honey Choco"/>
    <n v="2114"/>
    <n v="66"/>
    <n v="7.16"/>
    <n v="472.56"/>
  </r>
  <r>
    <x v="4"/>
    <x v="0"/>
    <s v="Smooth Sliky Salty"/>
    <n v="7693"/>
    <n v="87"/>
    <n v="5.79"/>
    <n v="503.73"/>
  </r>
  <r>
    <x v="6"/>
    <x v="5"/>
    <s v="Orange Choco"/>
    <n v="15610"/>
    <n v="339"/>
    <n v="10.62"/>
    <n v="3600.18"/>
  </r>
  <r>
    <x v="3"/>
    <x v="5"/>
    <s v="After Nines"/>
    <n v="336"/>
    <n v="144"/>
    <n v="9.77"/>
    <n v="1406.8799999999999"/>
  </r>
  <r>
    <x v="7"/>
    <x v="3"/>
    <s v="Orange Choco"/>
    <n v="9443"/>
    <n v="162"/>
    <n v="10.62"/>
    <n v="1720.4399999999998"/>
  </r>
  <r>
    <x v="2"/>
    <x v="5"/>
    <s v="Fruit &amp; Nut Bars"/>
    <n v="8155"/>
    <n v="90"/>
    <n v="6.49"/>
    <n v="584.1"/>
  </r>
  <r>
    <x v="1"/>
    <x v="4"/>
    <s v="Fruit &amp; Nut Bars"/>
    <n v="1701"/>
    <n v="234"/>
    <n v="6.49"/>
    <n v="1518.66"/>
  </r>
  <r>
    <x v="9"/>
    <x v="4"/>
    <s v="After Nines"/>
    <n v="2205"/>
    <n v="141"/>
    <n v="9.77"/>
    <n v="1377.57"/>
  </r>
  <r>
    <x v="1"/>
    <x v="0"/>
    <s v="99% Dark &amp; Pure"/>
    <n v="1771"/>
    <n v="204"/>
    <n v="7.64"/>
    <n v="1558.56"/>
  </r>
  <r>
    <x v="3"/>
    <x v="1"/>
    <s v="Raspberry Choco"/>
    <n v="2114"/>
    <n v="186"/>
    <n v="11.73"/>
    <n v="2181.7800000000002"/>
  </r>
  <r>
    <x v="3"/>
    <x v="2"/>
    <s v="Milk Bars"/>
    <n v="10311"/>
    <n v="231"/>
    <n v="9.33"/>
    <n v="2155.23"/>
  </r>
  <r>
    <x v="8"/>
    <x v="3"/>
    <s v="Mint Chip Choco"/>
    <n v="21"/>
    <n v="168"/>
    <n v="8.7899999999999991"/>
    <n v="1476.7199999999998"/>
  </r>
  <r>
    <x v="9"/>
    <x v="1"/>
    <s v="Orange Choco"/>
    <n v="1974"/>
    <n v="195"/>
    <n v="10.62"/>
    <n v="2070.8999999999996"/>
  </r>
  <r>
    <x v="6"/>
    <x v="2"/>
    <s v="Fruit &amp; Nut Bars"/>
    <n v="6314"/>
    <n v="15"/>
    <n v="6.49"/>
    <n v="97.350000000000009"/>
  </r>
  <r>
    <x v="9"/>
    <x v="0"/>
    <s v="Fruit &amp; Nut Bars"/>
    <n v="4683"/>
    <n v="30"/>
    <n v="6.49"/>
    <n v="194.70000000000002"/>
  </r>
  <r>
    <x v="3"/>
    <x v="0"/>
    <s v="85% Dark Bars"/>
    <n v="6398"/>
    <n v="102"/>
    <n v="4.97"/>
    <n v="506.94"/>
  </r>
  <r>
    <x v="7"/>
    <x v="1"/>
    <s v="99% Dark &amp; Pure"/>
    <n v="553"/>
    <n v="15"/>
    <n v="7.64"/>
    <n v="114.6"/>
  </r>
  <r>
    <x v="1"/>
    <x v="3"/>
    <s v="70% Dark Bites"/>
    <n v="7021"/>
    <n v="183"/>
    <n v="14.49"/>
    <n v="2651.67"/>
  </r>
  <r>
    <x v="0"/>
    <x v="3"/>
    <s v="After Nines"/>
    <n v="5817"/>
    <n v="12"/>
    <n v="9.77"/>
    <n v="117.24"/>
  </r>
  <r>
    <x v="3"/>
    <x v="3"/>
    <s v="50% Dark Bites"/>
    <n v="3976"/>
    <n v="72"/>
    <n v="11.7"/>
    <n v="842.4"/>
  </r>
  <r>
    <x v="4"/>
    <x v="4"/>
    <s v="Organic Choco Syrup"/>
    <n v="1134"/>
    <n v="282"/>
    <n v="16.73"/>
    <n v="4717.8599999999997"/>
  </r>
  <r>
    <x v="7"/>
    <x v="3"/>
    <s v="Caramel Stuffed Bars"/>
    <n v="6027"/>
    <n v="144"/>
    <n v="10.38"/>
    <n v="1494.72"/>
  </r>
  <r>
    <x v="4"/>
    <x v="0"/>
    <s v="Mint Chip Choco"/>
    <n v="1904"/>
    <n v="405"/>
    <n v="8.7899999999999991"/>
    <n v="3559.95"/>
  </r>
  <r>
    <x v="5"/>
    <x v="5"/>
    <s v="Choco Coated Almonds"/>
    <n v="3262"/>
    <n v="75"/>
    <n v="8.65"/>
    <n v="648.75"/>
  </r>
  <r>
    <x v="0"/>
    <x v="5"/>
    <s v="Organic Choco Syrup"/>
    <n v="2289"/>
    <n v="135"/>
    <n v="16.73"/>
    <n v="2258.5500000000002"/>
  </r>
  <r>
    <x v="6"/>
    <x v="5"/>
    <s v="Organic Choco Syrup"/>
    <n v="6986"/>
    <n v="21"/>
    <n v="16.73"/>
    <n v="351.33"/>
  </r>
  <r>
    <x v="7"/>
    <x v="4"/>
    <s v="Fruit &amp; Nut Bars"/>
    <n v="4417"/>
    <n v="153"/>
    <n v="6.49"/>
    <n v="992.97"/>
  </r>
  <r>
    <x v="4"/>
    <x v="5"/>
    <s v="Raspberry Choco"/>
    <n v="1442"/>
    <n v="15"/>
    <n v="11.73"/>
    <n v="175.95000000000002"/>
  </r>
  <r>
    <x v="8"/>
    <x v="1"/>
    <s v="50% Dark Bites"/>
    <n v="2415"/>
    <n v="255"/>
    <n v="11.7"/>
    <n v="2983.5"/>
  </r>
  <r>
    <x v="7"/>
    <x v="0"/>
    <s v="99% Dark &amp; Pure"/>
    <n v="238"/>
    <n v="18"/>
    <n v="7.64"/>
    <n v="137.51999999999998"/>
  </r>
  <r>
    <x v="4"/>
    <x v="0"/>
    <s v="Fruit &amp; Nut Bars"/>
    <n v="4949"/>
    <n v="189"/>
    <n v="6.49"/>
    <n v="1226.6100000000001"/>
  </r>
  <r>
    <x v="6"/>
    <x v="4"/>
    <s v="Choco Coated Almonds"/>
    <n v="5075"/>
    <n v="21"/>
    <n v="8.65"/>
    <n v="181.65"/>
  </r>
  <r>
    <x v="8"/>
    <x v="2"/>
    <s v="Mint Chip Choco"/>
    <n v="9198"/>
    <n v="36"/>
    <n v="8.7899999999999991"/>
    <n v="316.43999999999994"/>
  </r>
  <r>
    <x v="4"/>
    <x v="5"/>
    <s v="Manuka Honey Choco"/>
    <n v="3339"/>
    <n v="75"/>
    <n v="7.16"/>
    <n v="537"/>
  </r>
  <r>
    <x v="0"/>
    <x v="5"/>
    <s v="Eclairs"/>
    <n v="5019"/>
    <n v="156"/>
    <n v="3.11"/>
    <n v="485.15999999999997"/>
  </r>
  <r>
    <x v="6"/>
    <x v="2"/>
    <s v="Mint Chip Choco"/>
    <n v="16184"/>
    <n v="39"/>
    <n v="8.7899999999999991"/>
    <n v="342.80999999999995"/>
  </r>
  <r>
    <x v="4"/>
    <x v="2"/>
    <s v="Spicy Special Slims"/>
    <n v="497"/>
    <n v="63"/>
    <n v="9"/>
    <n v="567"/>
  </r>
  <r>
    <x v="7"/>
    <x v="2"/>
    <s v="Manuka Honey Choco"/>
    <n v="8211"/>
    <n v="75"/>
    <n v="7.16"/>
    <n v="537"/>
  </r>
  <r>
    <x v="7"/>
    <x v="4"/>
    <s v="Caramel Stuffed Bars"/>
    <n v="6580"/>
    <n v="183"/>
    <n v="10.38"/>
    <n v="1899.5400000000002"/>
  </r>
  <r>
    <x v="3"/>
    <x v="1"/>
    <s v="Milk Bars"/>
    <n v="4760"/>
    <n v="69"/>
    <n v="9.33"/>
    <n v="643.77"/>
  </r>
  <r>
    <x v="0"/>
    <x v="2"/>
    <s v="White Choc"/>
    <n v="5439"/>
    <n v="30"/>
    <n v="13.15"/>
    <n v="394.5"/>
  </r>
  <r>
    <x v="3"/>
    <x v="5"/>
    <s v="Eclairs"/>
    <n v="1463"/>
    <n v="39"/>
    <n v="3.11"/>
    <n v="121.28999999999999"/>
  </r>
  <r>
    <x v="8"/>
    <x v="5"/>
    <s v="Choco Coated Almonds"/>
    <n v="7777"/>
    <n v="504"/>
    <n v="8.65"/>
    <n v="4359.6000000000004"/>
  </r>
  <r>
    <x v="2"/>
    <x v="0"/>
    <s v="Manuka Honey Choco"/>
    <n v="1085"/>
    <n v="273"/>
    <n v="7.16"/>
    <n v="1954.68"/>
  </r>
  <r>
    <x v="6"/>
    <x v="0"/>
    <s v="Smooth Sliky Salty"/>
    <n v="182"/>
    <n v="48"/>
    <n v="5.79"/>
    <n v="277.92"/>
  </r>
  <r>
    <x v="4"/>
    <x v="5"/>
    <s v="Organic Choco Syrup"/>
    <n v="4242"/>
    <n v="207"/>
    <n v="16.73"/>
    <n v="3463.11"/>
  </r>
  <r>
    <x v="4"/>
    <x v="2"/>
    <s v="Choco Coated Almonds"/>
    <n v="6118"/>
    <n v="9"/>
    <n v="8.65"/>
    <n v="77.850000000000009"/>
  </r>
  <r>
    <x v="9"/>
    <x v="2"/>
    <s v="Fruit &amp; Nut Bars"/>
    <n v="2317"/>
    <n v="261"/>
    <n v="6.49"/>
    <n v="1693.89"/>
  </r>
  <r>
    <x v="4"/>
    <x v="4"/>
    <s v="Mint Chip Choco"/>
    <n v="938"/>
    <n v="6"/>
    <n v="8.7899999999999991"/>
    <n v="52.739999999999995"/>
  </r>
  <r>
    <x v="1"/>
    <x v="0"/>
    <s v="Raspberry Choco"/>
    <n v="9709"/>
    <n v="30"/>
    <n v="11.73"/>
    <n v="351.90000000000003"/>
  </r>
  <r>
    <x v="5"/>
    <x v="5"/>
    <s v="Orange Choco"/>
    <n v="2205"/>
    <n v="138"/>
    <n v="10.62"/>
    <n v="1465.56"/>
  </r>
  <r>
    <x v="5"/>
    <x v="0"/>
    <s v="Eclairs"/>
    <n v="4487"/>
    <n v="111"/>
    <n v="3.11"/>
    <n v="345.21"/>
  </r>
  <r>
    <x v="6"/>
    <x v="1"/>
    <s v="Drinking Coco"/>
    <n v="2415"/>
    <n v="15"/>
    <n v="6.47"/>
    <n v="97.05"/>
  </r>
  <r>
    <x v="0"/>
    <x v="5"/>
    <s v="99% Dark &amp; Pure"/>
    <n v="4018"/>
    <n v="162"/>
    <n v="7.64"/>
    <n v="1237.6799999999998"/>
  </r>
  <r>
    <x v="6"/>
    <x v="5"/>
    <s v="99% Dark &amp; Pure"/>
    <n v="861"/>
    <n v="195"/>
    <n v="7.64"/>
    <n v="1489.8"/>
  </r>
  <r>
    <x v="9"/>
    <x v="4"/>
    <s v="50% Dark Bites"/>
    <n v="5586"/>
    <n v="525"/>
    <n v="11.7"/>
    <n v="6142.5"/>
  </r>
  <r>
    <x v="5"/>
    <x v="5"/>
    <s v="Peanut Butter Cubes"/>
    <n v="2226"/>
    <n v="48"/>
    <n v="12.37"/>
    <n v="593.76"/>
  </r>
  <r>
    <x v="2"/>
    <x v="5"/>
    <s v="Caramel Stuffed Bars"/>
    <n v="14329"/>
    <n v="150"/>
    <n v="10.38"/>
    <n v="1557.0000000000002"/>
  </r>
  <r>
    <x v="2"/>
    <x v="5"/>
    <s v="Orange Choco"/>
    <n v="8463"/>
    <n v="492"/>
    <n v="10.62"/>
    <n v="5225.04"/>
  </r>
  <r>
    <x v="6"/>
    <x v="5"/>
    <s v="Manuka Honey Choco"/>
    <n v="2891"/>
    <n v="102"/>
    <n v="7.16"/>
    <n v="730.32"/>
  </r>
  <r>
    <x v="8"/>
    <x v="2"/>
    <s v="Fruit &amp; Nut Bars"/>
    <n v="3773"/>
    <n v="165"/>
    <n v="6.49"/>
    <n v="1070.8500000000001"/>
  </r>
  <r>
    <x v="3"/>
    <x v="2"/>
    <s v="Caramel Stuffed Bars"/>
    <n v="854"/>
    <n v="309"/>
    <n v="10.38"/>
    <n v="3207.42"/>
  </r>
  <r>
    <x v="4"/>
    <x v="2"/>
    <s v="Eclairs"/>
    <n v="4970"/>
    <n v="156"/>
    <n v="3.11"/>
    <n v="485.15999999999997"/>
  </r>
  <r>
    <x v="2"/>
    <x v="1"/>
    <s v="Baker's Choco Chips"/>
    <n v="98"/>
    <n v="159"/>
    <n v="5.6"/>
    <n v="890.4"/>
  </r>
  <r>
    <x v="6"/>
    <x v="1"/>
    <s v="Raspberry Choco"/>
    <n v="13391"/>
    <n v="201"/>
    <n v="11.73"/>
    <n v="2357.73"/>
  </r>
  <r>
    <x v="1"/>
    <x v="3"/>
    <s v="Smooth Sliky Salty"/>
    <n v="8890"/>
    <n v="210"/>
    <n v="5.79"/>
    <n v="1215.9000000000001"/>
  </r>
  <r>
    <x v="7"/>
    <x v="4"/>
    <s v="Milk Bars"/>
    <n v="56"/>
    <n v="51"/>
    <n v="9.33"/>
    <n v="475.83"/>
  </r>
  <r>
    <x v="8"/>
    <x v="2"/>
    <s v="White Choc"/>
    <n v="3339"/>
    <n v="39"/>
    <n v="13.15"/>
    <n v="512.85"/>
  </r>
  <r>
    <x v="9"/>
    <x v="1"/>
    <s v="Drinking Coco"/>
    <n v="3808"/>
    <n v="279"/>
    <n v="6.47"/>
    <n v="1805.1299999999999"/>
  </r>
  <r>
    <x v="9"/>
    <x v="4"/>
    <s v="Milk Bars"/>
    <n v="63"/>
    <n v="123"/>
    <n v="9.33"/>
    <n v="1147.5899999999999"/>
  </r>
  <r>
    <x v="7"/>
    <x v="3"/>
    <s v="Organic Choco Syrup"/>
    <n v="7812"/>
    <n v="81"/>
    <n v="16.73"/>
    <n v="1355.13"/>
  </r>
  <r>
    <x v="0"/>
    <x v="0"/>
    <s v="99% Dark &amp; Pure"/>
    <n v="7693"/>
    <n v="21"/>
    <n v="7.64"/>
    <n v="160.44"/>
  </r>
  <r>
    <x v="8"/>
    <x v="2"/>
    <s v="Caramel Stuffed Bars"/>
    <n v="973"/>
    <n v="162"/>
    <n v="10.38"/>
    <n v="1681.5600000000002"/>
  </r>
  <r>
    <x v="9"/>
    <x v="1"/>
    <s v="Spicy Special Slims"/>
    <n v="567"/>
    <n v="228"/>
    <n v="9"/>
    <n v="2052"/>
  </r>
  <r>
    <x v="9"/>
    <x v="2"/>
    <s v="Manuka Honey Choco"/>
    <n v="2471"/>
    <n v="342"/>
    <n v="7.16"/>
    <n v="2448.7200000000003"/>
  </r>
  <r>
    <x v="6"/>
    <x v="4"/>
    <s v="Milk Bars"/>
    <n v="7189"/>
    <n v="54"/>
    <n v="9.33"/>
    <n v="503.82"/>
  </r>
  <r>
    <x v="3"/>
    <x v="1"/>
    <s v="Caramel Stuffed Bars"/>
    <n v="7455"/>
    <n v="216"/>
    <n v="10.38"/>
    <n v="2242.0800000000004"/>
  </r>
  <r>
    <x v="8"/>
    <x v="5"/>
    <s v="Baker's Choco Chips"/>
    <n v="3108"/>
    <n v="54"/>
    <n v="5.6"/>
    <n v="302.39999999999998"/>
  </r>
  <r>
    <x v="4"/>
    <x v="4"/>
    <s v="White Choc"/>
    <n v="469"/>
    <n v="75"/>
    <n v="13.15"/>
    <n v="986.25"/>
  </r>
  <r>
    <x v="2"/>
    <x v="0"/>
    <s v="Fruit &amp; Nut Bars"/>
    <n v="2737"/>
    <n v="93"/>
    <n v="6.49"/>
    <n v="603.57000000000005"/>
  </r>
  <r>
    <x v="2"/>
    <x v="0"/>
    <s v="White Choc"/>
    <n v="4305"/>
    <n v="156"/>
    <n v="13.15"/>
    <n v="2051.4"/>
  </r>
  <r>
    <x v="2"/>
    <x v="4"/>
    <s v="Eclairs"/>
    <n v="2408"/>
    <n v="9"/>
    <n v="3.11"/>
    <n v="27.99"/>
  </r>
  <r>
    <x v="8"/>
    <x v="2"/>
    <s v="99% Dark &amp; Pure"/>
    <n v="1281"/>
    <n v="18"/>
    <n v="7.64"/>
    <n v="137.51999999999998"/>
  </r>
  <r>
    <x v="0"/>
    <x v="1"/>
    <s v="Choco Coated Almonds"/>
    <n v="12348"/>
    <n v="234"/>
    <n v="8.65"/>
    <n v="2024.1000000000001"/>
  </r>
  <r>
    <x v="8"/>
    <x v="5"/>
    <s v="Caramel Stuffed Bars"/>
    <n v="3689"/>
    <n v="312"/>
    <n v="10.38"/>
    <n v="3238.5600000000004"/>
  </r>
  <r>
    <x v="5"/>
    <x v="2"/>
    <s v="99% Dark &amp; Pure"/>
    <n v="2870"/>
    <n v="300"/>
    <n v="7.64"/>
    <n v="2292"/>
  </r>
  <r>
    <x v="7"/>
    <x v="2"/>
    <s v="Organic Choco Syrup"/>
    <n v="798"/>
    <n v="519"/>
    <n v="16.73"/>
    <n v="8682.8700000000008"/>
  </r>
  <r>
    <x v="3"/>
    <x v="0"/>
    <s v="Spicy Special Slims"/>
    <n v="2933"/>
    <n v="9"/>
    <n v="9"/>
    <n v="81"/>
  </r>
  <r>
    <x v="6"/>
    <x v="1"/>
    <s v="Almond Choco"/>
    <n v="2744"/>
    <n v="9"/>
    <n v="11.88"/>
    <n v="106.92"/>
  </r>
  <r>
    <x v="0"/>
    <x v="2"/>
    <s v="Peanut Butter Cubes"/>
    <n v="9772"/>
    <n v="90"/>
    <n v="12.37"/>
    <n v="1113.3"/>
  </r>
  <r>
    <x v="5"/>
    <x v="5"/>
    <s v="White Choc"/>
    <n v="1568"/>
    <n v="96"/>
    <n v="13.15"/>
    <n v="1262.4000000000001"/>
  </r>
  <r>
    <x v="7"/>
    <x v="2"/>
    <s v="Mint Chip Choco"/>
    <n v="11417"/>
    <n v="21"/>
    <n v="8.7899999999999991"/>
    <n v="184.58999999999997"/>
  </r>
  <r>
    <x v="0"/>
    <x v="5"/>
    <s v="Baker's Choco Chips"/>
    <n v="6748"/>
    <n v="48"/>
    <n v="5.6"/>
    <n v="268.79999999999995"/>
  </r>
  <r>
    <x v="9"/>
    <x v="2"/>
    <s v="Organic Choco Syrup"/>
    <n v="1407"/>
    <n v="72"/>
    <n v="16.73"/>
    <n v="1204.56"/>
  </r>
  <r>
    <x v="1"/>
    <x v="1"/>
    <s v="Manuka Honey Choco"/>
    <n v="2023"/>
    <n v="168"/>
    <n v="7.16"/>
    <n v="1202.8800000000001"/>
  </r>
  <r>
    <x v="6"/>
    <x v="3"/>
    <s v="Baker's Choco Chips"/>
    <n v="5236"/>
    <n v="51"/>
    <n v="5.6"/>
    <n v="285.59999999999997"/>
  </r>
  <r>
    <x v="3"/>
    <x v="2"/>
    <s v="99% Dark &amp; Pure"/>
    <n v="1925"/>
    <n v="192"/>
    <n v="7.64"/>
    <n v="1466.8799999999999"/>
  </r>
  <r>
    <x v="5"/>
    <x v="0"/>
    <s v="50% Dark Bites"/>
    <n v="6608"/>
    <n v="225"/>
    <n v="11.7"/>
    <n v="2632.5"/>
  </r>
  <r>
    <x v="4"/>
    <x v="5"/>
    <s v="Baker's Choco Chips"/>
    <n v="8008"/>
    <n v="456"/>
    <n v="5.6"/>
    <n v="2553.6"/>
  </r>
  <r>
    <x v="9"/>
    <x v="5"/>
    <s v="White Choc"/>
    <n v="1428"/>
    <n v="93"/>
    <n v="13.15"/>
    <n v="1222.95"/>
  </r>
  <r>
    <x v="4"/>
    <x v="5"/>
    <s v="Almond Choco"/>
    <n v="525"/>
    <n v="48"/>
    <n v="11.88"/>
    <n v="570.24"/>
  </r>
  <r>
    <x v="4"/>
    <x v="0"/>
    <s v="Drinking Coco"/>
    <n v="1505"/>
    <n v="102"/>
    <n v="6.47"/>
    <n v="659.93999999999994"/>
  </r>
  <r>
    <x v="5"/>
    <x v="1"/>
    <s v="70% Dark Bites"/>
    <n v="6755"/>
    <n v="252"/>
    <n v="14.49"/>
    <n v="3651.48"/>
  </r>
  <r>
    <x v="7"/>
    <x v="0"/>
    <s v="Drinking Coco"/>
    <n v="11571"/>
    <n v="138"/>
    <n v="6.47"/>
    <n v="892.86"/>
  </r>
  <r>
    <x v="0"/>
    <x v="4"/>
    <s v="White Choc"/>
    <n v="2541"/>
    <n v="90"/>
    <n v="13.15"/>
    <n v="1183.5"/>
  </r>
  <r>
    <x v="3"/>
    <x v="0"/>
    <s v="70% Dark Bites"/>
    <n v="1526"/>
    <n v="240"/>
    <n v="14.49"/>
    <n v="3477.6"/>
  </r>
  <r>
    <x v="0"/>
    <x v="4"/>
    <s v="Almond Choco"/>
    <n v="6125"/>
    <n v="102"/>
    <n v="11.88"/>
    <n v="1211.76"/>
  </r>
  <r>
    <x v="3"/>
    <x v="1"/>
    <s v="Organic Choco Syrup"/>
    <n v="847"/>
    <n v="129"/>
    <n v="16.73"/>
    <n v="2158.17"/>
  </r>
  <r>
    <x v="1"/>
    <x v="1"/>
    <s v="Organic Choco Syrup"/>
    <n v="4753"/>
    <n v="300"/>
    <n v="16.73"/>
    <n v="5019"/>
  </r>
  <r>
    <x v="4"/>
    <x v="4"/>
    <s v="Peanut Butter Cubes"/>
    <n v="959"/>
    <n v="135"/>
    <n v="12.37"/>
    <n v="1669.9499999999998"/>
  </r>
  <r>
    <x v="5"/>
    <x v="1"/>
    <s v="85% Dark Bars"/>
    <n v="2793"/>
    <n v="114"/>
    <n v="4.97"/>
    <n v="566.57999999999993"/>
  </r>
  <r>
    <x v="5"/>
    <x v="1"/>
    <s v="50% Dark Bites"/>
    <n v="4606"/>
    <n v="63"/>
    <n v="11.7"/>
    <n v="737.09999999999991"/>
  </r>
  <r>
    <x v="5"/>
    <x v="2"/>
    <s v="Manuka Honey Choco"/>
    <n v="5551"/>
    <n v="252"/>
    <n v="7.16"/>
    <n v="1804.32"/>
  </r>
  <r>
    <x v="9"/>
    <x v="2"/>
    <s v="Choco Coated Almonds"/>
    <n v="6657"/>
    <n v="303"/>
    <n v="8.65"/>
    <n v="2620.9500000000003"/>
  </r>
  <r>
    <x v="5"/>
    <x v="3"/>
    <s v="Eclairs"/>
    <n v="4438"/>
    <n v="246"/>
    <n v="3.11"/>
    <n v="765.06"/>
  </r>
  <r>
    <x v="1"/>
    <x v="4"/>
    <s v="After Nines"/>
    <n v="168"/>
    <n v="84"/>
    <n v="9.77"/>
    <n v="820.68"/>
  </r>
  <r>
    <x v="5"/>
    <x v="5"/>
    <s v="Eclairs"/>
    <n v="7777"/>
    <n v="39"/>
    <n v="3.11"/>
    <n v="121.28999999999999"/>
  </r>
  <r>
    <x v="6"/>
    <x v="2"/>
    <s v="Eclairs"/>
    <n v="3339"/>
    <n v="348"/>
    <n v="3.11"/>
    <n v="1082.28"/>
  </r>
  <r>
    <x v="5"/>
    <x v="0"/>
    <s v="Peanut Butter Cubes"/>
    <n v="6391"/>
    <n v="48"/>
    <n v="12.37"/>
    <n v="593.76"/>
  </r>
  <r>
    <x v="6"/>
    <x v="0"/>
    <s v="After Nines"/>
    <n v="518"/>
    <n v="75"/>
    <n v="9.77"/>
    <n v="732.75"/>
  </r>
  <r>
    <x v="5"/>
    <x v="4"/>
    <s v="Caramel Stuffed Bars"/>
    <n v="5677"/>
    <n v="258"/>
    <n v="10.38"/>
    <n v="2678.0400000000004"/>
  </r>
  <r>
    <x v="4"/>
    <x v="3"/>
    <s v="Eclairs"/>
    <n v="6048"/>
    <n v="27"/>
    <n v="3.11"/>
    <n v="83.97"/>
  </r>
  <r>
    <x v="1"/>
    <x v="4"/>
    <s v="Choco Coated Almonds"/>
    <n v="3752"/>
    <n v="213"/>
    <n v="8.65"/>
    <n v="1842.45"/>
  </r>
  <r>
    <x v="6"/>
    <x v="1"/>
    <s v="Manuka Honey Choco"/>
    <n v="4480"/>
    <n v="357"/>
    <n v="7.16"/>
    <n v="2556.12"/>
  </r>
  <r>
    <x v="2"/>
    <x v="0"/>
    <s v="Almond Choco"/>
    <n v="259"/>
    <n v="207"/>
    <n v="11.88"/>
    <n v="2459.1600000000003"/>
  </r>
  <r>
    <x v="1"/>
    <x v="0"/>
    <s v="70% Dark Bites"/>
    <n v="42"/>
    <n v="150"/>
    <n v="14.49"/>
    <n v="2173.5"/>
  </r>
  <r>
    <x v="3"/>
    <x v="2"/>
    <s v="Baker's Choco Chips"/>
    <n v="98"/>
    <n v="204"/>
    <n v="5.6"/>
    <n v="1142.3999999999999"/>
  </r>
  <r>
    <x v="5"/>
    <x v="1"/>
    <s v="Organic Choco Syrup"/>
    <n v="2478"/>
    <n v="21"/>
    <n v="16.73"/>
    <n v="351.33"/>
  </r>
  <r>
    <x v="3"/>
    <x v="5"/>
    <s v="Peanut Butter Cubes"/>
    <n v="7847"/>
    <n v="174"/>
    <n v="12.37"/>
    <n v="2152.3799999999997"/>
  </r>
  <r>
    <x v="7"/>
    <x v="0"/>
    <s v="Eclairs"/>
    <n v="9926"/>
    <n v="201"/>
    <n v="3.11"/>
    <n v="625.11"/>
  </r>
  <r>
    <x v="1"/>
    <x v="4"/>
    <s v="Milk Bars"/>
    <n v="819"/>
    <n v="510"/>
    <n v="9.33"/>
    <n v="4758.3"/>
  </r>
  <r>
    <x v="4"/>
    <x v="3"/>
    <s v="Manuka Honey Choco"/>
    <n v="3052"/>
    <n v="378"/>
    <n v="7.16"/>
    <n v="2706.48"/>
  </r>
  <r>
    <x v="2"/>
    <x v="5"/>
    <s v="Spicy Special Slims"/>
    <n v="6832"/>
    <n v="27"/>
    <n v="9"/>
    <n v="243"/>
  </r>
  <r>
    <x v="7"/>
    <x v="3"/>
    <s v="Mint Chip Choco"/>
    <n v="2016"/>
    <n v="117"/>
    <n v="8.7899999999999991"/>
    <n v="1028.4299999999998"/>
  </r>
  <r>
    <x v="4"/>
    <x v="4"/>
    <s v="Spicy Special Slims"/>
    <n v="7322"/>
    <n v="36"/>
    <n v="9"/>
    <n v="324"/>
  </r>
  <r>
    <x v="1"/>
    <x v="1"/>
    <s v="Peanut Butter Cubes"/>
    <n v="357"/>
    <n v="126"/>
    <n v="12.37"/>
    <n v="1558.62"/>
  </r>
  <r>
    <x v="2"/>
    <x v="3"/>
    <s v="White Choc"/>
    <n v="3192"/>
    <n v="72"/>
    <n v="13.15"/>
    <n v="946.80000000000007"/>
  </r>
  <r>
    <x v="5"/>
    <x v="2"/>
    <s v="After Nines"/>
    <n v="8435"/>
    <n v="42"/>
    <n v="9.77"/>
    <n v="410.34"/>
  </r>
  <r>
    <x v="0"/>
    <x v="3"/>
    <s v="Manuka Honey Choco"/>
    <n v="0"/>
    <n v="135"/>
    <n v="7.16"/>
    <n v="966.6"/>
  </r>
  <r>
    <x v="5"/>
    <x v="5"/>
    <s v="85% Dark Bars"/>
    <n v="8862"/>
    <n v="189"/>
    <n v="4.97"/>
    <n v="939.32999999999993"/>
  </r>
  <r>
    <x v="4"/>
    <x v="0"/>
    <s v="Caramel Stuffed Bars"/>
    <n v="3556"/>
    <n v="459"/>
    <n v="10.38"/>
    <n v="4764.42"/>
  </r>
  <r>
    <x v="6"/>
    <x v="5"/>
    <s v="Raspberry Choco"/>
    <n v="7280"/>
    <n v="201"/>
    <n v="11.73"/>
    <n v="2357.73"/>
  </r>
  <r>
    <x v="4"/>
    <x v="5"/>
    <s v="70% Dark Bites"/>
    <n v="3402"/>
    <n v="366"/>
    <n v="14.49"/>
    <n v="5303.34"/>
  </r>
  <r>
    <x v="8"/>
    <x v="0"/>
    <s v="Manuka Honey Choco"/>
    <n v="4592"/>
    <n v="324"/>
    <n v="7.16"/>
    <n v="2319.84"/>
  </r>
  <r>
    <x v="2"/>
    <x v="1"/>
    <s v="Raspberry Choco"/>
    <n v="7833"/>
    <n v="243"/>
    <n v="11.73"/>
    <n v="2850.3900000000003"/>
  </r>
  <r>
    <x v="7"/>
    <x v="3"/>
    <s v="Spicy Special Slims"/>
    <n v="7651"/>
    <n v="213"/>
    <n v="9"/>
    <n v="1917"/>
  </r>
  <r>
    <x v="0"/>
    <x v="1"/>
    <s v="70% Dark Bites"/>
    <n v="2275"/>
    <n v="447"/>
    <n v="14.49"/>
    <n v="6477.03"/>
  </r>
  <r>
    <x v="0"/>
    <x v="4"/>
    <s v="Milk Bars"/>
    <n v="5670"/>
    <n v="297"/>
    <n v="9.33"/>
    <n v="2771.01"/>
  </r>
  <r>
    <x v="5"/>
    <x v="1"/>
    <s v="Mint Chip Choco"/>
    <n v="2135"/>
    <n v="27"/>
    <n v="8.7899999999999991"/>
    <n v="237.32999999999998"/>
  </r>
  <r>
    <x v="0"/>
    <x v="5"/>
    <s v="Fruit &amp; Nut Bars"/>
    <n v="2779"/>
    <n v="75"/>
    <n v="6.49"/>
    <n v="486.75"/>
  </r>
  <r>
    <x v="9"/>
    <x v="3"/>
    <s v="Peanut Butter Cubes"/>
    <n v="12950"/>
    <n v="30"/>
    <n v="12.37"/>
    <n v="371.09999999999997"/>
  </r>
  <r>
    <x v="5"/>
    <x v="2"/>
    <s v="Drinking Coco"/>
    <n v="2646"/>
    <n v="177"/>
    <n v="6.47"/>
    <n v="1145.19"/>
  </r>
  <r>
    <x v="0"/>
    <x v="5"/>
    <s v="Peanut Butter Cubes"/>
    <n v="3794"/>
    <n v="159"/>
    <n v="12.37"/>
    <n v="1966.83"/>
  </r>
  <r>
    <x v="8"/>
    <x v="1"/>
    <s v="Peanut Butter Cubes"/>
    <n v="819"/>
    <n v="306"/>
    <n v="12.37"/>
    <n v="3785.22"/>
  </r>
  <r>
    <x v="8"/>
    <x v="5"/>
    <s v="Orange Choco"/>
    <n v="2583"/>
    <n v="18"/>
    <n v="10.62"/>
    <n v="191.16"/>
  </r>
  <r>
    <x v="5"/>
    <x v="1"/>
    <s v="99% Dark &amp; Pure"/>
    <n v="4585"/>
    <n v="240"/>
    <n v="7.64"/>
    <n v="1833.6"/>
  </r>
  <r>
    <x v="6"/>
    <x v="5"/>
    <s v="Peanut Butter Cubes"/>
    <n v="1652"/>
    <n v="93"/>
    <n v="12.37"/>
    <n v="1150.4099999999999"/>
  </r>
  <r>
    <x v="9"/>
    <x v="5"/>
    <s v="Baker's Choco Chips"/>
    <n v="4991"/>
    <n v="9"/>
    <n v="5.6"/>
    <n v="50.4"/>
  </r>
  <r>
    <x v="1"/>
    <x v="5"/>
    <s v="Mint Chip Choco"/>
    <n v="2009"/>
    <n v="219"/>
    <n v="8.7899999999999991"/>
    <n v="1925.0099999999998"/>
  </r>
  <r>
    <x v="7"/>
    <x v="3"/>
    <s v="After Nines"/>
    <n v="1568"/>
    <n v="141"/>
    <n v="9.77"/>
    <n v="1377.57"/>
  </r>
  <r>
    <x v="3"/>
    <x v="0"/>
    <s v="Orange Choco"/>
    <n v="3388"/>
    <n v="123"/>
    <n v="10.62"/>
    <n v="1306.26"/>
  </r>
  <r>
    <x v="0"/>
    <x v="4"/>
    <s v="85% Dark Bars"/>
    <n v="623"/>
    <n v="51"/>
    <n v="4.97"/>
    <n v="253.47"/>
  </r>
  <r>
    <x v="4"/>
    <x v="2"/>
    <s v="Almond Choco"/>
    <n v="10073"/>
    <n v="120"/>
    <n v="11.88"/>
    <n v="1425.6000000000001"/>
  </r>
  <r>
    <x v="1"/>
    <x v="3"/>
    <s v="Baker's Choco Chips"/>
    <n v="1561"/>
    <n v="27"/>
    <n v="5.6"/>
    <n v="151.19999999999999"/>
  </r>
  <r>
    <x v="2"/>
    <x v="2"/>
    <s v="Organic Choco Syrup"/>
    <n v="11522"/>
    <n v="204"/>
    <n v="16.73"/>
    <n v="3412.92"/>
  </r>
  <r>
    <x v="4"/>
    <x v="4"/>
    <s v="Milk Bars"/>
    <n v="2317"/>
    <n v="123"/>
    <n v="9.33"/>
    <n v="1147.5899999999999"/>
  </r>
  <r>
    <x v="9"/>
    <x v="0"/>
    <s v="Caramel Stuffed Bars"/>
    <n v="3059"/>
    <n v="27"/>
    <n v="10.38"/>
    <n v="280.26000000000005"/>
  </r>
  <r>
    <x v="3"/>
    <x v="0"/>
    <s v="Baker's Choco Chips"/>
    <n v="2324"/>
    <n v="177"/>
    <n v="5.6"/>
    <n v="991.19999999999993"/>
  </r>
  <r>
    <x v="8"/>
    <x v="3"/>
    <s v="Baker's Choco Chips"/>
    <n v="4956"/>
    <n v="171"/>
    <n v="5.6"/>
    <n v="957.59999999999991"/>
  </r>
  <r>
    <x v="9"/>
    <x v="5"/>
    <s v="99% Dark &amp; Pure"/>
    <n v="5355"/>
    <n v="204"/>
    <n v="7.64"/>
    <n v="1558.56"/>
  </r>
  <r>
    <x v="8"/>
    <x v="5"/>
    <s v="50% Dark Bites"/>
    <n v="7259"/>
    <n v="276"/>
    <n v="11.7"/>
    <n v="3229.2"/>
  </r>
  <r>
    <x v="1"/>
    <x v="0"/>
    <s v="Baker's Choco Chips"/>
    <n v="6279"/>
    <n v="45"/>
    <n v="5.6"/>
    <n v="251.99999999999997"/>
  </r>
  <r>
    <x v="0"/>
    <x v="4"/>
    <s v="Manuka Honey Choco"/>
    <n v="2541"/>
    <n v="45"/>
    <n v="7.16"/>
    <n v="322.2"/>
  </r>
  <r>
    <x v="4"/>
    <x v="1"/>
    <s v="Organic Choco Syrup"/>
    <n v="3864"/>
    <n v="177"/>
    <n v="16.73"/>
    <n v="2961.21"/>
  </r>
  <r>
    <x v="6"/>
    <x v="2"/>
    <s v="Milk Bars"/>
    <n v="6146"/>
    <n v="63"/>
    <n v="9.33"/>
    <n v="587.79"/>
  </r>
  <r>
    <x v="2"/>
    <x v="3"/>
    <s v="Drinking Coco"/>
    <n v="2639"/>
    <n v="204"/>
    <n v="6.47"/>
    <n v="1319.8799999999999"/>
  </r>
  <r>
    <x v="1"/>
    <x v="0"/>
    <s v="After Nines"/>
    <n v="1890"/>
    <n v="195"/>
    <n v="9.77"/>
    <n v="1905.1499999999999"/>
  </r>
  <r>
    <x v="5"/>
    <x v="5"/>
    <s v="50% Dark Bites"/>
    <n v="1932"/>
    <n v="369"/>
    <n v="11.7"/>
    <n v="4317.3"/>
  </r>
  <r>
    <x v="8"/>
    <x v="5"/>
    <s v="White Choc"/>
    <n v="6300"/>
    <n v="42"/>
    <n v="13.15"/>
    <n v="552.30000000000007"/>
  </r>
  <r>
    <x v="4"/>
    <x v="0"/>
    <s v="70% Dark Bites"/>
    <n v="560"/>
    <n v="81"/>
    <n v="14.49"/>
    <n v="1173.69"/>
  </r>
  <r>
    <x v="2"/>
    <x v="0"/>
    <s v="Baker's Choco Chips"/>
    <n v="2856"/>
    <n v="246"/>
    <n v="5.6"/>
    <n v="1377.6"/>
  </r>
  <r>
    <x v="2"/>
    <x v="5"/>
    <s v="Eclairs"/>
    <n v="707"/>
    <n v="174"/>
    <n v="3.11"/>
    <n v="541.14"/>
  </r>
  <r>
    <x v="1"/>
    <x v="1"/>
    <s v="70% Dark Bites"/>
    <n v="3598"/>
    <n v="81"/>
    <n v="14.49"/>
    <n v="1173.69"/>
  </r>
  <r>
    <x v="0"/>
    <x v="1"/>
    <s v="After Nines"/>
    <n v="6853"/>
    <n v="372"/>
    <n v="9.77"/>
    <n v="3634.44"/>
  </r>
  <r>
    <x v="0"/>
    <x v="1"/>
    <s v="Mint Chip Choco"/>
    <n v="4725"/>
    <n v="174"/>
    <n v="8.7899999999999991"/>
    <n v="1529.4599999999998"/>
  </r>
  <r>
    <x v="3"/>
    <x v="2"/>
    <s v="Choco Coated Almonds"/>
    <n v="10304"/>
    <n v="84"/>
    <n v="8.65"/>
    <n v="726.6"/>
  </r>
  <r>
    <x v="3"/>
    <x v="5"/>
    <s v="Mint Chip Choco"/>
    <n v="1274"/>
    <n v="225"/>
    <n v="8.7899999999999991"/>
    <n v="1977.7499999999998"/>
  </r>
  <r>
    <x v="6"/>
    <x v="2"/>
    <s v="70% Dark Bites"/>
    <n v="1526"/>
    <n v="105"/>
    <n v="14.49"/>
    <n v="1521.45"/>
  </r>
  <r>
    <x v="0"/>
    <x v="3"/>
    <s v="Caramel Stuffed Bars"/>
    <n v="3101"/>
    <n v="225"/>
    <n v="10.38"/>
    <n v="2335.5"/>
  </r>
  <r>
    <x v="7"/>
    <x v="0"/>
    <s v="50% Dark Bites"/>
    <n v="1057"/>
    <n v="54"/>
    <n v="11.7"/>
    <n v="631.79999999999995"/>
  </r>
  <r>
    <x v="5"/>
    <x v="0"/>
    <s v="Baker's Choco Chips"/>
    <n v="5306"/>
    <n v="0"/>
    <n v="5.6"/>
    <n v="0"/>
  </r>
  <r>
    <x v="6"/>
    <x v="3"/>
    <s v="85% Dark Bars"/>
    <n v="4018"/>
    <n v="171"/>
    <n v="4.97"/>
    <n v="849.87"/>
  </r>
  <r>
    <x v="2"/>
    <x v="5"/>
    <s v="Mint Chip Choco"/>
    <n v="938"/>
    <n v="189"/>
    <n v="8.7899999999999991"/>
    <n v="1661.31"/>
  </r>
  <r>
    <x v="5"/>
    <x v="4"/>
    <s v="Drinking Coco"/>
    <n v="1778"/>
    <n v="270"/>
    <n v="6.47"/>
    <n v="1746.8999999999999"/>
  </r>
  <r>
    <x v="4"/>
    <x v="3"/>
    <s v="70% Dark Bites"/>
    <n v="1638"/>
    <n v="63"/>
    <n v="14.49"/>
    <n v="912.87"/>
  </r>
  <r>
    <x v="3"/>
    <x v="4"/>
    <s v="White Choc"/>
    <n v="154"/>
    <n v="21"/>
    <n v="13.15"/>
    <n v="276.15000000000003"/>
  </r>
  <r>
    <x v="5"/>
    <x v="0"/>
    <s v="After Nines"/>
    <n v="9835"/>
    <n v="207"/>
    <n v="9.77"/>
    <n v="2022.3899999999999"/>
  </r>
  <r>
    <x v="2"/>
    <x v="0"/>
    <s v="Orange Choco"/>
    <n v="7273"/>
    <n v="96"/>
    <n v="10.62"/>
    <n v="1019.52"/>
  </r>
  <r>
    <x v="6"/>
    <x v="3"/>
    <s v="After Nines"/>
    <n v="6909"/>
    <n v="81"/>
    <n v="9.77"/>
    <n v="791.37"/>
  </r>
  <r>
    <x v="2"/>
    <x v="3"/>
    <s v="85% Dark Bars"/>
    <n v="3920"/>
    <n v="306"/>
    <n v="4.97"/>
    <n v="1520.82"/>
  </r>
  <r>
    <x v="9"/>
    <x v="3"/>
    <s v="Spicy Special Slims"/>
    <n v="4858"/>
    <n v="279"/>
    <n v="9"/>
    <n v="2511"/>
  </r>
  <r>
    <x v="7"/>
    <x v="4"/>
    <s v="Almond Choco"/>
    <n v="3549"/>
    <n v="3"/>
    <n v="11.88"/>
    <n v="35.64"/>
  </r>
  <r>
    <x v="5"/>
    <x v="3"/>
    <s v="Organic Choco Syrup"/>
    <n v="966"/>
    <n v="198"/>
    <n v="16.73"/>
    <n v="3312.54"/>
  </r>
  <r>
    <x v="6"/>
    <x v="3"/>
    <s v="Drinking Coco"/>
    <n v="385"/>
    <n v="249"/>
    <n v="6.47"/>
    <n v="1611.03"/>
  </r>
  <r>
    <x v="4"/>
    <x v="5"/>
    <s v="Mint Chip Choco"/>
    <n v="2219"/>
    <n v="75"/>
    <n v="8.7899999999999991"/>
    <n v="659.24999999999989"/>
  </r>
  <r>
    <x v="2"/>
    <x v="2"/>
    <s v="Choco Coated Almonds"/>
    <n v="2954"/>
    <n v="189"/>
    <n v="8.65"/>
    <n v="1634.8500000000001"/>
  </r>
  <r>
    <x v="5"/>
    <x v="2"/>
    <s v="Choco Coated Almonds"/>
    <n v="280"/>
    <n v="87"/>
    <n v="8.65"/>
    <n v="752.55000000000007"/>
  </r>
  <r>
    <x v="3"/>
    <x v="2"/>
    <s v="70% Dark Bites"/>
    <n v="6118"/>
    <n v="174"/>
    <n v="14.49"/>
    <n v="2521.2600000000002"/>
  </r>
  <r>
    <x v="7"/>
    <x v="3"/>
    <s v="Raspberry Choco"/>
    <n v="4802"/>
    <n v="36"/>
    <n v="11.73"/>
    <n v="422.28000000000003"/>
  </r>
  <r>
    <x v="2"/>
    <x v="4"/>
    <s v="85% Dark Bars"/>
    <n v="4137"/>
    <n v="60"/>
    <n v="4.97"/>
    <n v="298.2"/>
  </r>
  <r>
    <x v="8"/>
    <x v="1"/>
    <s v="Fruit &amp; Nut Bars"/>
    <n v="2023"/>
    <n v="78"/>
    <n v="6.49"/>
    <n v="506.22"/>
  </r>
  <r>
    <x v="2"/>
    <x v="2"/>
    <s v="70% Dark Bites"/>
    <n v="9051"/>
    <n v="57"/>
    <n v="14.49"/>
    <n v="825.93000000000006"/>
  </r>
  <r>
    <x v="2"/>
    <x v="0"/>
    <s v="Caramel Stuffed Bars"/>
    <n v="2919"/>
    <n v="45"/>
    <n v="10.38"/>
    <n v="467.1"/>
  </r>
  <r>
    <x v="3"/>
    <x v="4"/>
    <s v="After Nines"/>
    <n v="5915"/>
    <n v="3"/>
    <n v="9.77"/>
    <n v="29.31"/>
  </r>
  <r>
    <x v="9"/>
    <x v="1"/>
    <s v="Raspberry Choco"/>
    <n v="2562"/>
    <n v="6"/>
    <n v="11.73"/>
    <n v="70.38"/>
  </r>
  <r>
    <x v="6"/>
    <x v="0"/>
    <s v="White Choc"/>
    <n v="8813"/>
    <n v="21"/>
    <n v="13.15"/>
    <n v="276.15000000000003"/>
  </r>
  <r>
    <x v="6"/>
    <x v="2"/>
    <s v="Drinking Coco"/>
    <n v="6111"/>
    <n v="3"/>
    <n v="6.47"/>
    <n v="19.41"/>
  </r>
  <r>
    <x v="1"/>
    <x v="5"/>
    <s v="Smooth Sliky Salty"/>
    <n v="3507"/>
    <n v="288"/>
    <n v="5.79"/>
    <n v="1667.52"/>
  </r>
  <r>
    <x v="4"/>
    <x v="2"/>
    <s v="Milk Bars"/>
    <n v="4319"/>
    <n v="30"/>
    <n v="9.33"/>
    <n v="279.89999999999998"/>
  </r>
  <r>
    <x v="0"/>
    <x v="4"/>
    <s v="Baker's Choco Chips"/>
    <n v="609"/>
    <n v="87"/>
    <n v="5.6"/>
    <n v="487.2"/>
  </r>
  <r>
    <x v="0"/>
    <x v="3"/>
    <s v="Organic Choco Syrup"/>
    <n v="6370"/>
    <n v="30"/>
    <n v="16.73"/>
    <n v="501.90000000000003"/>
  </r>
  <r>
    <x v="6"/>
    <x v="4"/>
    <s v="99% Dark &amp; Pure"/>
    <n v="5474"/>
    <n v="168"/>
    <n v="7.64"/>
    <n v="1283.52"/>
  </r>
  <r>
    <x v="0"/>
    <x v="2"/>
    <s v="Organic Choco Syrup"/>
    <n v="3164"/>
    <n v="306"/>
    <n v="16.73"/>
    <n v="5119.38"/>
  </r>
  <r>
    <x v="4"/>
    <x v="1"/>
    <s v="Almond Choco"/>
    <n v="1302"/>
    <n v="402"/>
    <n v="11.88"/>
    <n v="4775.76"/>
  </r>
  <r>
    <x v="8"/>
    <x v="0"/>
    <s v="Caramel Stuffed Bars"/>
    <n v="7308"/>
    <n v="327"/>
    <n v="10.38"/>
    <n v="3394.26"/>
  </r>
  <r>
    <x v="0"/>
    <x v="0"/>
    <s v="Organic Choco Syrup"/>
    <n v="6132"/>
    <n v="93"/>
    <n v="16.73"/>
    <n v="1555.89"/>
  </r>
  <r>
    <x v="9"/>
    <x v="1"/>
    <s v="50% Dark Bites"/>
    <n v="3472"/>
    <n v="96"/>
    <n v="11.7"/>
    <n v="1123.1999999999998"/>
  </r>
  <r>
    <x v="1"/>
    <x v="3"/>
    <s v="Drinking Coco"/>
    <n v="9660"/>
    <n v="27"/>
    <n v="6.47"/>
    <n v="174.69"/>
  </r>
  <r>
    <x v="2"/>
    <x v="4"/>
    <s v="Baker's Choco Chips"/>
    <n v="2436"/>
    <n v="99"/>
    <n v="5.6"/>
    <n v="554.4"/>
  </r>
  <r>
    <x v="2"/>
    <x v="4"/>
    <s v="Peanut Butter Cubes"/>
    <n v="9506"/>
    <n v="87"/>
    <n v="12.37"/>
    <n v="1076.1899999999998"/>
  </r>
  <r>
    <x v="9"/>
    <x v="0"/>
    <s v="Spicy Special Slims"/>
    <n v="245"/>
    <n v="288"/>
    <n v="9"/>
    <n v="2592"/>
  </r>
  <r>
    <x v="1"/>
    <x v="1"/>
    <s v="Orange Choco"/>
    <n v="2702"/>
    <n v="363"/>
    <n v="10.62"/>
    <n v="3855.0599999999995"/>
  </r>
  <r>
    <x v="9"/>
    <x v="5"/>
    <s v="Eclairs"/>
    <n v="700"/>
    <n v="87"/>
    <n v="3.11"/>
    <n v="270.57"/>
  </r>
  <r>
    <x v="4"/>
    <x v="5"/>
    <s v="Eclairs"/>
    <n v="3759"/>
    <n v="150"/>
    <n v="3.11"/>
    <n v="466.5"/>
  </r>
  <r>
    <x v="7"/>
    <x v="1"/>
    <s v="Eclairs"/>
    <n v="1589"/>
    <n v="303"/>
    <n v="3.11"/>
    <n v="942.32999999999993"/>
  </r>
  <r>
    <x v="5"/>
    <x v="1"/>
    <s v="Caramel Stuffed Bars"/>
    <n v="5194"/>
    <n v="288"/>
    <n v="10.38"/>
    <n v="2989.44"/>
  </r>
  <r>
    <x v="9"/>
    <x v="2"/>
    <s v="Milk Bars"/>
    <n v="945"/>
    <n v="75"/>
    <n v="9.33"/>
    <n v="699.75"/>
  </r>
  <r>
    <x v="0"/>
    <x v="4"/>
    <s v="Smooth Sliky Salty"/>
    <n v="1988"/>
    <n v="39"/>
    <n v="5.79"/>
    <n v="225.81"/>
  </r>
  <r>
    <x v="4"/>
    <x v="5"/>
    <s v="Choco Coated Almonds"/>
    <n v="6734"/>
    <n v="123"/>
    <n v="8.65"/>
    <n v="1063.95"/>
  </r>
  <r>
    <x v="0"/>
    <x v="2"/>
    <s v="Almond Choco"/>
    <n v="217"/>
    <n v="36"/>
    <n v="11.88"/>
    <n v="427.68"/>
  </r>
  <r>
    <x v="6"/>
    <x v="5"/>
    <s v="After Nines"/>
    <n v="6279"/>
    <n v="237"/>
    <n v="9.77"/>
    <n v="2315.4899999999998"/>
  </r>
  <r>
    <x v="0"/>
    <x v="2"/>
    <s v="Milk Bars"/>
    <n v="4424"/>
    <n v="201"/>
    <n v="9.33"/>
    <n v="1875.33"/>
  </r>
  <r>
    <x v="7"/>
    <x v="2"/>
    <s v="Eclairs"/>
    <n v="189"/>
    <n v="48"/>
    <n v="3.11"/>
    <n v="149.28"/>
  </r>
  <r>
    <x v="6"/>
    <x v="1"/>
    <s v="After Nines"/>
    <n v="490"/>
    <n v="84"/>
    <n v="9.77"/>
    <n v="820.68"/>
  </r>
  <r>
    <x v="1"/>
    <x v="0"/>
    <s v="Spicy Special Slims"/>
    <n v="434"/>
    <n v="87"/>
    <n v="9"/>
    <n v="783"/>
  </r>
  <r>
    <x v="5"/>
    <x v="4"/>
    <s v="70% Dark Bites"/>
    <n v="10129"/>
    <n v="312"/>
    <n v="14.49"/>
    <n v="4520.88"/>
  </r>
  <r>
    <x v="8"/>
    <x v="3"/>
    <s v="Caramel Stuffed Bars"/>
    <n v="1652"/>
    <n v="102"/>
    <n v="10.38"/>
    <n v="1058.76"/>
  </r>
  <r>
    <x v="1"/>
    <x v="4"/>
    <s v="Spicy Special Slims"/>
    <n v="6433"/>
    <n v="78"/>
    <n v="9"/>
    <n v="702"/>
  </r>
  <r>
    <x v="8"/>
    <x v="5"/>
    <s v="Fruit &amp; Nut Bars"/>
    <n v="2212"/>
    <n v="117"/>
    <n v="6.49"/>
    <n v="759.33"/>
  </r>
  <r>
    <x v="3"/>
    <x v="1"/>
    <s v="99% Dark &amp; Pure"/>
    <n v="609"/>
    <n v="99"/>
    <n v="7.64"/>
    <n v="756.36"/>
  </r>
  <r>
    <x v="0"/>
    <x v="1"/>
    <s v="85% Dark Bars"/>
    <n v="1638"/>
    <n v="48"/>
    <n v="4.97"/>
    <n v="238.56"/>
  </r>
  <r>
    <x v="5"/>
    <x v="5"/>
    <s v="Raspberry Choco"/>
    <n v="3829"/>
    <n v="24"/>
    <n v="11.73"/>
    <n v="281.52"/>
  </r>
  <r>
    <x v="0"/>
    <x v="3"/>
    <s v="Raspberry Choco"/>
    <n v="5775"/>
    <n v="42"/>
    <n v="11.73"/>
    <n v="492.66"/>
  </r>
  <r>
    <x v="4"/>
    <x v="1"/>
    <s v="Orange Choco"/>
    <n v="1071"/>
    <n v="270"/>
    <n v="10.62"/>
    <n v="2867.3999999999996"/>
  </r>
  <r>
    <x v="1"/>
    <x v="2"/>
    <s v="Fruit &amp; Nut Bars"/>
    <n v="5019"/>
    <n v="150"/>
    <n v="6.49"/>
    <n v="973.5"/>
  </r>
  <r>
    <x v="7"/>
    <x v="0"/>
    <s v="Raspberry Choco"/>
    <n v="2863"/>
    <n v="42"/>
    <n v="11.73"/>
    <n v="492.66"/>
  </r>
  <r>
    <x v="0"/>
    <x v="1"/>
    <s v="Manuka Honey Choco"/>
    <n v="1617"/>
    <n v="126"/>
    <n v="7.16"/>
    <n v="902.16"/>
  </r>
  <r>
    <x v="4"/>
    <x v="0"/>
    <s v="Baker's Choco Chips"/>
    <n v="6818"/>
    <n v="6"/>
    <n v="5.6"/>
    <n v="33.599999999999994"/>
  </r>
  <r>
    <x v="8"/>
    <x v="1"/>
    <s v="Raspberry Choco"/>
    <n v="6657"/>
    <n v="276"/>
    <n v="11.73"/>
    <n v="3237.48"/>
  </r>
  <r>
    <x v="8"/>
    <x v="5"/>
    <s v="Eclairs"/>
    <n v="2919"/>
    <n v="93"/>
    <n v="3.11"/>
    <n v="289.22999999999996"/>
  </r>
  <r>
    <x v="7"/>
    <x v="2"/>
    <s v="Smooth Sliky Salty"/>
    <n v="3094"/>
    <n v="246"/>
    <n v="5.79"/>
    <n v="1424.34"/>
  </r>
  <r>
    <x v="4"/>
    <x v="3"/>
    <s v="85% Dark Bars"/>
    <n v="2989"/>
    <n v="3"/>
    <n v="4.97"/>
    <n v="14.91"/>
  </r>
  <r>
    <x v="1"/>
    <x v="4"/>
    <s v="Organic Choco Syrup"/>
    <n v="2268"/>
    <n v="63"/>
    <n v="16.73"/>
    <n v="1053.99"/>
  </r>
  <r>
    <x v="6"/>
    <x v="1"/>
    <s v="Smooth Sliky Salty"/>
    <n v="4753"/>
    <n v="246"/>
    <n v="5.79"/>
    <n v="1424.34"/>
  </r>
  <r>
    <x v="7"/>
    <x v="5"/>
    <s v="99% Dark &amp; Pure"/>
    <n v="7511"/>
    <n v="120"/>
    <n v="7.64"/>
    <n v="916.8"/>
  </r>
  <r>
    <x v="7"/>
    <x v="4"/>
    <s v="Smooth Sliky Salty"/>
    <n v="4326"/>
    <n v="348"/>
    <n v="5.79"/>
    <n v="2014.92"/>
  </r>
  <r>
    <x v="3"/>
    <x v="5"/>
    <s v="Fruit &amp; Nut Bars"/>
    <n v="4935"/>
    <n v="126"/>
    <n v="6.49"/>
    <n v="817.74"/>
  </r>
  <r>
    <x v="4"/>
    <x v="1"/>
    <s v="70% Dark Bites"/>
    <n v="4781"/>
    <n v="123"/>
    <n v="14.49"/>
    <n v="1782.27"/>
  </r>
  <r>
    <x v="6"/>
    <x v="4"/>
    <s v="White Choc"/>
    <n v="7483"/>
    <n v="45"/>
    <n v="13.15"/>
    <n v="591.75"/>
  </r>
  <r>
    <x v="9"/>
    <x v="4"/>
    <s v="Almond Choco"/>
    <n v="6860"/>
    <n v="126"/>
    <n v="11.88"/>
    <n v="1496.88"/>
  </r>
  <r>
    <x v="0"/>
    <x v="0"/>
    <s v="Manuka Honey Choco"/>
    <n v="9002"/>
    <n v="72"/>
    <n v="7.16"/>
    <n v="515.52"/>
  </r>
  <r>
    <x v="4"/>
    <x v="2"/>
    <s v="Manuka Honey Choco"/>
    <n v="1400"/>
    <n v="135"/>
    <n v="7.16"/>
    <n v="966.6"/>
  </r>
  <r>
    <x v="9"/>
    <x v="5"/>
    <s v="After Nines"/>
    <n v="4053"/>
    <n v="24"/>
    <n v="9.77"/>
    <n v="234.48"/>
  </r>
  <r>
    <x v="5"/>
    <x v="2"/>
    <s v="Smooth Sliky Salty"/>
    <n v="2149"/>
    <n v="117"/>
    <n v="5.79"/>
    <n v="677.43"/>
  </r>
  <r>
    <x v="8"/>
    <x v="3"/>
    <s v="Manuka Honey Choco"/>
    <n v="3640"/>
    <n v="51"/>
    <n v="7.16"/>
    <n v="365.16"/>
  </r>
  <r>
    <x v="7"/>
    <x v="3"/>
    <s v="Fruit &amp; Nut Bars"/>
    <n v="630"/>
    <n v="36"/>
    <n v="6.49"/>
    <n v="233.64000000000001"/>
  </r>
  <r>
    <x v="2"/>
    <x v="1"/>
    <s v="Organic Choco Syrup"/>
    <n v="2429"/>
    <n v="144"/>
    <n v="16.73"/>
    <n v="2409.12"/>
  </r>
  <r>
    <x v="2"/>
    <x v="2"/>
    <s v="White Choc"/>
    <n v="2142"/>
    <n v="114"/>
    <n v="13.15"/>
    <n v="1499.1000000000001"/>
  </r>
  <r>
    <x v="5"/>
    <x v="0"/>
    <s v="70% Dark Bites"/>
    <n v="6454"/>
    <n v="54"/>
    <n v="14.49"/>
    <n v="782.46"/>
  </r>
  <r>
    <x v="5"/>
    <x v="0"/>
    <s v="Mint Chip Choco"/>
    <n v="4487"/>
    <n v="333"/>
    <n v="8.7899999999999991"/>
    <n v="2927.0699999999997"/>
  </r>
  <r>
    <x v="8"/>
    <x v="0"/>
    <s v="Almond Choco"/>
    <n v="938"/>
    <n v="366"/>
    <n v="11.88"/>
    <n v="4348.08"/>
  </r>
  <r>
    <x v="8"/>
    <x v="4"/>
    <s v="Baker's Choco Chips"/>
    <n v="8841"/>
    <n v="303"/>
    <n v="5.6"/>
    <n v="1696.8"/>
  </r>
  <r>
    <x v="7"/>
    <x v="3"/>
    <s v="Peanut Butter Cubes"/>
    <n v="4018"/>
    <n v="126"/>
    <n v="12.37"/>
    <n v="1558.62"/>
  </r>
  <r>
    <x v="3"/>
    <x v="0"/>
    <s v="Raspberry Choco"/>
    <n v="714"/>
    <n v="231"/>
    <n v="11.73"/>
    <n v="2709.63"/>
  </r>
  <r>
    <x v="2"/>
    <x v="4"/>
    <s v="White Choc"/>
    <n v="3850"/>
    <n v="102"/>
    <n v="13.15"/>
    <n v="134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D64476-8A64-49BD-A4D1-D1D53C1E8C5F}" name="PivotTable3" cacheId="19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Country">
  <location ref="F6:I12" firstHeaderRow="0" firstDataRow="1" firstDataCol="1"/>
  <pivotFields count="7">
    <pivotField showAll="0">
      <items count="11">
        <item x="7"/>
        <item h="1" x="1"/>
        <item h="1" x="3"/>
        <item h="1" x="5"/>
        <item h="1" x="4"/>
        <item h="1"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 numFmtId="168" showAll="0"/>
    <pivotField numFmtId="168" showAll="0"/>
  </pivotFields>
  <rowFields count="1">
    <field x="1"/>
  </rowFields>
  <rowItems count="6">
    <i>
      <x v="4"/>
    </i>
    <i>
      <x v="3"/>
    </i>
    <i>
      <x v="1"/>
    </i>
    <i>
      <x/>
    </i>
    <i>
      <x v="2"/>
    </i>
    <i>
      <x v="5"/>
    </i>
  </rowItems>
  <colFields count="1">
    <field x="-2"/>
  </colFields>
  <colItems count="3">
    <i>
      <x/>
    </i>
    <i i="1">
      <x v="1"/>
    </i>
    <i i="2">
      <x v="2"/>
    </i>
  </colItems>
  <dataFields count="3">
    <dataField name="Sum of Amount" fld="3" baseField="0" baseItem="0" numFmtId="5"/>
    <dataField name=" " fld="3" baseField="0" baseItem="0"/>
    <dataField name="Sum of Units" fld="4" baseField="0" baseItem="0"/>
  </dataFields>
  <formats count="3">
    <format dxfId="23">
      <pivotArea outline="0" collapsedLevelsAreSubtotals="1" fieldPosition="0">
        <references count="1">
          <reference field="4294967294" count="1" selected="0">
            <x v="0"/>
          </reference>
        </references>
      </pivotArea>
    </format>
    <format dxfId="22">
      <pivotArea dataOnly="0" labelOnly="1" outline="0" fieldPosition="0">
        <references count="1">
          <reference field="4294967294" count="1">
            <x v="0"/>
          </reference>
        </references>
      </pivotArea>
    </format>
    <format dxfId="21">
      <pivotArea outline="0" fieldPosition="0">
        <references count="1">
          <reference field="4294967294" count="1">
            <x v="0"/>
          </reference>
        </references>
      </pivotArea>
    </format>
  </formats>
  <conditionalFormats count="1">
    <conditionalFormat scope="data" priority="1">
      <pivotAreas count="1">
        <pivotArea outline="0" fieldPosition="0">
          <references count="1">
            <reference field="4294967294" count="1" selected="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1EF47D9-0FE3-4EE5-BC40-3A979B3D371E}" name="PivotTable5" cacheId="19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Product">
  <location ref="C5:D10"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5">
    <i>
      <x v="4"/>
    </i>
    <i>
      <x v="3"/>
    </i>
    <i>
      <x/>
    </i>
    <i>
      <x v="2"/>
    </i>
    <i>
      <x v="1"/>
    </i>
  </rowItems>
  <colItems count="1">
    <i/>
  </colItems>
  <dataFields count="1">
    <dataField fld="1" subtotal="count" baseField="0" baseItem="0"/>
  </dataFields>
  <formats count="5">
    <format dxfId="20">
      <pivotArea type="all" dataOnly="0" outline="0" fieldPosition="0"/>
    </format>
    <format dxfId="19">
      <pivotArea outline="0" collapsedLevelsAreSubtotals="1" fieldPosition="0"/>
    </format>
    <format dxfId="18">
      <pivotArea field="0" type="button" dataOnly="0" labelOnly="1" outline="0" axis="axisRow" fieldPosition="0"/>
    </format>
    <format dxfId="17">
      <pivotArea dataOnly="0" labelOnly="1" fieldPosition="0">
        <references count="1">
          <reference field="0" count="0"/>
        </references>
      </pivotArea>
    </format>
    <format dxfId="16">
      <pivotArea dataOnly="0" labelOnly="1" outline="0" axis="axisValues" fieldPosition="0"/>
    </format>
  </format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3970D69-4B75-4315-B545-C547AD261E10}" name="PivotTable7" cacheId="19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C7:D19" firstHeaderRow="1" firstDataRow="1" firstDataCol="1"/>
  <pivotFields count="7">
    <pivotField axis="axisRow" showAll="0" measureFilter="1" sortType="descending" defaultSubtotal="0">
      <items count="10">
        <item x="7"/>
        <item x="1"/>
        <item x="3"/>
        <item x="5"/>
        <item x="4"/>
        <item x="6"/>
        <item x="8"/>
        <item x="2"/>
        <item x="9"/>
        <item x="0"/>
      </items>
      <autoSortScope>
        <pivotArea dataOnly="0" outline="0" fieldPosition="0">
          <references count="1">
            <reference field="4294967294" count="1" selected="0">
              <x v="0"/>
            </reference>
          </references>
        </pivotArea>
      </autoSortScope>
    </pivotField>
    <pivotField axis="axisRow" showAll="0" defaultSubtotal="0">
      <items count="6">
        <item x="4"/>
        <item x="2"/>
        <item x="5"/>
        <item x="0"/>
        <item x="3"/>
        <item x="1"/>
      </items>
    </pivotField>
    <pivotField showAll="0" defaultSubtotal="0"/>
    <pivotField dataField="1" numFmtId="164" showAll="0" defaultSubtotal="0"/>
    <pivotField numFmtId="3" showAll="0" defaultSubtotal="0"/>
    <pivotField numFmtId="168" subtotalTop="0" showAll="0" defaultSubtotal="0"/>
    <pivotField numFmtId="168" subtotalTop="0" showAll="0" defaultSubtotal="0"/>
  </pivotFields>
  <rowFields count="2">
    <field x="1"/>
    <field x="0"/>
  </rowFields>
  <rowItems count="12">
    <i>
      <x/>
    </i>
    <i r="1">
      <x v="5"/>
    </i>
    <i>
      <x v="1"/>
    </i>
    <i r="1">
      <x v="5"/>
    </i>
    <i>
      <x v="2"/>
    </i>
    <i r="1">
      <x v="5"/>
    </i>
    <i>
      <x v="3"/>
    </i>
    <i r="1">
      <x v="3"/>
    </i>
    <i>
      <x v="4"/>
    </i>
    <i r="1">
      <x/>
    </i>
    <i>
      <x v="5"/>
    </i>
    <i r="1">
      <x v="9"/>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B5C15EA-C104-413A-BEAD-E5E82E27251A}" name="PivotTable8" cacheId="19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H7:I19" firstHeaderRow="1" firstDataRow="1" firstDataCol="1"/>
  <pivotFields count="7">
    <pivotField axis="axisRow" showAll="0" measureFilter="1" sortType="descending" defaultSubtotal="0">
      <items count="10">
        <item x="7"/>
        <item x="1"/>
        <item x="3"/>
        <item x="5"/>
        <item x="4"/>
        <item x="6"/>
        <item x="8"/>
        <item x="2"/>
        <item x="9"/>
        <item x="0"/>
      </items>
      <autoSortScope>
        <pivotArea dataOnly="0" outline="0" fieldPosition="0">
          <references count="1">
            <reference field="4294967294" count="1" selected="0">
              <x v="0"/>
            </reference>
          </references>
        </pivotArea>
      </autoSortScope>
    </pivotField>
    <pivotField axis="axisRow" showAll="0" defaultSubtotal="0">
      <items count="6">
        <item x="4"/>
        <item x="2"/>
        <item x="5"/>
        <item x="0"/>
        <item x="3"/>
        <item x="1"/>
      </items>
    </pivotField>
    <pivotField showAll="0" defaultSubtotal="0"/>
    <pivotField dataField="1" numFmtId="164" showAll="0" defaultSubtotal="0"/>
    <pivotField numFmtId="3" showAll="0" defaultSubtotal="0"/>
    <pivotField numFmtId="168" subtotalTop="0" showAll="0" defaultSubtotal="0"/>
    <pivotField numFmtId="168" subtotalTop="0" showAll="0" defaultSubtotal="0"/>
  </pivotFields>
  <rowFields count="2">
    <field x="1"/>
    <field x="0"/>
  </rowFields>
  <rowItems count="12">
    <i>
      <x/>
    </i>
    <i r="1">
      <x v="2"/>
    </i>
    <i>
      <x v="1"/>
    </i>
    <i r="1">
      <x v="1"/>
    </i>
    <i>
      <x v="2"/>
    </i>
    <i r="1">
      <x v="1"/>
    </i>
    <i>
      <x v="3"/>
    </i>
    <i r="1">
      <x v="8"/>
    </i>
    <i>
      <x v="4"/>
    </i>
    <i r="1">
      <x v="2"/>
    </i>
    <i>
      <x v="5"/>
    </i>
    <i r="1">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06F5CDD-AC58-42FC-AB12-C0C7B986EA9C}" name="PivotTable5" cacheId="19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2" rowHeaderCaption="Product">
  <location ref="C3:D24" firstHeaderRow="1" firstDataRow="1" firstDataCol="1"/>
  <pivotFields count="3">
    <pivotField axis="axisRow" allDrilled="1" subtotalTop="0" showAll="0" sortType="descending" defaultSubtotal="0" defaultAttributeDrillState="1">
      <items count="20">
        <item x="0"/>
        <item x="1"/>
        <item x="2"/>
        <item x="3"/>
        <item x="4"/>
        <item x="5"/>
        <item x="6"/>
        <item x="7"/>
        <item x="8"/>
        <item x="9"/>
        <item x="10"/>
        <item x="11"/>
        <item x="12"/>
        <item x="13"/>
        <item x="14"/>
        <item x="15"/>
        <item x="16"/>
        <item x="17"/>
        <item x="18"/>
        <item x="19"/>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21">
    <i>
      <x v="5"/>
    </i>
    <i>
      <x v="18"/>
    </i>
    <i>
      <x v="19"/>
    </i>
    <i>
      <x v="6"/>
    </i>
    <i>
      <x v="16"/>
    </i>
    <i>
      <x v="7"/>
    </i>
    <i>
      <x v="8"/>
    </i>
    <i>
      <x v="17"/>
    </i>
    <i>
      <x v="4"/>
    </i>
    <i>
      <x v="1"/>
    </i>
    <i>
      <x v="13"/>
    </i>
    <i>
      <x v="2"/>
    </i>
    <i>
      <x v="3"/>
    </i>
    <i>
      <x v="11"/>
    </i>
    <i>
      <x v="14"/>
    </i>
    <i>
      <x v="10"/>
    </i>
    <i>
      <x v="12"/>
    </i>
    <i>
      <x v="9"/>
    </i>
    <i>
      <x/>
    </i>
    <i>
      <x v="15"/>
    </i>
    <i t="grand">
      <x/>
    </i>
  </rowItems>
  <colItems count="1">
    <i/>
  </colItems>
  <dataFields count="1">
    <dataField fld="1" subtotal="count" baseField="0" baseItem="0"/>
  </dataFields>
  <formats count="9">
    <format dxfId="12">
      <pivotArea type="all" dataOnly="0" outline="0" fieldPosition="0"/>
    </format>
    <format dxfId="11">
      <pivotArea outline="0" collapsedLevelsAreSubtotals="1" fieldPosition="0"/>
    </format>
    <format dxfId="10">
      <pivotArea field="0" type="button" dataOnly="0" labelOnly="1" outline="0" axis="axisRow" fieldPosition="0"/>
    </format>
    <format dxfId="9">
      <pivotArea dataOnly="0" labelOnly="1" fieldPosition="0">
        <references count="1">
          <reference field="0" count="0"/>
        </references>
      </pivotArea>
    </format>
    <format dxfId="8">
      <pivotArea dataOnly="0" labelOnly="1" outline="0" axis="axisValues" fieldPosition="0"/>
    </format>
    <format dxfId="7">
      <pivotArea outline="0" collapsedLevelsAreSubtotals="1" fieldPosition="0"/>
    </format>
    <format dxfId="6">
      <pivotArea dataOnly="0" labelOnly="1" outline="0" fieldPosition="0">
        <references count="1">
          <reference field="4294967294" count="1">
            <x v="0"/>
          </reference>
        </references>
      </pivotArea>
    </format>
    <format dxfId="5">
      <pivotArea outline="0" collapsedLevelsAreSubtotals="1" fieldPosition="0"/>
    </format>
    <format dxfId="4">
      <pivotArea dataOnly="0" labelOnly="1" outline="0" fieldPosition="0">
        <references count="1">
          <reference field="4294967294" count="1">
            <x v="0"/>
          </reference>
        </references>
      </pivotArea>
    </format>
  </formats>
  <pivotHierarchies count="15">
    <pivotHierarchy dragToData="1"/>
    <pivotHierarchy multipleItemSelectionAllowed="1" dragToData="1">
      <members count="1" level="1">
        <member name="[data].[Geography].&amp;[Australi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5D7AE57-BD1B-477A-BB9E-B8868129AC3B}" name="PivotTable4" cacheId="19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4:G27"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6"/>
    </i>
    <i>
      <x v="20"/>
    </i>
    <i>
      <x v="10"/>
    </i>
    <i>
      <x v="11"/>
    </i>
    <i>
      <x v="21"/>
    </i>
    <i>
      <x v="2"/>
    </i>
    <i>
      <x v="19"/>
    </i>
    <i>
      <x v="13"/>
    </i>
    <i>
      <x v="5"/>
    </i>
    <i>
      <x v="15"/>
    </i>
    <i>
      <x v="3"/>
    </i>
    <i>
      <x v="9"/>
    </i>
    <i>
      <x v="14"/>
    </i>
    <i>
      <x v="17"/>
    </i>
    <i>
      <x v="12"/>
    </i>
    <i>
      <x/>
    </i>
    <i>
      <x v="4"/>
    </i>
    <i>
      <x v="7"/>
    </i>
    <i>
      <x v="16"/>
    </i>
    <i>
      <x v="1"/>
    </i>
    <i>
      <x v="8"/>
    </i>
    <i>
      <x v="18"/>
    </i>
    <i t="grand">
      <x/>
    </i>
  </rowItems>
  <colFields count="1">
    <field x="-2"/>
  </colFields>
  <colItems count="4">
    <i>
      <x/>
    </i>
    <i i="1">
      <x v="1"/>
    </i>
    <i i="2">
      <x v="2"/>
    </i>
    <i i="3">
      <x v="3"/>
    </i>
  </colItems>
  <dataFields count="4">
    <dataField name="Sum of Amount" fld="1" baseField="0" baseItem="0" numFmtId="169"/>
    <dataField name="Sum of Units" fld="2" baseField="0" baseItem="0"/>
    <dataField fld="3" subtotal="count" baseField="0" baseItem="0" numFmtId="169"/>
    <dataField fld="4" subtotal="count" baseField="0" baseItem="0"/>
  </dataFields>
  <formats count="4">
    <format dxfId="3">
      <pivotArea outline="0" collapsedLevelsAreSubtotals="1" fieldPosition="0">
        <references count="1">
          <reference field="4294967294" count="1" selected="0">
            <x v="2"/>
          </reference>
        </references>
      </pivotArea>
    </format>
    <format dxfId="2">
      <pivotArea dataOnly="0" labelOnly="1" outline="0" fieldPosition="0">
        <references count="1">
          <reference field="4294967294" count="1">
            <x v="2"/>
          </reference>
        </references>
      </pivotArea>
    </format>
    <format dxfId="1">
      <pivotArea outline="0" collapsedLevelsAreSubtotals="1" fieldPosition="0">
        <references count="1">
          <reference field="4294967294" count="1" selected="0">
            <x v="0"/>
          </reference>
        </references>
      </pivotArea>
    </format>
    <format dxfId="0">
      <pivotArea dataOnly="0" labelOnly="1" outline="0" fieldPosition="0">
        <references count="1">
          <reference field="4294967294" count="1">
            <x v="0"/>
          </reference>
        </references>
      </pivotArea>
    </format>
  </formats>
  <conditionalFormats count="1">
    <conditionalFormat priority="1">
      <pivotAreas count="1">
        <pivotArea outline="0" fieldPosition="0">
          <references count="1">
            <reference field="4294967294" count="1">
              <x v="3"/>
            </reference>
          </references>
        </pivotArea>
      </pivotAreas>
    </conditionalFormat>
  </conditionalFormats>
  <pivotHierarchies count="15">
    <pivotHierarchy dragToData="1"/>
    <pivotHierarchy multipleItemSelectionAllowed="1" dragToData="1">
      <members count="1" level="1">
        <member name="[data].[Geography].&amp;[US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32420894-9919-419D-9987-A4FC1AB1CC35}" sourceName="Sales Person">
  <pivotTables>
    <pivotTable tabId="5" name="PivotTable3"/>
  </pivotTables>
  <data>
    <tabular pivotCacheId="1740294234">
      <items count="10">
        <i x="7" s="1"/>
        <i x="1"/>
        <i x="3"/>
        <i x="5"/>
        <i x="4"/>
        <i x="6"/>
        <i x="8"/>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F8438C3F-1652-44CB-934F-40C953E5718B}" sourceName="[data].[Geography]">
  <pivotTables>
    <pivotTable tabId="12" name="PivotTable5"/>
  </pivotTables>
  <data>
    <olap pivotCacheId="1013255252">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Australia]"/>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B9FC9009-7F17-4D65-8B78-58DE4869FCBF}" sourceName="[data].[Geography]">
  <pivotTables>
    <pivotTable tabId="14" name="PivotTable4"/>
  </pivotTables>
  <data>
    <olap pivotCacheId="1053818746">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US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2645FC77-D26B-4CC3-B60B-A497573E68AB}"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242AD830-2A46-4013-89D4-A4ADBBD94910}"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F9CAE8CE-D0D4-477F-AFC8-E66D087ACD07}"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K2:L24" totalsRowShown="0">
  <autoFilter ref="K2:L24" xr:uid="{6DAC1E92-D947-4232-891E-65555AD7A47E}"/>
  <tableColumns count="2">
    <tableColumn id="1" xr3:uid="{1B8963D1-E60F-4400-A175-651A513B826F}" name="Product"/>
    <tableColumn id="2" xr3:uid="{1798A7DA-FB9F-46D3-AA0A-B6BCA4A81AC3}" name="Cost per unit" dataDxfId="4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51F2C9-682A-4C25-9EEB-9EEE61518F37}" name="data" displayName="data" ref="C2:I302" totalsRowShown="0" headerRowDxfId="41">
  <autoFilter ref="C2:I302" xr:uid="{9451F2C9-682A-4C25-9EEB-9EEE61518F37}"/>
  <tableColumns count="7">
    <tableColumn id="1" xr3:uid="{31763A5E-6446-4384-9BD9-AF08AB7BA4A4}" name="Sales Person"/>
    <tableColumn id="2" xr3:uid="{103CE1E6-081D-4176-8A34-08F2DD01FA5E}" name="Geography"/>
    <tableColumn id="3" xr3:uid="{1FACC7FA-41DA-4468-9739-7DFB81D0E35D}" name="Product"/>
    <tableColumn id="4" xr3:uid="{D96F432B-FCA6-4816-82F4-284EAB403ADE}" name="Amount" dataDxfId="40"/>
    <tableColumn id="5" xr3:uid="{40ECCD5C-E27E-41A5-B236-122BD2FC7748}" name="Units" dataDxfId="39"/>
    <tableColumn id="6" xr3:uid="{34079D66-F6A8-43BF-9095-D5132EC751E6}" name="Cost per Unit" dataDxfId="38">
      <calculatedColumnFormula>VLOOKUP(data[[#This Row],[Product]],products[],2,0)</calculatedColumnFormula>
    </tableColumn>
    <tableColumn id="7" xr3:uid="{706A9666-73CB-49B8-B53E-10CC97C18260}" name="Total Cost" dataDxfId="37">
      <calculatedColumnFormula>data[[#This Row],[Units]]*data[[#This Row],[Cost per Unit]]</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300EB34-5458-49B1-B754-6221451D4859}" name="data5" displayName="data5" ref="A6:E306" totalsRowShown="0" headerRowDxfId="34">
  <autoFilter ref="A6:E306" xr:uid="{E300EB34-5458-49B1-B754-6221451D4859}"/>
  <tableColumns count="5">
    <tableColumn id="1" xr3:uid="{05C4747B-DD34-4563-9DEC-89B47829BEF2}" name="Sales Person"/>
    <tableColumn id="2" xr3:uid="{F358893B-DE69-4469-ACCC-91E6555BEFF1}" name="Geography"/>
    <tableColumn id="3" xr3:uid="{70B4298F-2C1C-49FD-B55F-DB5D23B282C9}" name="Product"/>
    <tableColumn id="4" xr3:uid="{333A590F-C8D8-455D-988C-A18B3AE869F9}" name="Amount" dataDxfId="33"/>
    <tableColumn id="5" xr3:uid="{17CA42B0-7E5C-4515-BC00-ABDDDFBA85E2}" name="Units" dataDxfId="3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08CB034-FBC1-4A4D-9EF9-8DA43662154C}" name="data56" displayName="data56" ref="G6:K306" totalsRowShown="0" headerRowDxfId="31">
  <autoFilter ref="G6:K306" xr:uid="{B08CB034-FBC1-4A4D-9EF9-8DA43662154C}">
    <filterColumn colId="3">
      <colorFilter dxfId="30"/>
    </filterColumn>
  </autoFilter>
  <tableColumns count="5">
    <tableColumn id="1" xr3:uid="{172413A8-2D17-4365-A7CB-2FF96FE24B5D}" name="Sales Person"/>
    <tableColumn id="2" xr3:uid="{1FD55002-A0AB-4062-8094-B8B7D8A78CFF}" name="Geography"/>
    <tableColumn id="3" xr3:uid="{573A6F31-0C46-4A5B-8069-2A37C6DA135E}" name="Product"/>
    <tableColumn id="4" xr3:uid="{F75A4329-61E3-426D-83C5-4C47F30C440C}" name="Amount" dataDxfId="29"/>
    <tableColumn id="5" xr3:uid="{5C2BD19D-9D47-459B-8DC6-1801200FA4E2}" name="Units" dataDxfId="2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6DB803C-2FD2-4E32-8C38-A499FC143556}" name="data4" displayName="data4" ref="G309:K609" totalsRowShown="0" headerRowDxfId="27">
  <autoFilter ref="G309:K609" xr:uid="{76DB803C-2FD2-4E32-8C38-A499FC143556}">
    <filterColumn colId="4">
      <colorFilter dxfId="26"/>
    </filterColumn>
  </autoFilter>
  <sortState xmlns:xlrd2="http://schemas.microsoft.com/office/spreadsheetml/2017/richdata2" ref="G310:K609">
    <sortCondition descending="1" ref="K309:K609"/>
  </sortState>
  <tableColumns count="5">
    <tableColumn id="1" xr3:uid="{8C59F61D-F6B2-461C-B955-40B2FCF0BB62}" name="Sales Person"/>
    <tableColumn id="2" xr3:uid="{3FE580AD-E215-4405-A180-2886F4CA6201}" name="Geography"/>
    <tableColumn id="3" xr3:uid="{58123CFD-FD8C-4F79-A135-F2D830E62D03}" name="Product"/>
    <tableColumn id="4" xr3:uid="{3C5168EA-F5DF-4B34-808C-07F77EF3A81A}" name="Amount" dataDxfId="25"/>
    <tableColumn id="5" xr3:uid="{9A8DAAE9-D0D6-4844-BDFE-53D19D931C0A}" name="Units" dataDxfId="2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140DFD9-1124-4B37-A393-2E6D0878BEE2}" name="data8" displayName="data8" ref="U7:Y307" totalsRowShown="0" headerRowDxfId="15">
  <autoFilter ref="U7:Y307" xr:uid="{9140DFD9-1124-4B37-A393-2E6D0878BEE2}"/>
  <tableColumns count="5">
    <tableColumn id="1" xr3:uid="{8D63D20D-63D5-4203-A21E-DCAE74C1ADE8}" name="Sales Person"/>
    <tableColumn id="2" xr3:uid="{06475474-2C0A-4DD9-8EE0-928E5C1563C6}" name="Geography"/>
    <tableColumn id="3" xr3:uid="{EDAEC3DE-AF91-48EE-9CD3-D1AF7A6D756C}" name="Product"/>
    <tableColumn id="4" xr3:uid="{0060F52D-300D-4C93-A71D-A7708F3E6850}" name="Amount" dataDxfId="14"/>
    <tableColumn id="5" xr3:uid="{D5FB0A35-0E6C-4510-B7E9-851FB80F5E2B}" name="Units" dataDxfId="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C2:L649"/>
  <sheetViews>
    <sheetView showGridLines="0" tabSelected="1" zoomScaleNormal="100" workbookViewId="0">
      <selection activeCell="H19" sqref="H19"/>
    </sheetView>
  </sheetViews>
  <sheetFormatPr defaultRowHeight="14.5" x14ac:dyDescent="0.35"/>
  <cols>
    <col min="1" max="1" width="1.7265625" customWidth="1"/>
    <col min="2" max="2" width="3.7265625" customWidth="1"/>
    <col min="3" max="3" width="35.1796875" customWidth="1"/>
    <col min="4" max="4" width="14.453125" bestFit="1" customWidth="1"/>
    <col min="5" max="5" width="20.36328125" bestFit="1" customWidth="1"/>
    <col min="6" max="6" width="12.1796875" bestFit="1" customWidth="1"/>
    <col min="7" max="7" width="9.7265625" bestFit="1" customWidth="1"/>
    <col min="8" max="8" width="16.81640625" style="36" customWidth="1"/>
    <col min="9" max="10" width="22.26953125" customWidth="1"/>
    <col min="11" max="11" width="9.26953125" customWidth="1"/>
    <col min="12" max="12" width="47.54296875" bestFit="1" customWidth="1"/>
    <col min="26" max="26" width="20.36328125" bestFit="1" customWidth="1"/>
    <col min="27" max="27" width="13.90625" bestFit="1" customWidth="1"/>
    <col min="32" max="32" width="21.81640625" customWidth="1"/>
  </cols>
  <sheetData>
    <row r="2" spans="3:12" x14ac:dyDescent="0.35">
      <c r="C2" s="9" t="s">
        <v>11</v>
      </c>
      <c r="D2" s="9" t="s">
        <v>12</v>
      </c>
      <c r="E2" s="9" t="s">
        <v>0</v>
      </c>
      <c r="F2" s="9" t="s">
        <v>1</v>
      </c>
      <c r="G2" s="9" t="s">
        <v>47</v>
      </c>
      <c r="H2" s="35" t="s">
        <v>74</v>
      </c>
      <c r="I2" s="9" t="s">
        <v>73</v>
      </c>
      <c r="J2" s="4"/>
      <c r="K2" t="s">
        <v>0</v>
      </c>
      <c r="L2" t="s">
        <v>48</v>
      </c>
    </row>
    <row r="3" spans="3:12" x14ac:dyDescent="0.35">
      <c r="C3" t="s">
        <v>40</v>
      </c>
      <c r="D3" t="s">
        <v>37</v>
      </c>
      <c r="E3" t="s">
        <v>30</v>
      </c>
      <c r="F3" s="2">
        <v>1624</v>
      </c>
      <c r="G3" s="3">
        <v>114</v>
      </c>
      <c r="H3" s="36">
        <f>VLOOKUP(data[[#This Row],[Product]],products[],2,0)</f>
        <v>14.49</v>
      </c>
      <c r="I3" s="36">
        <f>data[[#This Row],[Units]]*data[[#This Row],[Cost per Unit]]</f>
        <v>1651.8600000000001</v>
      </c>
      <c r="K3" t="s">
        <v>13</v>
      </c>
      <c r="L3" s="8">
        <v>9.33</v>
      </c>
    </row>
    <row r="4" spans="3:12" x14ac:dyDescent="0.35">
      <c r="C4" t="s">
        <v>8</v>
      </c>
      <c r="D4" t="s">
        <v>35</v>
      </c>
      <c r="E4" t="s">
        <v>32</v>
      </c>
      <c r="F4" s="2">
        <v>6706</v>
      </c>
      <c r="G4" s="3">
        <v>459</v>
      </c>
      <c r="H4" s="36">
        <f>VLOOKUP(data[[#This Row],[Product]],products[],2,0)</f>
        <v>8.65</v>
      </c>
      <c r="I4" s="36">
        <f>data[[#This Row],[Units]]*data[[#This Row],[Cost per Unit]]</f>
        <v>3970.3500000000004</v>
      </c>
      <c r="K4" t="s">
        <v>14</v>
      </c>
      <c r="L4" s="8">
        <v>11.7</v>
      </c>
    </row>
    <row r="5" spans="3:12" x14ac:dyDescent="0.35">
      <c r="C5" t="s">
        <v>9</v>
      </c>
      <c r="D5" t="s">
        <v>35</v>
      </c>
      <c r="E5" t="s">
        <v>4</v>
      </c>
      <c r="F5" s="2">
        <v>959</v>
      </c>
      <c r="G5" s="3">
        <v>147</v>
      </c>
      <c r="H5" s="36">
        <f>VLOOKUP(data[[#This Row],[Product]],products[],2,0)</f>
        <v>11.88</v>
      </c>
      <c r="I5" s="36">
        <f>data[[#This Row],[Units]]*data[[#This Row],[Cost per Unit]]</f>
        <v>1746.3600000000001</v>
      </c>
      <c r="K5" t="s">
        <v>4</v>
      </c>
      <c r="L5" s="8">
        <v>11.88</v>
      </c>
    </row>
    <row r="6" spans="3:12" x14ac:dyDescent="0.35">
      <c r="C6" t="s">
        <v>41</v>
      </c>
      <c r="D6" t="s">
        <v>36</v>
      </c>
      <c r="E6" t="s">
        <v>18</v>
      </c>
      <c r="F6" s="2">
        <v>9632</v>
      </c>
      <c r="G6" s="3">
        <v>288</v>
      </c>
      <c r="H6" s="36">
        <f>VLOOKUP(data[[#This Row],[Product]],products[],2,0)</f>
        <v>6.47</v>
      </c>
      <c r="I6" s="36">
        <f>data[[#This Row],[Units]]*data[[#This Row],[Cost per Unit]]</f>
        <v>1863.36</v>
      </c>
      <c r="K6" t="s">
        <v>15</v>
      </c>
      <c r="L6" s="8">
        <v>11.73</v>
      </c>
    </row>
    <row r="7" spans="3:12" x14ac:dyDescent="0.35">
      <c r="C7" t="s">
        <v>6</v>
      </c>
      <c r="D7" t="s">
        <v>39</v>
      </c>
      <c r="E7" t="s">
        <v>25</v>
      </c>
      <c r="F7" s="2">
        <v>2100</v>
      </c>
      <c r="G7" s="3">
        <v>414</v>
      </c>
      <c r="H7" s="36">
        <f>VLOOKUP(data[[#This Row],[Product]],products[],2,0)</f>
        <v>13.15</v>
      </c>
      <c r="I7" s="36">
        <f>data[[#This Row],[Units]]*data[[#This Row],[Cost per Unit]]</f>
        <v>5444.1</v>
      </c>
      <c r="K7" t="s">
        <v>16</v>
      </c>
      <c r="L7" s="8">
        <v>8.7899999999999991</v>
      </c>
    </row>
    <row r="8" spans="3:12" x14ac:dyDescent="0.35">
      <c r="C8" t="s">
        <v>40</v>
      </c>
      <c r="D8" t="s">
        <v>35</v>
      </c>
      <c r="E8" t="s">
        <v>33</v>
      </c>
      <c r="F8" s="2">
        <v>8869</v>
      </c>
      <c r="G8" s="3">
        <v>432</v>
      </c>
      <c r="H8" s="36">
        <f>VLOOKUP(data[[#This Row],[Product]],products[],2,0)</f>
        <v>12.37</v>
      </c>
      <c r="I8" s="36">
        <f>data[[#This Row],[Units]]*data[[#This Row],[Cost per Unit]]</f>
        <v>5343.8399999999992</v>
      </c>
      <c r="K8" t="s">
        <v>17</v>
      </c>
      <c r="L8" s="8">
        <v>3.11</v>
      </c>
    </row>
    <row r="9" spans="3:12" x14ac:dyDescent="0.35">
      <c r="C9" t="s">
        <v>6</v>
      </c>
      <c r="D9" t="s">
        <v>38</v>
      </c>
      <c r="E9" t="s">
        <v>31</v>
      </c>
      <c r="F9" s="2">
        <v>2681</v>
      </c>
      <c r="G9" s="3">
        <v>54</v>
      </c>
      <c r="H9" s="36">
        <f>VLOOKUP(data[[#This Row],[Product]],products[],2,0)</f>
        <v>5.79</v>
      </c>
      <c r="I9" s="36">
        <f>data[[#This Row],[Units]]*data[[#This Row],[Cost per Unit]]</f>
        <v>312.66000000000003</v>
      </c>
      <c r="K9" t="s">
        <v>18</v>
      </c>
      <c r="L9" s="8">
        <v>6.47</v>
      </c>
    </row>
    <row r="10" spans="3:12" x14ac:dyDescent="0.35">
      <c r="C10" t="s">
        <v>8</v>
      </c>
      <c r="D10" t="s">
        <v>35</v>
      </c>
      <c r="E10" t="s">
        <v>22</v>
      </c>
      <c r="F10" s="2">
        <v>5012</v>
      </c>
      <c r="G10" s="3">
        <v>210</v>
      </c>
      <c r="H10" s="36">
        <f>VLOOKUP(data[[#This Row],[Product]],products[],2,0)</f>
        <v>9.77</v>
      </c>
      <c r="I10" s="36">
        <f>data[[#This Row],[Units]]*data[[#This Row],[Cost per Unit]]</f>
        <v>2051.6999999999998</v>
      </c>
      <c r="K10" t="s">
        <v>19</v>
      </c>
      <c r="L10" s="8">
        <v>7.64</v>
      </c>
    </row>
    <row r="11" spans="3:12" x14ac:dyDescent="0.35">
      <c r="C11" t="s">
        <v>7</v>
      </c>
      <c r="D11" t="s">
        <v>38</v>
      </c>
      <c r="E11" t="s">
        <v>14</v>
      </c>
      <c r="F11" s="2">
        <v>1281</v>
      </c>
      <c r="G11" s="3">
        <v>75</v>
      </c>
      <c r="H11" s="36">
        <f>VLOOKUP(data[[#This Row],[Product]],products[],2,0)</f>
        <v>11.7</v>
      </c>
      <c r="I11" s="36">
        <f>data[[#This Row],[Units]]*data[[#This Row],[Cost per Unit]]</f>
        <v>877.5</v>
      </c>
      <c r="K11" t="s">
        <v>20</v>
      </c>
      <c r="L11" s="8">
        <v>10.62</v>
      </c>
    </row>
    <row r="12" spans="3:12" x14ac:dyDescent="0.35">
      <c r="C12" t="s">
        <v>5</v>
      </c>
      <c r="D12" t="s">
        <v>37</v>
      </c>
      <c r="E12" t="s">
        <v>14</v>
      </c>
      <c r="F12" s="2">
        <v>4991</v>
      </c>
      <c r="G12" s="3">
        <v>12</v>
      </c>
      <c r="H12" s="36">
        <f>VLOOKUP(data[[#This Row],[Product]],products[],2,0)</f>
        <v>11.7</v>
      </c>
      <c r="I12" s="36">
        <f>data[[#This Row],[Units]]*data[[#This Row],[Cost per Unit]]</f>
        <v>140.39999999999998</v>
      </c>
      <c r="K12" t="s">
        <v>21</v>
      </c>
      <c r="L12" s="8">
        <v>9</v>
      </c>
    </row>
    <row r="13" spans="3:12" x14ac:dyDescent="0.35">
      <c r="C13" t="s">
        <v>2</v>
      </c>
      <c r="D13" t="s">
        <v>39</v>
      </c>
      <c r="E13" t="s">
        <v>25</v>
      </c>
      <c r="F13" s="2">
        <v>1785</v>
      </c>
      <c r="G13" s="3">
        <v>462</v>
      </c>
      <c r="H13" s="36">
        <f>VLOOKUP(data[[#This Row],[Product]],products[],2,0)</f>
        <v>13.15</v>
      </c>
      <c r="I13" s="36">
        <f>data[[#This Row],[Units]]*data[[#This Row],[Cost per Unit]]</f>
        <v>6075.3</v>
      </c>
      <c r="K13" t="s">
        <v>22</v>
      </c>
      <c r="L13" s="8">
        <v>9.77</v>
      </c>
    </row>
    <row r="14" spans="3:12" x14ac:dyDescent="0.35">
      <c r="C14" t="s">
        <v>3</v>
      </c>
      <c r="D14" t="s">
        <v>37</v>
      </c>
      <c r="E14" t="s">
        <v>17</v>
      </c>
      <c r="F14" s="2">
        <v>3983</v>
      </c>
      <c r="G14" s="3">
        <v>144</v>
      </c>
      <c r="H14" s="36">
        <f>VLOOKUP(data[[#This Row],[Product]],products[],2,0)</f>
        <v>3.11</v>
      </c>
      <c r="I14" s="36">
        <f>data[[#This Row],[Units]]*data[[#This Row],[Cost per Unit]]</f>
        <v>447.84</v>
      </c>
      <c r="K14" t="s">
        <v>23</v>
      </c>
      <c r="L14" s="8">
        <v>6.49</v>
      </c>
    </row>
    <row r="15" spans="3:12" x14ac:dyDescent="0.35">
      <c r="C15" t="s">
        <v>9</v>
      </c>
      <c r="D15" t="s">
        <v>38</v>
      </c>
      <c r="E15" t="s">
        <v>16</v>
      </c>
      <c r="F15" s="2">
        <v>2646</v>
      </c>
      <c r="G15" s="3">
        <v>120</v>
      </c>
      <c r="H15" s="36">
        <f>VLOOKUP(data[[#This Row],[Product]],products[],2,0)</f>
        <v>8.7899999999999991</v>
      </c>
      <c r="I15" s="36">
        <f>data[[#This Row],[Units]]*data[[#This Row],[Cost per Unit]]</f>
        <v>1054.8</v>
      </c>
      <c r="K15" t="s">
        <v>24</v>
      </c>
      <c r="L15" s="8">
        <v>4.97</v>
      </c>
    </row>
    <row r="16" spans="3:12" x14ac:dyDescent="0.35">
      <c r="C16" t="s">
        <v>2</v>
      </c>
      <c r="D16" t="s">
        <v>34</v>
      </c>
      <c r="E16" t="s">
        <v>13</v>
      </c>
      <c r="F16" s="2">
        <v>252</v>
      </c>
      <c r="G16" s="3">
        <v>54</v>
      </c>
      <c r="H16" s="36">
        <f>VLOOKUP(data[[#This Row],[Product]],products[],2,0)</f>
        <v>9.33</v>
      </c>
      <c r="I16" s="36">
        <f>data[[#This Row],[Units]]*data[[#This Row],[Cost per Unit]]</f>
        <v>503.82</v>
      </c>
      <c r="K16" t="s">
        <v>25</v>
      </c>
      <c r="L16" s="8">
        <v>13.15</v>
      </c>
    </row>
    <row r="17" spans="3:12" x14ac:dyDescent="0.35">
      <c r="C17" t="s">
        <v>3</v>
      </c>
      <c r="D17" t="s">
        <v>35</v>
      </c>
      <c r="E17" t="s">
        <v>25</v>
      </c>
      <c r="F17" s="2">
        <v>2464</v>
      </c>
      <c r="G17" s="3">
        <v>234</v>
      </c>
      <c r="H17" s="36">
        <f>VLOOKUP(data[[#This Row],[Product]],products[],2,0)</f>
        <v>13.15</v>
      </c>
      <c r="I17" s="36">
        <f>data[[#This Row],[Units]]*data[[#This Row],[Cost per Unit]]</f>
        <v>3077.1</v>
      </c>
      <c r="K17" t="s">
        <v>26</v>
      </c>
      <c r="L17" s="8">
        <v>5.6</v>
      </c>
    </row>
    <row r="18" spans="3:12" x14ac:dyDescent="0.35">
      <c r="C18" t="s">
        <v>3</v>
      </c>
      <c r="D18" t="s">
        <v>35</v>
      </c>
      <c r="E18" t="s">
        <v>29</v>
      </c>
      <c r="F18" s="2">
        <v>2114</v>
      </c>
      <c r="G18" s="3">
        <v>66</v>
      </c>
      <c r="H18" s="36">
        <f>VLOOKUP(data[[#This Row],[Product]],products[],2,0)</f>
        <v>7.16</v>
      </c>
      <c r="I18" s="36">
        <f>data[[#This Row],[Units]]*data[[#This Row],[Cost per Unit]]</f>
        <v>472.56</v>
      </c>
      <c r="K18" t="s">
        <v>27</v>
      </c>
      <c r="L18" s="8">
        <v>16.73</v>
      </c>
    </row>
    <row r="19" spans="3:12" x14ac:dyDescent="0.35">
      <c r="C19" t="s">
        <v>6</v>
      </c>
      <c r="D19" t="s">
        <v>37</v>
      </c>
      <c r="E19" t="s">
        <v>31</v>
      </c>
      <c r="F19" s="2">
        <v>7693</v>
      </c>
      <c r="G19" s="3">
        <v>87</v>
      </c>
      <c r="H19" s="36">
        <f>VLOOKUP(data[[#This Row],[Product]],products[],2,0)</f>
        <v>5.79</v>
      </c>
      <c r="I19" s="36">
        <f>data[[#This Row],[Units]]*data[[#This Row],[Cost per Unit]]</f>
        <v>503.73</v>
      </c>
      <c r="K19" t="s">
        <v>28</v>
      </c>
      <c r="L19" s="8">
        <v>10.38</v>
      </c>
    </row>
    <row r="20" spans="3:12" x14ac:dyDescent="0.35">
      <c r="C20" t="s">
        <v>5</v>
      </c>
      <c r="D20" t="s">
        <v>34</v>
      </c>
      <c r="E20" t="s">
        <v>20</v>
      </c>
      <c r="F20" s="2">
        <v>15610</v>
      </c>
      <c r="G20" s="3">
        <v>339</v>
      </c>
      <c r="H20" s="36">
        <f>VLOOKUP(data[[#This Row],[Product]],products[],2,0)</f>
        <v>10.62</v>
      </c>
      <c r="I20" s="36">
        <f>data[[#This Row],[Units]]*data[[#This Row],[Cost per Unit]]</f>
        <v>3600.18</v>
      </c>
      <c r="K20" t="s">
        <v>29</v>
      </c>
      <c r="L20" s="8">
        <v>7.16</v>
      </c>
    </row>
    <row r="21" spans="3:12" x14ac:dyDescent="0.35">
      <c r="C21" t="s">
        <v>41</v>
      </c>
      <c r="D21" t="s">
        <v>34</v>
      </c>
      <c r="E21" t="s">
        <v>22</v>
      </c>
      <c r="F21" s="2">
        <v>336</v>
      </c>
      <c r="G21" s="3">
        <v>144</v>
      </c>
      <c r="H21" s="36">
        <f>VLOOKUP(data[[#This Row],[Product]],products[],2,0)</f>
        <v>9.77</v>
      </c>
      <c r="I21" s="36">
        <f>data[[#This Row],[Units]]*data[[#This Row],[Cost per Unit]]</f>
        <v>1406.8799999999999</v>
      </c>
      <c r="K21" t="s">
        <v>30</v>
      </c>
      <c r="L21" s="8">
        <v>14.49</v>
      </c>
    </row>
    <row r="22" spans="3:12" x14ac:dyDescent="0.35">
      <c r="C22" t="s">
        <v>2</v>
      </c>
      <c r="D22" t="s">
        <v>39</v>
      </c>
      <c r="E22" t="s">
        <v>20</v>
      </c>
      <c r="F22" s="2">
        <v>9443</v>
      </c>
      <c r="G22" s="3">
        <v>162</v>
      </c>
      <c r="H22" s="36">
        <f>VLOOKUP(data[[#This Row],[Product]],products[],2,0)</f>
        <v>10.62</v>
      </c>
      <c r="I22" s="36">
        <f>data[[#This Row],[Units]]*data[[#This Row],[Cost per Unit]]</f>
        <v>1720.4399999999998</v>
      </c>
      <c r="K22" t="s">
        <v>31</v>
      </c>
      <c r="L22" s="8">
        <v>5.79</v>
      </c>
    </row>
    <row r="23" spans="3:12" x14ac:dyDescent="0.35">
      <c r="C23" t="s">
        <v>9</v>
      </c>
      <c r="D23" t="s">
        <v>34</v>
      </c>
      <c r="E23" t="s">
        <v>23</v>
      </c>
      <c r="F23" s="2">
        <v>8155</v>
      </c>
      <c r="G23" s="3">
        <v>90</v>
      </c>
      <c r="H23" s="36">
        <f>VLOOKUP(data[[#This Row],[Product]],products[],2,0)</f>
        <v>6.49</v>
      </c>
      <c r="I23" s="36">
        <f>data[[#This Row],[Units]]*data[[#This Row],[Cost per Unit]]</f>
        <v>584.1</v>
      </c>
      <c r="K23" t="s">
        <v>32</v>
      </c>
      <c r="L23" s="8">
        <v>8.65</v>
      </c>
    </row>
    <row r="24" spans="3:12" x14ac:dyDescent="0.35">
      <c r="C24" t="s">
        <v>8</v>
      </c>
      <c r="D24" t="s">
        <v>38</v>
      </c>
      <c r="E24" t="s">
        <v>23</v>
      </c>
      <c r="F24" s="2">
        <v>1701</v>
      </c>
      <c r="G24" s="3">
        <v>234</v>
      </c>
      <c r="H24" s="36">
        <f>VLOOKUP(data[[#This Row],[Product]],products[],2,0)</f>
        <v>6.49</v>
      </c>
      <c r="I24" s="36">
        <f>data[[#This Row],[Units]]*data[[#This Row],[Cost per Unit]]</f>
        <v>1518.66</v>
      </c>
      <c r="K24" t="s">
        <v>33</v>
      </c>
      <c r="L24" s="8">
        <v>12.37</v>
      </c>
    </row>
    <row r="25" spans="3:12" x14ac:dyDescent="0.35">
      <c r="C25" t="s">
        <v>10</v>
      </c>
      <c r="D25" t="s">
        <v>38</v>
      </c>
      <c r="E25" t="s">
        <v>22</v>
      </c>
      <c r="F25" s="2">
        <v>2205</v>
      </c>
      <c r="G25" s="3">
        <v>141</v>
      </c>
      <c r="H25" s="36">
        <f>VLOOKUP(data[[#This Row],[Product]],products[],2,0)</f>
        <v>9.77</v>
      </c>
      <c r="I25" s="36">
        <f>data[[#This Row],[Units]]*data[[#This Row],[Cost per Unit]]</f>
        <v>1377.57</v>
      </c>
    </row>
    <row r="26" spans="3:12" x14ac:dyDescent="0.35">
      <c r="C26" t="s">
        <v>8</v>
      </c>
      <c r="D26" t="s">
        <v>37</v>
      </c>
      <c r="E26" t="s">
        <v>19</v>
      </c>
      <c r="F26" s="2">
        <v>1771</v>
      </c>
      <c r="G26" s="3">
        <v>204</v>
      </c>
      <c r="H26" s="36">
        <f>VLOOKUP(data[[#This Row],[Product]],products[],2,0)</f>
        <v>7.64</v>
      </c>
      <c r="I26" s="36">
        <f>data[[#This Row],[Units]]*data[[#This Row],[Cost per Unit]]</f>
        <v>1558.56</v>
      </c>
    </row>
    <row r="27" spans="3:12" x14ac:dyDescent="0.35">
      <c r="C27" t="s">
        <v>41</v>
      </c>
      <c r="D27" t="s">
        <v>35</v>
      </c>
      <c r="E27" t="s">
        <v>15</v>
      </c>
      <c r="F27" s="2">
        <v>2114</v>
      </c>
      <c r="G27" s="3">
        <v>186</v>
      </c>
      <c r="H27" s="36">
        <f>VLOOKUP(data[[#This Row],[Product]],products[],2,0)</f>
        <v>11.73</v>
      </c>
      <c r="I27" s="36">
        <f>data[[#This Row],[Units]]*data[[#This Row],[Cost per Unit]]</f>
        <v>2181.7800000000002</v>
      </c>
      <c r="K27" s="7"/>
      <c r="L27" s="1"/>
    </row>
    <row r="28" spans="3:12" x14ac:dyDescent="0.35">
      <c r="C28" t="s">
        <v>41</v>
      </c>
      <c r="D28" t="s">
        <v>36</v>
      </c>
      <c r="E28" t="s">
        <v>13</v>
      </c>
      <c r="F28" s="2">
        <v>10311</v>
      </c>
      <c r="G28" s="3">
        <v>231</v>
      </c>
      <c r="H28" s="36">
        <f>VLOOKUP(data[[#This Row],[Product]],products[],2,0)</f>
        <v>9.33</v>
      </c>
      <c r="I28" s="36">
        <f>data[[#This Row],[Units]]*data[[#This Row],[Cost per Unit]]</f>
        <v>2155.23</v>
      </c>
      <c r="K28" s="5">
        <v>1</v>
      </c>
      <c r="L28" s="6" t="s">
        <v>42</v>
      </c>
    </row>
    <row r="29" spans="3:12" x14ac:dyDescent="0.35">
      <c r="C29" t="s">
        <v>3</v>
      </c>
      <c r="D29" t="s">
        <v>39</v>
      </c>
      <c r="E29" t="s">
        <v>16</v>
      </c>
      <c r="F29" s="2">
        <v>21</v>
      </c>
      <c r="G29" s="3">
        <v>168</v>
      </c>
      <c r="H29" s="36">
        <f>VLOOKUP(data[[#This Row],[Product]],products[],2,0)</f>
        <v>8.7899999999999991</v>
      </c>
      <c r="I29" s="36">
        <f>data[[#This Row],[Units]]*data[[#This Row],[Cost per Unit]]</f>
        <v>1476.7199999999998</v>
      </c>
      <c r="K29" s="5">
        <v>2</v>
      </c>
      <c r="L29" s="6" t="s">
        <v>96</v>
      </c>
    </row>
    <row r="30" spans="3:12" x14ac:dyDescent="0.35">
      <c r="C30" t="s">
        <v>10</v>
      </c>
      <c r="D30" t="s">
        <v>35</v>
      </c>
      <c r="E30" t="s">
        <v>20</v>
      </c>
      <c r="F30" s="2">
        <v>1974</v>
      </c>
      <c r="G30" s="3">
        <v>195</v>
      </c>
      <c r="H30" s="36">
        <f>VLOOKUP(data[[#This Row],[Product]],products[],2,0)</f>
        <v>10.62</v>
      </c>
      <c r="I30" s="36">
        <f>data[[#This Row],[Units]]*data[[#This Row],[Cost per Unit]]</f>
        <v>2070.8999999999996</v>
      </c>
      <c r="K30" s="5">
        <v>3</v>
      </c>
      <c r="L30" s="6" t="s">
        <v>43</v>
      </c>
    </row>
    <row r="31" spans="3:12" x14ac:dyDescent="0.35">
      <c r="C31" t="s">
        <v>5</v>
      </c>
      <c r="D31" t="s">
        <v>36</v>
      </c>
      <c r="E31" t="s">
        <v>23</v>
      </c>
      <c r="F31" s="2">
        <v>6314</v>
      </c>
      <c r="G31" s="3">
        <v>15</v>
      </c>
      <c r="H31" s="36">
        <f>VLOOKUP(data[[#This Row],[Product]],products[],2,0)</f>
        <v>6.49</v>
      </c>
      <c r="I31" s="36">
        <f>data[[#This Row],[Units]]*data[[#This Row],[Cost per Unit]]</f>
        <v>97.350000000000009</v>
      </c>
      <c r="K31" s="5">
        <v>4</v>
      </c>
      <c r="L31" s="6" t="s">
        <v>44</v>
      </c>
    </row>
    <row r="32" spans="3:12" x14ac:dyDescent="0.35">
      <c r="C32" t="s">
        <v>10</v>
      </c>
      <c r="D32" t="s">
        <v>37</v>
      </c>
      <c r="E32" t="s">
        <v>23</v>
      </c>
      <c r="F32" s="2">
        <v>4683</v>
      </c>
      <c r="G32" s="3">
        <v>30</v>
      </c>
      <c r="H32" s="36">
        <f>VLOOKUP(data[[#This Row],[Product]],products[],2,0)</f>
        <v>6.49</v>
      </c>
      <c r="I32" s="36">
        <f>data[[#This Row],[Units]]*data[[#This Row],[Cost per Unit]]</f>
        <v>194.70000000000002</v>
      </c>
      <c r="K32" s="5">
        <v>5</v>
      </c>
      <c r="L32" s="6" t="s">
        <v>49</v>
      </c>
    </row>
    <row r="33" spans="3:12" x14ac:dyDescent="0.35">
      <c r="C33" t="s">
        <v>41</v>
      </c>
      <c r="D33" t="s">
        <v>37</v>
      </c>
      <c r="E33" t="s">
        <v>24</v>
      </c>
      <c r="F33" s="2">
        <v>6398</v>
      </c>
      <c r="G33" s="3">
        <v>102</v>
      </c>
      <c r="H33" s="36">
        <f>VLOOKUP(data[[#This Row],[Product]],products[],2,0)</f>
        <v>4.97</v>
      </c>
      <c r="I33" s="36">
        <f>data[[#This Row],[Units]]*data[[#This Row],[Cost per Unit]]</f>
        <v>506.94</v>
      </c>
      <c r="K33" s="5">
        <v>6</v>
      </c>
      <c r="L33" s="6" t="s">
        <v>65</v>
      </c>
    </row>
    <row r="34" spans="3:12" x14ac:dyDescent="0.35">
      <c r="C34" t="s">
        <v>2</v>
      </c>
      <c r="D34" t="s">
        <v>35</v>
      </c>
      <c r="E34" t="s">
        <v>19</v>
      </c>
      <c r="F34" s="2">
        <v>553</v>
      </c>
      <c r="G34" s="3">
        <v>15</v>
      </c>
      <c r="H34" s="36">
        <f>VLOOKUP(data[[#This Row],[Product]],products[],2,0)</f>
        <v>7.64</v>
      </c>
      <c r="I34" s="36">
        <f>data[[#This Row],[Units]]*data[[#This Row],[Cost per Unit]]</f>
        <v>114.6</v>
      </c>
      <c r="K34" s="5">
        <v>7</v>
      </c>
      <c r="L34" s="6" t="s">
        <v>46</v>
      </c>
    </row>
    <row r="35" spans="3:12" x14ac:dyDescent="0.35">
      <c r="C35" t="s">
        <v>8</v>
      </c>
      <c r="D35" t="s">
        <v>39</v>
      </c>
      <c r="E35" t="s">
        <v>30</v>
      </c>
      <c r="F35" s="2">
        <v>7021</v>
      </c>
      <c r="G35" s="3">
        <v>183</v>
      </c>
      <c r="H35" s="36">
        <f>VLOOKUP(data[[#This Row],[Product]],products[],2,0)</f>
        <v>14.49</v>
      </c>
      <c r="I35" s="36">
        <f>data[[#This Row],[Units]]*data[[#This Row],[Cost per Unit]]</f>
        <v>2651.67</v>
      </c>
      <c r="K35" s="5">
        <v>8</v>
      </c>
      <c r="L35" s="6" t="s">
        <v>66</v>
      </c>
    </row>
    <row r="36" spans="3:12" x14ac:dyDescent="0.35">
      <c r="C36" t="s">
        <v>40</v>
      </c>
      <c r="D36" t="s">
        <v>39</v>
      </c>
      <c r="E36" t="s">
        <v>22</v>
      </c>
      <c r="F36" s="2">
        <v>5817</v>
      </c>
      <c r="G36" s="3">
        <v>12</v>
      </c>
      <c r="H36" s="36">
        <f>VLOOKUP(data[[#This Row],[Product]],products[],2,0)</f>
        <v>9.77</v>
      </c>
      <c r="I36" s="36">
        <f>data[[#This Row],[Units]]*data[[#This Row],[Cost per Unit]]</f>
        <v>117.24</v>
      </c>
      <c r="K36" s="5">
        <v>9</v>
      </c>
      <c r="L36" s="6" t="s">
        <v>45</v>
      </c>
    </row>
    <row r="37" spans="3:12" x14ac:dyDescent="0.35">
      <c r="C37" t="s">
        <v>41</v>
      </c>
      <c r="D37" t="s">
        <v>39</v>
      </c>
      <c r="E37" t="s">
        <v>14</v>
      </c>
      <c r="F37" s="2">
        <v>3976</v>
      </c>
      <c r="G37" s="3">
        <v>72</v>
      </c>
      <c r="H37" s="36">
        <f>VLOOKUP(data[[#This Row],[Product]],products[],2,0)</f>
        <v>11.7</v>
      </c>
      <c r="I37" s="36">
        <f>data[[#This Row],[Units]]*data[[#This Row],[Cost per Unit]]</f>
        <v>842.4</v>
      </c>
      <c r="K37" s="5">
        <v>10</v>
      </c>
      <c r="L37" s="6" t="s">
        <v>98</v>
      </c>
    </row>
    <row r="38" spans="3:12" x14ac:dyDescent="0.35">
      <c r="C38" t="s">
        <v>6</v>
      </c>
      <c r="D38" t="s">
        <v>38</v>
      </c>
      <c r="E38" t="s">
        <v>27</v>
      </c>
      <c r="F38" s="2">
        <v>1134</v>
      </c>
      <c r="G38" s="3">
        <v>282</v>
      </c>
      <c r="H38" s="36">
        <f>VLOOKUP(data[[#This Row],[Product]],products[],2,0)</f>
        <v>16.73</v>
      </c>
      <c r="I38" s="36">
        <f>data[[#This Row],[Units]]*data[[#This Row],[Cost per Unit]]</f>
        <v>4717.8599999999997</v>
      </c>
    </row>
    <row r="39" spans="3:12" x14ac:dyDescent="0.35">
      <c r="C39" t="s">
        <v>2</v>
      </c>
      <c r="D39" t="s">
        <v>39</v>
      </c>
      <c r="E39" t="s">
        <v>28</v>
      </c>
      <c r="F39" s="2">
        <v>6027</v>
      </c>
      <c r="G39" s="3">
        <v>144</v>
      </c>
      <c r="H39" s="36">
        <f>VLOOKUP(data[[#This Row],[Product]],products[],2,0)</f>
        <v>10.38</v>
      </c>
      <c r="I39" s="36">
        <f>data[[#This Row],[Units]]*data[[#This Row],[Cost per Unit]]</f>
        <v>1494.72</v>
      </c>
      <c r="K39" t="s">
        <v>94</v>
      </c>
      <c r="L39" t="s">
        <v>92</v>
      </c>
    </row>
    <row r="40" spans="3:12" x14ac:dyDescent="0.35">
      <c r="C40" t="s">
        <v>6</v>
      </c>
      <c r="D40" t="s">
        <v>37</v>
      </c>
      <c r="E40" t="s">
        <v>16</v>
      </c>
      <c r="F40" s="2">
        <v>1904</v>
      </c>
      <c r="G40" s="3">
        <v>405</v>
      </c>
      <c r="H40" s="36">
        <f>VLOOKUP(data[[#This Row],[Product]],products[],2,0)</f>
        <v>8.7899999999999991</v>
      </c>
      <c r="I40" s="36">
        <f>data[[#This Row],[Units]]*data[[#This Row],[Cost per Unit]]</f>
        <v>3559.95</v>
      </c>
      <c r="K40" t="s">
        <v>95</v>
      </c>
      <c r="L40" t="s">
        <v>93</v>
      </c>
    </row>
    <row r="41" spans="3:12" x14ac:dyDescent="0.35">
      <c r="C41" t="s">
        <v>7</v>
      </c>
      <c r="D41" t="s">
        <v>34</v>
      </c>
      <c r="E41" t="s">
        <v>32</v>
      </c>
      <c r="F41" s="2">
        <v>3262</v>
      </c>
      <c r="G41" s="3">
        <v>75</v>
      </c>
      <c r="H41" s="36">
        <f>VLOOKUP(data[[#This Row],[Product]],products[],2,0)</f>
        <v>8.65</v>
      </c>
      <c r="I41" s="36">
        <f>data[[#This Row],[Units]]*data[[#This Row],[Cost per Unit]]</f>
        <v>648.75</v>
      </c>
    </row>
    <row r="42" spans="3:12" x14ac:dyDescent="0.35">
      <c r="C42" t="s">
        <v>40</v>
      </c>
      <c r="D42" t="s">
        <v>34</v>
      </c>
      <c r="E42" t="s">
        <v>27</v>
      </c>
      <c r="F42" s="2">
        <v>2289</v>
      </c>
      <c r="G42" s="3">
        <v>135</v>
      </c>
      <c r="H42" s="36">
        <f>VLOOKUP(data[[#This Row],[Product]],products[],2,0)</f>
        <v>16.73</v>
      </c>
      <c r="I42" s="36">
        <f>data[[#This Row],[Units]]*data[[#This Row],[Cost per Unit]]</f>
        <v>2258.5500000000002</v>
      </c>
    </row>
    <row r="43" spans="3:12" x14ac:dyDescent="0.35">
      <c r="C43" t="s">
        <v>5</v>
      </c>
      <c r="D43" t="s">
        <v>34</v>
      </c>
      <c r="E43" t="s">
        <v>27</v>
      </c>
      <c r="F43" s="2">
        <v>6986</v>
      </c>
      <c r="G43" s="3">
        <v>21</v>
      </c>
      <c r="H43" s="36">
        <f>VLOOKUP(data[[#This Row],[Product]],products[],2,0)</f>
        <v>16.73</v>
      </c>
      <c r="I43" s="36">
        <f>data[[#This Row],[Units]]*data[[#This Row],[Cost per Unit]]</f>
        <v>351.33</v>
      </c>
    </row>
    <row r="44" spans="3:12" x14ac:dyDescent="0.35">
      <c r="C44" t="s">
        <v>2</v>
      </c>
      <c r="D44" t="s">
        <v>38</v>
      </c>
      <c r="E44" t="s">
        <v>23</v>
      </c>
      <c r="F44" s="2">
        <v>4417</v>
      </c>
      <c r="G44" s="3">
        <v>153</v>
      </c>
      <c r="H44" s="36">
        <f>VLOOKUP(data[[#This Row],[Product]],products[],2,0)</f>
        <v>6.49</v>
      </c>
      <c r="I44" s="36">
        <f>data[[#This Row],[Units]]*data[[#This Row],[Cost per Unit]]</f>
        <v>992.97</v>
      </c>
    </row>
    <row r="45" spans="3:12" x14ac:dyDescent="0.35">
      <c r="C45" t="s">
        <v>6</v>
      </c>
      <c r="D45" t="s">
        <v>34</v>
      </c>
      <c r="E45" t="s">
        <v>15</v>
      </c>
      <c r="F45" s="2">
        <v>1442</v>
      </c>
      <c r="G45" s="3">
        <v>15</v>
      </c>
      <c r="H45" s="36">
        <f>VLOOKUP(data[[#This Row],[Product]],products[],2,0)</f>
        <v>11.73</v>
      </c>
      <c r="I45" s="36">
        <f>data[[#This Row],[Units]]*data[[#This Row],[Cost per Unit]]</f>
        <v>175.95000000000002</v>
      </c>
    </row>
    <row r="46" spans="3:12" x14ac:dyDescent="0.35">
      <c r="C46" t="s">
        <v>3</v>
      </c>
      <c r="D46" t="s">
        <v>35</v>
      </c>
      <c r="E46" t="s">
        <v>14</v>
      </c>
      <c r="F46" s="2">
        <v>2415</v>
      </c>
      <c r="G46" s="3">
        <v>255</v>
      </c>
      <c r="H46" s="36">
        <f>VLOOKUP(data[[#This Row],[Product]],products[],2,0)</f>
        <v>11.7</v>
      </c>
      <c r="I46" s="36">
        <f>data[[#This Row],[Units]]*data[[#This Row],[Cost per Unit]]</f>
        <v>2983.5</v>
      </c>
    </row>
    <row r="47" spans="3:12" x14ac:dyDescent="0.35">
      <c r="C47" t="s">
        <v>2</v>
      </c>
      <c r="D47" t="s">
        <v>37</v>
      </c>
      <c r="E47" t="s">
        <v>19</v>
      </c>
      <c r="F47" s="2">
        <v>238</v>
      </c>
      <c r="G47" s="3">
        <v>18</v>
      </c>
      <c r="H47" s="36">
        <f>VLOOKUP(data[[#This Row],[Product]],products[],2,0)</f>
        <v>7.64</v>
      </c>
      <c r="I47" s="36">
        <f>data[[#This Row],[Units]]*data[[#This Row],[Cost per Unit]]</f>
        <v>137.51999999999998</v>
      </c>
    </row>
    <row r="48" spans="3:12" x14ac:dyDescent="0.35">
      <c r="C48" t="s">
        <v>6</v>
      </c>
      <c r="D48" t="s">
        <v>37</v>
      </c>
      <c r="E48" t="s">
        <v>23</v>
      </c>
      <c r="F48" s="2">
        <v>4949</v>
      </c>
      <c r="G48" s="3">
        <v>189</v>
      </c>
      <c r="H48" s="36">
        <f>VLOOKUP(data[[#This Row],[Product]],products[],2,0)</f>
        <v>6.49</v>
      </c>
      <c r="I48" s="36">
        <f>data[[#This Row],[Units]]*data[[#This Row],[Cost per Unit]]</f>
        <v>1226.6100000000001</v>
      </c>
    </row>
    <row r="49" spans="3:9" x14ac:dyDescent="0.35">
      <c r="C49" t="s">
        <v>5</v>
      </c>
      <c r="D49" t="s">
        <v>38</v>
      </c>
      <c r="E49" t="s">
        <v>32</v>
      </c>
      <c r="F49" s="2">
        <v>5075</v>
      </c>
      <c r="G49" s="3">
        <v>21</v>
      </c>
      <c r="H49" s="36">
        <f>VLOOKUP(data[[#This Row],[Product]],products[],2,0)</f>
        <v>8.65</v>
      </c>
      <c r="I49" s="36">
        <f>data[[#This Row],[Units]]*data[[#This Row],[Cost per Unit]]</f>
        <v>181.65</v>
      </c>
    </row>
    <row r="50" spans="3:9" x14ac:dyDescent="0.35">
      <c r="C50" t="s">
        <v>3</v>
      </c>
      <c r="D50" t="s">
        <v>36</v>
      </c>
      <c r="E50" t="s">
        <v>16</v>
      </c>
      <c r="F50" s="2">
        <v>9198</v>
      </c>
      <c r="G50" s="3">
        <v>36</v>
      </c>
      <c r="H50" s="36">
        <f>VLOOKUP(data[[#This Row],[Product]],products[],2,0)</f>
        <v>8.7899999999999991</v>
      </c>
      <c r="I50" s="36">
        <f>data[[#This Row],[Units]]*data[[#This Row],[Cost per Unit]]</f>
        <v>316.43999999999994</v>
      </c>
    </row>
    <row r="51" spans="3:9" x14ac:dyDescent="0.35">
      <c r="C51" t="s">
        <v>6</v>
      </c>
      <c r="D51" t="s">
        <v>34</v>
      </c>
      <c r="E51" t="s">
        <v>29</v>
      </c>
      <c r="F51" s="2">
        <v>3339</v>
      </c>
      <c r="G51" s="3">
        <v>75</v>
      </c>
      <c r="H51" s="36">
        <f>VLOOKUP(data[[#This Row],[Product]],products[],2,0)</f>
        <v>7.16</v>
      </c>
      <c r="I51" s="36">
        <f>data[[#This Row],[Units]]*data[[#This Row],[Cost per Unit]]</f>
        <v>537</v>
      </c>
    </row>
    <row r="52" spans="3:9" x14ac:dyDescent="0.35">
      <c r="C52" t="s">
        <v>40</v>
      </c>
      <c r="D52" t="s">
        <v>34</v>
      </c>
      <c r="E52" t="s">
        <v>17</v>
      </c>
      <c r="F52" s="2">
        <v>5019</v>
      </c>
      <c r="G52" s="3">
        <v>156</v>
      </c>
      <c r="H52" s="36">
        <f>VLOOKUP(data[[#This Row],[Product]],products[],2,0)</f>
        <v>3.11</v>
      </c>
      <c r="I52" s="36">
        <f>data[[#This Row],[Units]]*data[[#This Row],[Cost per Unit]]</f>
        <v>485.15999999999997</v>
      </c>
    </row>
    <row r="53" spans="3:9" x14ac:dyDescent="0.35">
      <c r="C53" t="s">
        <v>5</v>
      </c>
      <c r="D53" t="s">
        <v>36</v>
      </c>
      <c r="E53" t="s">
        <v>16</v>
      </c>
      <c r="F53" s="2">
        <v>16184</v>
      </c>
      <c r="G53" s="3">
        <v>39</v>
      </c>
      <c r="H53" s="36">
        <f>VLOOKUP(data[[#This Row],[Product]],products[],2,0)</f>
        <v>8.7899999999999991</v>
      </c>
      <c r="I53" s="36">
        <f>data[[#This Row],[Units]]*data[[#This Row],[Cost per Unit]]</f>
        <v>342.80999999999995</v>
      </c>
    </row>
    <row r="54" spans="3:9" x14ac:dyDescent="0.35">
      <c r="C54" t="s">
        <v>6</v>
      </c>
      <c r="D54" t="s">
        <v>36</v>
      </c>
      <c r="E54" t="s">
        <v>21</v>
      </c>
      <c r="F54" s="2">
        <v>497</v>
      </c>
      <c r="G54" s="3">
        <v>63</v>
      </c>
      <c r="H54" s="36">
        <f>VLOOKUP(data[[#This Row],[Product]],products[],2,0)</f>
        <v>9</v>
      </c>
      <c r="I54" s="36">
        <f>data[[#This Row],[Units]]*data[[#This Row],[Cost per Unit]]</f>
        <v>567</v>
      </c>
    </row>
    <row r="55" spans="3:9" x14ac:dyDescent="0.35">
      <c r="C55" t="s">
        <v>2</v>
      </c>
      <c r="D55" t="s">
        <v>36</v>
      </c>
      <c r="E55" t="s">
        <v>29</v>
      </c>
      <c r="F55" s="2">
        <v>8211</v>
      </c>
      <c r="G55" s="3">
        <v>75</v>
      </c>
      <c r="H55" s="36">
        <f>VLOOKUP(data[[#This Row],[Product]],products[],2,0)</f>
        <v>7.16</v>
      </c>
      <c r="I55" s="36">
        <f>data[[#This Row],[Units]]*data[[#This Row],[Cost per Unit]]</f>
        <v>537</v>
      </c>
    </row>
    <row r="56" spans="3:9" x14ac:dyDescent="0.35">
      <c r="C56" t="s">
        <v>2</v>
      </c>
      <c r="D56" t="s">
        <v>38</v>
      </c>
      <c r="E56" t="s">
        <v>28</v>
      </c>
      <c r="F56" s="2">
        <v>6580</v>
      </c>
      <c r="G56" s="3">
        <v>183</v>
      </c>
      <c r="H56" s="36">
        <f>VLOOKUP(data[[#This Row],[Product]],products[],2,0)</f>
        <v>10.38</v>
      </c>
      <c r="I56" s="36">
        <f>data[[#This Row],[Units]]*data[[#This Row],[Cost per Unit]]</f>
        <v>1899.5400000000002</v>
      </c>
    </row>
    <row r="57" spans="3:9" x14ac:dyDescent="0.35">
      <c r="C57" t="s">
        <v>41</v>
      </c>
      <c r="D57" t="s">
        <v>35</v>
      </c>
      <c r="E57" t="s">
        <v>13</v>
      </c>
      <c r="F57" s="2">
        <v>4760</v>
      </c>
      <c r="G57" s="3">
        <v>69</v>
      </c>
      <c r="H57" s="36">
        <f>VLOOKUP(data[[#This Row],[Product]],products[],2,0)</f>
        <v>9.33</v>
      </c>
      <c r="I57" s="36">
        <f>data[[#This Row],[Units]]*data[[#This Row],[Cost per Unit]]</f>
        <v>643.77</v>
      </c>
    </row>
    <row r="58" spans="3:9" x14ac:dyDescent="0.35">
      <c r="C58" t="s">
        <v>40</v>
      </c>
      <c r="D58" t="s">
        <v>36</v>
      </c>
      <c r="E58" t="s">
        <v>25</v>
      </c>
      <c r="F58" s="2">
        <v>5439</v>
      </c>
      <c r="G58" s="3">
        <v>30</v>
      </c>
      <c r="H58" s="36">
        <f>VLOOKUP(data[[#This Row],[Product]],products[],2,0)</f>
        <v>13.15</v>
      </c>
      <c r="I58" s="36">
        <f>data[[#This Row],[Units]]*data[[#This Row],[Cost per Unit]]</f>
        <v>394.5</v>
      </c>
    </row>
    <row r="59" spans="3:9" x14ac:dyDescent="0.35">
      <c r="C59" t="s">
        <v>41</v>
      </c>
      <c r="D59" t="s">
        <v>34</v>
      </c>
      <c r="E59" t="s">
        <v>17</v>
      </c>
      <c r="F59" s="2">
        <v>1463</v>
      </c>
      <c r="G59" s="3">
        <v>39</v>
      </c>
      <c r="H59" s="36">
        <f>VLOOKUP(data[[#This Row],[Product]],products[],2,0)</f>
        <v>3.11</v>
      </c>
      <c r="I59" s="36">
        <f>data[[#This Row],[Units]]*data[[#This Row],[Cost per Unit]]</f>
        <v>121.28999999999999</v>
      </c>
    </row>
    <row r="60" spans="3:9" x14ac:dyDescent="0.35">
      <c r="C60" t="s">
        <v>3</v>
      </c>
      <c r="D60" t="s">
        <v>34</v>
      </c>
      <c r="E60" t="s">
        <v>32</v>
      </c>
      <c r="F60" s="2">
        <v>7777</v>
      </c>
      <c r="G60" s="3">
        <v>504</v>
      </c>
      <c r="H60" s="36">
        <f>VLOOKUP(data[[#This Row],[Product]],products[],2,0)</f>
        <v>8.65</v>
      </c>
      <c r="I60" s="36">
        <f>data[[#This Row],[Units]]*data[[#This Row],[Cost per Unit]]</f>
        <v>4359.6000000000004</v>
      </c>
    </row>
    <row r="61" spans="3:9" x14ac:dyDescent="0.35">
      <c r="C61" t="s">
        <v>9</v>
      </c>
      <c r="D61" t="s">
        <v>37</v>
      </c>
      <c r="E61" t="s">
        <v>29</v>
      </c>
      <c r="F61" s="2">
        <v>1085</v>
      </c>
      <c r="G61" s="3">
        <v>273</v>
      </c>
      <c r="H61" s="36">
        <f>VLOOKUP(data[[#This Row],[Product]],products[],2,0)</f>
        <v>7.16</v>
      </c>
      <c r="I61" s="36">
        <f>data[[#This Row],[Units]]*data[[#This Row],[Cost per Unit]]</f>
        <v>1954.68</v>
      </c>
    </row>
    <row r="62" spans="3:9" x14ac:dyDescent="0.35">
      <c r="C62" t="s">
        <v>5</v>
      </c>
      <c r="D62" t="s">
        <v>37</v>
      </c>
      <c r="E62" t="s">
        <v>31</v>
      </c>
      <c r="F62" s="2">
        <v>182</v>
      </c>
      <c r="G62" s="3">
        <v>48</v>
      </c>
      <c r="H62" s="36">
        <f>VLOOKUP(data[[#This Row],[Product]],products[],2,0)</f>
        <v>5.79</v>
      </c>
      <c r="I62" s="36">
        <f>data[[#This Row],[Units]]*data[[#This Row],[Cost per Unit]]</f>
        <v>277.92</v>
      </c>
    </row>
    <row r="63" spans="3:9" x14ac:dyDescent="0.35">
      <c r="C63" t="s">
        <v>6</v>
      </c>
      <c r="D63" t="s">
        <v>34</v>
      </c>
      <c r="E63" t="s">
        <v>27</v>
      </c>
      <c r="F63" s="2">
        <v>4242</v>
      </c>
      <c r="G63" s="3">
        <v>207</v>
      </c>
      <c r="H63" s="36">
        <f>VLOOKUP(data[[#This Row],[Product]],products[],2,0)</f>
        <v>16.73</v>
      </c>
      <c r="I63" s="36">
        <f>data[[#This Row],[Units]]*data[[#This Row],[Cost per Unit]]</f>
        <v>3463.11</v>
      </c>
    </row>
    <row r="64" spans="3:9" x14ac:dyDescent="0.35">
      <c r="C64" t="s">
        <v>6</v>
      </c>
      <c r="D64" t="s">
        <v>36</v>
      </c>
      <c r="E64" t="s">
        <v>32</v>
      </c>
      <c r="F64" s="2">
        <v>6118</v>
      </c>
      <c r="G64" s="3">
        <v>9</v>
      </c>
      <c r="H64" s="36">
        <f>VLOOKUP(data[[#This Row],[Product]],products[],2,0)</f>
        <v>8.65</v>
      </c>
      <c r="I64" s="36">
        <f>data[[#This Row],[Units]]*data[[#This Row],[Cost per Unit]]</f>
        <v>77.850000000000009</v>
      </c>
    </row>
    <row r="65" spans="3:9" x14ac:dyDescent="0.35">
      <c r="C65" t="s">
        <v>10</v>
      </c>
      <c r="D65" t="s">
        <v>36</v>
      </c>
      <c r="E65" t="s">
        <v>23</v>
      </c>
      <c r="F65" s="2">
        <v>2317</v>
      </c>
      <c r="G65" s="3">
        <v>261</v>
      </c>
      <c r="H65" s="36">
        <f>VLOOKUP(data[[#This Row],[Product]],products[],2,0)</f>
        <v>6.49</v>
      </c>
      <c r="I65" s="36">
        <f>data[[#This Row],[Units]]*data[[#This Row],[Cost per Unit]]</f>
        <v>1693.89</v>
      </c>
    </row>
    <row r="66" spans="3:9" x14ac:dyDescent="0.35">
      <c r="C66" t="s">
        <v>6</v>
      </c>
      <c r="D66" t="s">
        <v>38</v>
      </c>
      <c r="E66" t="s">
        <v>16</v>
      </c>
      <c r="F66" s="2">
        <v>938</v>
      </c>
      <c r="G66" s="3">
        <v>6</v>
      </c>
      <c r="H66" s="36">
        <f>VLOOKUP(data[[#This Row],[Product]],products[],2,0)</f>
        <v>8.7899999999999991</v>
      </c>
      <c r="I66" s="36">
        <f>data[[#This Row],[Units]]*data[[#This Row],[Cost per Unit]]</f>
        <v>52.739999999999995</v>
      </c>
    </row>
    <row r="67" spans="3:9" x14ac:dyDescent="0.35">
      <c r="C67" t="s">
        <v>8</v>
      </c>
      <c r="D67" t="s">
        <v>37</v>
      </c>
      <c r="E67" t="s">
        <v>15</v>
      </c>
      <c r="F67" s="2">
        <v>9709</v>
      </c>
      <c r="G67" s="3">
        <v>30</v>
      </c>
      <c r="H67" s="36">
        <f>VLOOKUP(data[[#This Row],[Product]],products[],2,0)</f>
        <v>11.73</v>
      </c>
      <c r="I67" s="36">
        <f>data[[#This Row],[Units]]*data[[#This Row],[Cost per Unit]]</f>
        <v>351.90000000000003</v>
      </c>
    </row>
    <row r="68" spans="3:9" x14ac:dyDescent="0.35">
      <c r="C68" t="s">
        <v>7</v>
      </c>
      <c r="D68" t="s">
        <v>34</v>
      </c>
      <c r="E68" t="s">
        <v>20</v>
      </c>
      <c r="F68" s="2">
        <v>2205</v>
      </c>
      <c r="G68" s="3">
        <v>138</v>
      </c>
      <c r="H68" s="36">
        <f>VLOOKUP(data[[#This Row],[Product]],products[],2,0)</f>
        <v>10.62</v>
      </c>
      <c r="I68" s="36">
        <f>data[[#This Row],[Units]]*data[[#This Row],[Cost per Unit]]</f>
        <v>1465.56</v>
      </c>
    </row>
    <row r="69" spans="3:9" x14ac:dyDescent="0.35">
      <c r="C69" t="s">
        <v>7</v>
      </c>
      <c r="D69" t="s">
        <v>37</v>
      </c>
      <c r="E69" t="s">
        <v>17</v>
      </c>
      <c r="F69" s="2">
        <v>4487</v>
      </c>
      <c r="G69" s="3">
        <v>111</v>
      </c>
      <c r="H69" s="36">
        <f>VLOOKUP(data[[#This Row],[Product]],products[],2,0)</f>
        <v>3.11</v>
      </c>
      <c r="I69" s="36">
        <f>data[[#This Row],[Units]]*data[[#This Row],[Cost per Unit]]</f>
        <v>345.21</v>
      </c>
    </row>
    <row r="70" spans="3:9" x14ac:dyDescent="0.35">
      <c r="C70" t="s">
        <v>5</v>
      </c>
      <c r="D70" t="s">
        <v>35</v>
      </c>
      <c r="E70" t="s">
        <v>18</v>
      </c>
      <c r="F70" s="2">
        <v>2415</v>
      </c>
      <c r="G70" s="3">
        <v>15</v>
      </c>
      <c r="H70" s="36">
        <f>VLOOKUP(data[[#This Row],[Product]],products[],2,0)</f>
        <v>6.47</v>
      </c>
      <c r="I70" s="36">
        <f>data[[#This Row],[Units]]*data[[#This Row],[Cost per Unit]]</f>
        <v>97.05</v>
      </c>
    </row>
    <row r="71" spans="3:9" x14ac:dyDescent="0.35">
      <c r="C71" t="s">
        <v>40</v>
      </c>
      <c r="D71" t="s">
        <v>34</v>
      </c>
      <c r="E71" t="s">
        <v>19</v>
      </c>
      <c r="F71" s="2">
        <v>4018</v>
      </c>
      <c r="G71" s="3">
        <v>162</v>
      </c>
      <c r="H71" s="36">
        <f>VLOOKUP(data[[#This Row],[Product]],products[],2,0)</f>
        <v>7.64</v>
      </c>
      <c r="I71" s="36">
        <f>data[[#This Row],[Units]]*data[[#This Row],[Cost per Unit]]</f>
        <v>1237.6799999999998</v>
      </c>
    </row>
    <row r="72" spans="3:9" x14ac:dyDescent="0.35">
      <c r="C72" t="s">
        <v>5</v>
      </c>
      <c r="D72" t="s">
        <v>34</v>
      </c>
      <c r="E72" t="s">
        <v>19</v>
      </c>
      <c r="F72" s="2">
        <v>861</v>
      </c>
      <c r="G72" s="3">
        <v>195</v>
      </c>
      <c r="H72" s="36">
        <f>VLOOKUP(data[[#This Row],[Product]],products[],2,0)</f>
        <v>7.64</v>
      </c>
      <c r="I72" s="36">
        <f>data[[#This Row],[Units]]*data[[#This Row],[Cost per Unit]]</f>
        <v>1489.8</v>
      </c>
    </row>
    <row r="73" spans="3:9" x14ac:dyDescent="0.35">
      <c r="C73" t="s">
        <v>10</v>
      </c>
      <c r="D73" t="s">
        <v>38</v>
      </c>
      <c r="E73" t="s">
        <v>14</v>
      </c>
      <c r="F73" s="2">
        <v>5586</v>
      </c>
      <c r="G73" s="3">
        <v>525</v>
      </c>
      <c r="H73" s="36">
        <f>VLOOKUP(data[[#This Row],[Product]],products[],2,0)</f>
        <v>11.7</v>
      </c>
      <c r="I73" s="36">
        <f>data[[#This Row],[Units]]*data[[#This Row],[Cost per Unit]]</f>
        <v>6142.5</v>
      </c>
    </row>
    <row r="74" spans="3:9" x14ac:dyDescent="0.35">
      <c r="C74" t="s">
        <v>7</v>
      </c>
      <c r="D74" t="s">
        <v>34</v>
      </c>
      <c r="E74" t="s">
        <v>33</v>
      </c>
      <c r="F74" s="2">
        <v>2226</v>
      </c>
      <c r="G74" s="3">
        <v>48</v>
      </c>
      <c r="H74" s="36">
        <f>VLOOKUP(data[[#This Row],[Product]],products[],2,0)</f>
        <v>12.37</v>
      </c>
      <c r="I74" s="36">
        <f>data[[#This Row],[Units]]*data[[#This Row],[Cost per Unit]]</f>
        <v>593.76</v>
      </c>
    </row>
    <row r="75" spans="3:9" x14ac:dyDescent="0.35">
      <c r="C75" t="s">
        <v>9</v>
      </c>
      <c r="D75" t="s">
        <v>34</v>
      </c>
      <c r="E75" t="s">
        <v>28</v>
      </c>
      <c r="F75" s="2">
        <v>14329</v>
      </c>
      <c r="G75" s="3">
        <v>150</v>
      </c>
      <c r="H75" s="36">
        <f>VLOOKUP(data[[#This Row],[Product]],products[],2,0)</f>
        <v>10.38</v>
      </c>
      <c r="I75" s="36">
        <f>data[[#This Row],[Units]]*data[[#This Row],[Cost per Unit]]</f>
        <v>1557.0000000000002</v>
      </c>
    </row>
    <row r="76" spans="3:9" x14ac:dyDescent="0.35">
      <c r="C76" t="s">
        <v>9</v>
      </c>
      <c r="D76" t="s">
        <v>34</v>
      </c>
      <c r="E76" t="s">
        <v>20</v>
      </c>
      <c r="F76" s="2">
        <v>8463</v>
      </c>
      <c r="G76" s="3">
        <v>492</v>
      </c>
      <c r="H76" s="36">
        <f>VLOOKUP(data[[#This Row],[Product]],products[],2,0)</f>
        <v>10.62</v>
      </c>
      <c r="I76" s="36">
        <f>data[[#This Row],[Units]]*data[[#This Row],[Cost per Unit]]</f>
        <v>5225.04</v>
      </c>
    </row>
    <row r="77" spans="3:9" x14ac:dyDescent="0.35">
      <c r="C77" t="s">
        <v>5</v>
      </c>
      <c r="D77" t="s">
        <v>34</v>
      </c>
      <c r="E77" t="s">
        <v>29</v>
      </c>
      <c r="F77" s="2">
        <v>2891</v>
      </c>
      <c r="G77" s="3">
        <v>102</v>
      </c>
      <c r="H77" s="36">
        <f>VLOOKUP(data[[#This Row],[Product]],products[],2,0)</f>
        <v>7.16</v>
      </c>
      <c r="I77" s="36">
        <f>data[[#This Row],[Units]]*data[[#This Row],[Cost per Unit]]</f>
        <v>730.32</v>
      </c>
    </row>
    <row r="78" spans="3:9" x14ac:dyDescent="0.35">
      <c r="C78" t="s">
        <v>3</v>
      </c>
      <c r="D78" t="s">
        <v>36</v>
      </c>
      <c r="E78" t="s">
        <v>23</v>
      </c>
      <c r="F78" s="2">
        <v>3773</v>
      </c>
      <c r="G78" s="3">
        <v>165</v>
      </c>
      <c r="H78" s="36">
        <f>VLOOKUP(data[[#This Row],[Product]],products[],2,0)</f>
        <v>6.49</v>
      </c>
      <c r="I78" s="36">
        <f>data[[#This Row],[Units]]*data[[#This Row],[Cost per Unit]]</f>
        <v>1070.8500000000001</v>
      </c>
    </row>
    <row r="79" spans="3:9" x14ac:dyDescent="0.35">
      <c r="C79" t="s">
        <v>41</v>
      </c>
      <c r="D79" t="s">
        <v>36</v>
      </c>
      <c r="E79" t="s">
        <v>28</v>
      </c>
      <c r="F79" s="2">
        <v>854</v>
      </c>
      <c r="G79" s="3">
        <v>309</v>
      </c>
      <c r="H79" s="36">
        <f>VLOOKUP(data[[#This Row],[Product]],products[],2,0)</f>
        <v>10.38</v>
      </c>
      <c r="I79" s="36">
        <f>data[[#This Row],[Units]]*data[[#This Row],[Cost per Unit]]</f>
        <v>3207.42</v>
      </c>
    </row>
    <row r="80" spans="3:9" x14ac:dyDescent="0.35">
      <c r="C80" t="s">
        <v>6</v>
      </c>
      <c r="D80" t="s">
        <v>36</v>
      </c>
      <c r="E80" t="s">
        <v>17</v>
      </c>
      <c r="F80" s="2">
        <v>4970</v>
      </c>
      <c r="G80" s="3">
        <v>156</v>
      </c>
      <c r="H80" s="36">
        <f>VLOOKUP(data[[#This Row],[Product]],products[],2,0)</f>
        <v>3.11</v>
      </c>
      <c r="I80" s="36">
        <f>data[[#This Row],[Units]]*data[[#This Row],[Cost per Unit]]</f>
        <v>485.15999999999997</v>
      </c>
    </row>
    <row r="81" spans="3:9" x14ac:dyDescent="0.35">
      <c r="C81" t="s">
        <v>9</v>
      </c>
      <c r="D81" t="s">
        <v>35</v>
      </c>
      <c r="E81" t="s">
        <v>26</v>
      </c>
      <c r="F81" s="2">
        <v>98</v>
      </c>
      <c r="G81" s="3">
        <v>159</v>
      </c>
      <c r="H81" s="36">
        <f>VLOOKUP(data[[#This Row],[Product]],products[],2,0)</f>
        <v>5.6</v>
      </c>
      <c r="I81" s="36">
        <f>data[[#This Row],[Units]]*data[[#This Row],[Cost per Unit]]</f>
        <v>890.4</v>
      </c>
    </row>
    <row r="82" spans="3:9" x14ac:dyDescent="0.35">
      <c r="C82" t="s">
        <v>5</v>
      </c>
      <c r="D82" t="s">
        <v>35</v>
      </c>
      <c r="E82" t="s">
        <v>15</v>
      </c>
      <c r="F82" s="2">
        <v>13391</v>
      </c>
      <c r="G82" s="3">
        <v>201</v>
      </c>
      <c r="H82" s="36">
        <f>VLOOKUP(data[[#This Row],[Product]],products[],2,0)</f>
        <v>11.73</v>
      </c>
      <c r="I82" s="36">
        <f>data[[#This Row],[Units]]*data[[#This Row],[Cost per Unit]]</f>
        <v>2357.73</v>
      </c>
    </row>
    <row r="83" spans="3:9" x14ac:dyDescent="0.35">
      <c r="C83" t="s">
        <v>8</v>
      </c>
      <c r="D83" t="s">
        <v>39</v>
      </c>
      <c r="E83" t="s">
        <v>31</v>
      </c>
      <c r="F83" s="2">
        <v>8890</v>
      </c>
      <c r="G83" s="3">
        <v>210</v>
      </c>
      <c r="H83" s="36">
        <f>VLOOKUP(data[[#This Row],[Product]],products[],2,0)</f>
        <v>5.79</v>
      </c>
      <c r="I83" s="36">
        <f>data[[#This Row],[Units]]*data[[#This Row],[Cost per Unit]]</f>
        <v>1215.9000000000001</v>
      </c>
    </row>
    <row r="84" spans="3:9" x14ac:dyDescent="0.35">
      <c r="C84" t="s">
        <v>2</v>
      </c>
      <c r="D84" t="s">
        <v>38</v>
      </c>
      <c r="E84" t="s">
        <v>13</v>
      </c>
      <c r="F84" s="2">
        <v>56</v>
      </c>
      <c r="G84" s="3">
        <v>51</v>
      </c>
      <c r="H84" s="36">
        <f>VLOOKUP(data[[#This Row],[Product]],products[],2,0)</f>
        <v>9.33</v>
      </c>
      <c r="I84" s="36">
        <f>data[[#This Row],[Units]]*data[[#This Row],[Cost per Unit]]</f>
        <v>475.83</v>
      </c>
    </row>
    <row r="85" spans="3:9" x14ac:dyDescent="0.35">
      <c r="C85" t="s">
        <v>3</v>
      </c>
      <c r="D85" t="s">
        <v>36</v>
      </c>
      <c r="E85" t="s">
        <v>25</v>
      </c>
      <c r="F85" s="2">
        <v>3339</v>
      </c>
      <c r="G85" s="3">
        <v>39</v>
      </c>
      <c r="H85" s="36">
        <f>VLOOKUP(data[[#This Row],[Product]],products[],2,0)</f>
        <v>13.15</v>
      </c>
      <c r="I85" s="36">
        <f>data[[#This Row],[Units]]*data[[#This Row],[Cost per Unit]]</f>
        <v>512.85</v>
      </c>
    </row>
    <row r="86" spans="3:9" x14ac:dyDescent="0.35">
      <c r="C86" t="s">
        <v>10</v>
      </c>
      <c r="D86" t="s">
        <v>35</v>
      </c>
      <c r="E86" t="s">
        <v>18</v>
      </c>
      <c r="F86" s="2">
        <v>3808</v>
      </c>
      <c r="G86" s="3">
        <v>279</v>
      </c>
      <c r="H86" s="36">
        <f>VLOOKUP(data[[#This Row],[Product]],products[],2,0)</f>
        <v>6.47</v>
      </c>
      <c r="I86" s="36">
        <f>data[[#This Row],[Units]]*data[[#This Row],[Cost per Unit]]</f>
        <v>1805.1299999999999</v>
      </c>
    </row>
    <row r="87" spans="3:9" x14ac:dyDescent="0.35">
      <c r="C87" t="s">
        <v>10</v>
      </c>
      <c r="D87" t="s">
        <v>38</v>
      </c>
      <c r="E87" t="s">
        <v>13</v>
      </c>
      <c r="F87" s="2">
        <v>63</v>
      </c>
      <c r="G87" s="3">
        <v>123</v>
      </c>
      <c r="H87" s="36">
        <f>VLOOKUP(data[[#This Row],[Product]],products[],2,0)</f>
        <v>9.33</v>
      </c>
      <c r="I87" s="36">
        <f>data[[#This Row],[Units]]*data[[#This Row],[Cost per Unit]]</f>
        <v>1147.5899999999999</v>
      </c>
    </row>
    <row r="88" spans="3:9" x14ac:dyDescent="0.35">
      <c r="C88" t="s">
        <v>2</v>
      </c>
      <c r="D88" t="s">
        <v>39</v>
      </c>
      <c r="E88" t="s">
        <v>27</v>
      </c>
      <c r="F88" s="2">
        <v>7812</v>
      </c>
      <c r="G88" s="3">
        <v>81</v>
      </c>
      <c r="H88" s="36">
        <f>VLOOKUP(data[[#This Row],[Product]],products[],2,0)</f>
        <v>16.73</v>
      </c>
      <c r="I88" s="36">
        <f>data[[#This Row],[Units]]*data[[#This Row],[Cost per Unit]]</f>
        <v>1355.13</v>
      </c>
    </row>
    <row r="89" spans="3:9" x14ac:dyDescent="0.35">
      <c r="C89" t="s">
        <v>40</v>
      </c>
      <c r="D89" t="s">
        <v>37</v>
      </c>
      <c r="E89" t="s">
        <v>19</v>
      </c>
      <c r="F89" s="2">
        <v>7693</v>
      </c>
      <c r="G89" s="3">
        <v>21</v>
      </c>
      <c r="H89" s="36">
        <f>VLOOKUP(data[[#This Row],[Product]],products[],2,0)</f>
        <v>7.64</v>
      </c>
      <c r="I89" s="36">
        <f>data[[#This Row],[Units]]*data[[#This Row],[Cost per Unit]]</f>
        <v>160.44</v>
      </c>
    </row>
    <row r="90" spans="3:9" x14ac:dyDescent="0.35">
      <c r="C90" t="s">
        <v>3</v>
      </c>
      <c r="D90" t="s">
        <v>36</v>
      </c>
      <c r="E90" t="s">
        <v>28</v>
      </c>
      <c r="F90" s="2">
        <v>973</v>
      </c>
      <c r="G90" s="3">
        <v>162</v>
      </c>
      <c r="H90" s="36">
        <f>VLOOKUP(data[[#This Row],[Product]],products[],2,0)</f>
        <v>10.38</v>
      </c>
      <c r="I90" s="36">
        <f>data[[#This Row],[Units]]*data[[#This Row],[Cost per Unit]]</f>
        <v>1681.5600000000002</v>
      </c>
    </row>
    <row r="91" spans="3:9" x14ac:dyDescent="0.35">
      <c r="C91" t="s">
        <v>10</v>
      </c>
      <c r="D91" t="s">
        <v>35</v>
      </c>
      <c r="E91" t="s">
        <v>21</v>
      </c>
      <c r="F91" s="2">
        <v>567</v>
      </c>
      <c r="G91" s="3">
        <v>228</v>
      </c>
      <c r="H91" s="36">
        <f>VLOOKUP(data[[#This Row],[Product]],products[],2,0)</f>
        <v>9</v>
      </c>
      <c r="I91" s="36">
        <f>data[[#This Row],[Units]]*data[[#This Row],[Cost per Unit]]</f>
        <v>2052</v>
      </c>
    </row>
    <row r="92" spans="3:9" x14ac:dyDescent="0.35">
      <c r="C92" t="s">
        <v>10</v>
      </c>
      <c r="D92" t="s">
        <v>36</v>
      </c>
      <c r="E92" t="s">
        <v>29</v>
      </c>
      <c r="F92" s="2">
        <v>2471</v>
      </c>
      <c r="G92" s="3">
        <v>342</v>
      </c>
      <c r="H92" s="36">
        <f>VLOOKUP(data[[#This Row],[Product]],products[],2,0)</f>
        <v>7.16</v>
      </c>
      <c r="I92" s="36">
        <f>data[[#This Row],[Units]]*data[[#This Row],[Cost per Unit]]</f>
        <v>2448.7200000000003</v>
      </c>
    </row>
    <row r="93" spans="3:9" x14ac:dyDescent="0.35">
      <c r="C93" t="s">
        <v>5</v>
      </c>
      <c r="D93" t="s">
        <v>38</v>
      </c>
      <c r="E93" t="s">
        <v>13</v>
      </c>
      <c r="F93" s="2">
        <v>7189</v>
      </c>
      <c r="G93" s="3">
        <v>54</v>
      </c>
      <c r="H93" s="36">
        <f>VLOOKUP(data[[#This Row],[Product]],products[],2,0)</f>
        <v>9.33</v>
      </c>
      <c r="I93" s="36">
        <f>data[[#This Row],[Units]]*data[[#This Row],[Cost per Unit]]</f>
        <v>503.82</v>
      </c>
    </row>
    <row r="94" spans="3:9" x14ac:dyDescent="0.35">
      <c r="C94" t="s">
        <v>41</v>
      </c>
      <c r="D94" t="s">
        <v>35</v>
      </c>
      <c r="E94" t="s">
        <v>28</v>
      </c>
      <c r="F94" s="2">
        <v>7455</v>
      </c>
      <c r="G94" s="3">
        <v>216</v>
      </c>
      <c r="H94" s="36">
        <f>VLOOKUP(data[[#This Row],[Product]],products[],2,0)</f>
        <v>10.38</v>
      </c>
      <c r="I94" s="36">
        <f>data[[#This Row],[Units]]*data[[#This Row],[Cost per Unit]]</f>
        <v>2242.0800000000004</v>
      </c>
    </row>
    <row r="95" spans="3:9" x14ac:dyDescent="0.35">
      <c r="C95" t="s">
        <v>3</v>
      </c>
      <c r="D95" t="s">
        <v>34</v>
      </c>
      <c r="E95" t="s">
        <v>26</v>
      </c>
      <c r="F95" s="2">
        <v>3108</v>
      </c>
      <c r="G95" s="3">
        <v>54</v>
      </c>
      <c r="H95" s="36">
        <f>VLOOKUP(data[[#This Row],[Product]],products[],2,0)</f>
        <v>5.6</v>
      </c>
      <c r="I95" s="36">
        <f>data[[#This Row],[Units]]*data[[#This Row],[Cost per Unit]]</f>
        <v>302.39999999999998</v>
      </c>
    </row>
    <row r="96" spans="3:9" x14ac:dyDescent="0.35">
      <c r="C96" t="s">
        <v>6</v>
      </c>
      <c r="D96" t="s">
        <v>38</v>
      </c>
      <c r="E96" t="s">
        <v>25</v>
      </c>
      <c r="F96" s="2">
        <v>469</v>
      </c>
      <c r="G96" s="3">
        <v>75</v>
      </c>
      <c r="H96" s="36">
        <f>VLOOKUP(data[[#This Row],[Product]],products[],2,0)</f>
        <v>13.15</v>
      </c>
      <c r="I96" s="36">
        <f>data[[#This Row],[Units]]*data[[#This Row],[Cost per Unit]]</f>
        <v>986.25</v>
      </c>
    </row>
    <row r="97" spans="3:9" x14ac:dyDescent="0.35">
      <c r="C97" t="s">
        <v>9</v>
      </c>
      <c r="D97" t="s">
        <v>37</v>
      </c>
      <c r="E97" t="s">
        <v>23</v>
      </c>
      <c r="F97" s="2">
        <v>2737</v>
      </c>
      <c r="G97" s="3">
        <v>93</v>
      </c>
      <c r="H97" s="36">
        <f>VLOOKUP(data[[#This Row],[Product]],products[],2,0)</f>
        <v>6.49</v>
      </c>
      <c r="I97" s="36">
        <f>data[[#This Row],[Units]]*data[[#This Row],[Cost per Unit]]</f>
        <v>603.57000000000005</v>
      </c>
    </row>
    <row r="98" spans="3:9" x14ac:dyDescent="0.35">
      <c r="C98" t="s">
        <v>9</v>
      </c>
      <c r="D98" t="s">
        <v>37</v>
      </c>
      <c r="E98" t="s">
        <v>25</v>
      </c>
      <c r="F98" s="2">
        <v>4305</v>
      </c>
      <c r="G98" s="3">
        <v>156</v>
      </c>
      <c r="H98" s="36">
        <f>VLOOKUP(data[[#This Row],[Product]],products[],2,0)</f>
        <v>13.15</v>
      </c>
      <c r="I98" s="36">
        <f>data[[#This Row],[Units]]*data[[#This Row],[Cost per Unit]]</f>
        <v>2051.4</v>
      </c>
    </row>
    <row r="99" spans="3:9" x14ac:dyDescent="0.35">
      <c r="C99" t="s">
        <v>9</v>
      </c>
      <c r="D99" t="s">
        <v>38</v>
      </c>
      <c r="E99" t="s">
        <v>17</v>
      </c>
      <c r="F99" s="2">
        <v>2408</v>
      </c>
      <c r="G99" s="3">
        <v>9</v>
      </c>
      <c r="H99" s="36">
        <f>VLOOKUP(data[[#This Row],[Product]],products[],2,0)</f>
        <v>3.11</v>
      </c>
      <c r="I99" s="36">
        <f>data[[#This Row],[Units]]*data[[#This Row],[Cost per Unit]]</f>
        <v>27.99</v>
      </c>
    </row>
    <row r="100" spans="3:9" x14ac:dyDescent="0.35">
      <c r="C100" t="s">
        <v>3</v>
      </c>
      <c r="D100" t="s">
        <v>36</v>
      </c>
      <c r="E100" t="s">
        <v>19</v>
      </c>
      <c r="F100" s="2">
        <v>1281</v>
      </c>
      <c r="G100" s="3">
        <v>18</v>
      </c>
      <c r="H100" s="36">
        <f>VLOOKUP(data[[#This Row],[Product]],products[],2,0)</f>
        <v>7.64</v>
      </c>
      <c r="I100" s="36">
        <f>data[[#This Row],[Units]]*data[[#This Row],[Cost per Unit]]</f>
        <v>137.51999999999998</v>
      </c>
    </row>
    <row r="101" spans="3:9" x14ac:dyDescent="0.35">
      <c r="C101" t="s">
        <v>40</v>
      </c>
      <c r="D101" t="s">
        <v>35</v>
      </c>
      <c r="E101" t="s">
        <v>32</v>
      </c>
      <c r="F101" s="2">
        <v>12348</v>
      </c>
      <c r="G101" s="3">
        <v>234</v>
      </c>
      <c r="H101" s="36">
        <f>VLOOKUP(data[[#This Row],[Product]],products[],2,0)</f>
        <v>8.65</v>
      </c>
      <c r="I101" s="36">
        <f>data[[#This Row],[Units]]*data[[#This Row],[Cost per Unit]]</f>
        <v>2024.1000000000001</v>
      </c>
    </row>
    <row r="102" spans="3:9" x14ac:dyDescent="0.35">
      <c r="C102" t="s">
        <v>3</v>
      </c>
      <c r="D102" t="s">
        <v>34</v>
      </c>
      <c r="E102" t="s">
        <v>28</v>
      </c>
      <c r="F102" s="2">
        <v>3689</v>
      </c>
      <c r="G102" s="3">
        <v>312</v>
      </c>
      <c r="H102" s="36">
        <f>VLOOKUP(data[[#This Row],[Product]],products[],2,0)</f>
        <v>10.38</v>
      </c>
      <c r="I102" s="36">
        <f>data[[#This Row],[Units]]*data[[#This Row],[Cost per Unit]]</f>
        <v>3238.5600000000004</v>
      </c>
    </row>
    <row r="103" spans="3:9" x14ac:dyDescent="0.35">
      <c r="C103" t="s">
        <v>7</v>
      </c>
      <c r="D103" t="s">
        <v>36</v>
      </c>
      <c r="E103" t="s">
        <v>19</v>
      </c>
      <c r="F103" s="2">
        <v>2870</v>
      </c>
      <c r="G103" s="3">
        <v>300</v>
      </c>
      <c r="H103" s="36">
        <f>VLOOKUP(data[[#This Row],[Product]],products[],2,0)</f>
        <v>7.64</v>
      </c>
      <c r="I103" s="36">
        <f>data[[#This Row],[Units]]*data[[#This Row],[Cost per Unit]]</f>
        <v>2292</v>
      </c>
    </row>
    <row r="104" spans="3:9" x14ac:dyDescent="0.35">
      <c r="C104" t="s">
        <v>2</v>
      </c>
      <c r="D104" t="s">
        <v>36</v>
      </c>
      <c r="E104" t="s">
        <v>27</v>
      </c>
      <c r="F104" s="2">
        <v>798</v>
      </c>
      <c r="G104" s="3">
        <v>519</v>
      </c>
      <c r="H104" s="36">
        <f>VLOOKUP(data[[#This Row],[Product]],products[],2,0)</f>
        <v>16.73</v>
      </c>
      <c r="I104" s="36">
        <f>data[[#This Row],[Units]]*data[[#This Row],[Cost per Unit]]</f>
        <v>8682.8700000000008</v>
      </c>
    </row>
    <row r="105" spans="3:9" x14ac:dyDescent="0.35">
      <c r="C105" t="s">
        <v>41</v>
      </c>
      <c r="D105" t="s">
        <v>37</v>
      </c>
      <c r="E105" t="s">
        <v>21</v>
      </c>
      <c r="F105" s="2">
        <v>2933</v>
      </c>
      <c r="G105" s="3">
        <v>9</v>
      </c>
      <c r="H105" s="36">
        <f>VLOOKUP(data[[#This Row],[Product]],products[],2,0)</f>
        <v>9</v>
      </c>
      <c r="I105" s="36">
        <f>data[[#This Row],[Units]]*data[[#This Row],[Cost per Unit]]</f>
        <v>81</v>
      </c>
    </row>
    <row r="106" spans="3:9" x14ac:dyDescent="0.35">
      <c r="C106" t="s">
        <v>5</v>
      </c>
      <c r="D106" t="s">
        <v>35</v>
      </c>
      <c r="E106" t="s">
        <v>4</v>
      </c>
      <c r="F106" s="2">
        <v>2744</v>
      </c>
      <c r="G106" s="3">
        <v>9</v>
      </c>
      <c r="H106" s="36">
        <f>VLOOKUP(data[[#This Row],[Product]],products[],2,0)</f>
        <v>11.88</v>
      </c>
      <c r="I106" s="36">
        <f>data[[#This Row],[Units]]*data[[#This Row],[Cost per Unit]]</f>
        <v>106.92</v>
      </c>
    </row>
    <row r="107" spans="3:9" x14ac:dyDescent="0.35">
      <c r="C107" t="s">
        <v>40</v>
      </c>
      <c r="D107" t="s">
        <v>36</v>
      </c>
      <c r="E107" t="s">
        <v>33</v>
      </c>
      <c r="F107" s="2">
        <v>9772</v>
      </c>
      <c r="G107" s="3">
        <v>90</v>
      </c>
      <c r="H107" s="36">
        <f>VLOOKUP(data[[#This Row],[Product]],products[],2,0)</f>
        <v>12.37</v>
      </c>
      <c r="I107" s="36">
        <f>data[[#This Row],[Units]]*data[[#This Row],[Cost per Unit]]</f>
        <v>1113.3</v>
      </c>
    </row>
    <row r="108" spans="3:9" x14ac:dyDescent="0.35">
      <c r="C108" t="s">
        <v>7</v>
      </c>
      <c r="D108" t="s">
        <v>34</v>
      </c>
      <c r="E108" t="s">
        <v>25</v>
      </c>
      <c r="F108" s="2">
        <v>1568</v>
      </c>
      <c r="G108" s="3">
        <v>96</v>
      </c>
      <c r="H108" s="36">
        <f>VLOOKUP(data[[#This Row],[Product]],products[],2,0)</f>
        <v>13.15</v>
      </c>
      <c r="I108" s="36">
        <f>data[[#This Row],[Units]]*data[[#This Row],[Cost per Unit]]</f>
        <v>1262.4000000000001</v>
      </c>
    </row>
    <row r="109" spans="3:9" x14ac:dyDescent="0.35">
      <c r="C109" t="s">
        <v>2</v>
      </c>
      <c r="D109" t="s">
        <v>36</v>
      </c>
      <c r="E109" t="s">
        <v>16</v>
      </c>
      <c r="F109" s="2">
        <v>11417</v>
      </c>
      <c r="G109" s="3">
        <v>21</v>
      </c>
      <c r="H109" s="36">
        <f>VLOOKUP(data[[#This Row],[Product]],products[],2,0)</f>
        <v>8.7899999999999991</v>
      </c>
      <c r="I109" s="36">
        <f>data[[#This Row],[Units]]*data[[#This Row],[Cost per Unit]]</f>
        <v>184.58999999999997</v>
      </c>
    </row>
    <row r="110" spans="3:9" x14ac:dyDescent="0.35">
      <c r="C110" t="s">
        <v>40</v>
      </c>
      <c r="D110" t="s">
        <v>34</v>
      </c>
      <c r="E110" t="s">
        <v>26</v>
      </c>
      <c r="F110" s="2">
        <v>6748</v>
      </c>
      <c r="G110" s="3">
        <v>48</v>
      </c>
      <c r="H110" s="36">
        <f>VLOOKUP(data[[#This Row],[Product]],products[],2,0)</f>
        <v>5.6</v>
      </c>
      <c r="I110" s="36">
        <f>data[[#This Row],[Units]]*data[[#This Row],[Cost per Unit]]</f>
        <v>268.79999999999995</v>
      </c>
    </row>
    <row r="111" spans="3:9" x14ac:dyDescent="0.35">
      <c r="C111" t="s">
        <v>10</v>
      </c>
      <c r="D111" t="s">
        <v>36</v>
      </c>
      <c r="E111" t="s">
        <v>27</v>
      </c>
      <c r="F111" s="2">
        <v>1407</v>
      </c>
      <c r="G111" s="3">
        <v>72</v>
      </c>
      <c r="H111" s="36">
        <f>VLOOKUP(data[[#This Row],[Product]],products[],2,0)</f>
        <v>16.73</v>
      </c>
      <c r="I111" s="36">
        <f>data[[#This Row],[Units]]*data[[#This Row],[Cost per Unit]]</f>
        <v>1204.56</v>
      </c>
    </row>
    <row r="112" spans="3:9" x14ac:dyDescent="0.35">
      <c r="C112" t="s">
        <v>8</v>
      </c>
      <c r="D112" t="s">
        <v>35</v>
      </c>
      <c r="E112" t="s">
        <v>29</v>
      </c>
      <c r="F112" s="2">
        <v>2023</v>
      </c>
      <c r="G112" s="3">
        <v>168</v>
      </c>
      <c r="H112" s="36">
        <f>VLOOKUP(data[[#This Row],[Product]],products[],2,0)</f>
        <v>7.16</v>
      </c>
      <c r="I112" s="36">
        <f>data[[#This Row],[Units]]*data[[#This Row],[Cost per Unit]]</f>
        <v>1202.8800000000001</v>
      </c>
    </row>
    <row r="113" spans="3:9" x14ac:dyDescent="0.35">
      <c r="C113" t="s">
        <v>5</v>
      </c>
      <c r="D113" t="s">
        <v>39</v>
      </c>
      <c r="E113" t="s">
        <v>26</v>
      </c>
      <c r="F113" s="2">
        <v>5236</v>
      </c>
      <c r="G113" s="3">
        <v>51</v>
      </c>
      <c r="H113" s="36">
        <f>VLOOKUP(data[[#This Row],[Product]],products[],2,0)</f>
        <v>5.6</v>
      </c>
      <c r="I113" s="36">
        <f>data[[#This Row],[Units]]*data[[#This Row],[Cost per Unit]]</f>
        <v>285.59999999999997</v>
      </c>
    </row>
    <row r="114" spans="3:9" x14ac:dyDescent="0.35">
      <c r="C114" t="s">
        <v>41</v>
      </c>
      <c r="D114" t="s">
        <v>36</v>
      </c>
      <c r="E114" t="s">
        <v>19</v>
      </c>
      <c r="F114" s="2">
        <v>1925</v>
      </c>
      <c r="G114" s="3">
        <v>192</v>
      </c>
      <c r="H114" s="36">
        <f>VLOOKUP(data[[#This Row],[Product]],products[],2,0)</f>
        <v>7.64</v>
      </c>
      <c r="I114" s="36">
        <f>data[[#This Row],[Units]]*data[[#This Row],[Cost per Unit]]</f>
        <v>1466.8799999999999</v>
      </c>
    </row>
    <row r="115" spans="3:9" x14ac:dyDescent="0.35">
      <c r="C115" t="s">
        <v>7</v>
      </c>
      <c r="D115" t="s">
        <v>37</v>
      </c>
      <c r="E115" t="s">
        <v>14</v>
      </c>
      <c r="F115" s="2">
        <v>6608</v>
      </c>
      <c r="G115" s="3">
        <v>225</v>
      </c>
      <c r="H115" s="36">
        <f>VLOOKUP(data[[#This Row],[Product]],products[],2,0)</f>
        <v>11.7</v>
      </c>
      <c r="I115" s="36">
        <f>data[[#This Row],[Units]]*data[[#This Row],[Cost per Unit]]</f>
        <v>2632.5</v>
      </c>
    </row>
    <row r="116" spans="3:9" x14ac:dyDescent="0.35">
      <c r="C116" t="s">
        <v>6</v>
      </c>
      <c r="D116" t="s">
        <v>34</v>
      </c>
      <c r="E116" t="s">
        <v>26</v>
      </c>
      <c r="F116" s="2">
        <v>8008</v>
      </c>
      <c r="G116" s="3">
        <v>456</v>
      </c>
      <c r="H116" s="36">
        <f>VLOOKUP(data[[#This Row],[Product]],products[],2,0)</f>
        <v>5.6</v>
      </c>
      <c r="I116" s="36">
        <f>data[[#This Row],[Units]]*data[[#This Row],[Cost per Unit]]</f>
        <v>2553.6</v>
      </c>
    </row>
    <row r="117" spans="3:9" x14ac:dyDescent="0.35">
      <c r="C117" t="s">
        <v>10</v>
      </c>
      <c r="D117" t="s">
        <v>34</v>
      </c>
      <c r="E117" t="s">
        <v>25</v>
      </c>
      <c r="F117" s="2">
        <v>1428</v>
      </c>
      <c r="G117" s="3">
        <v>93</v>
      </c>
      <c r="H117" s="36">
        <f>VLOOKUP(data[[#This Row],[Product]],products[],2,0)</f>
        <v>13.15</v>
      </c>
      <c r="I117" s="36">
        <f>data[[#This Row],[Units]]*data[[#This Row],[Cost per Unit]]</f>
        <v>1222.95</v>
      </c>
    </row>
    <row r="118" spans="3:9" x14ac:dyDescent="0.35">
      <c r="C118" t="s">
        <v>6</v>
      </c>
      <c r="D118" t="s">
        <v>34</v>
      </c>
      <c r="E118" t="s">
        <v>4</v>
      </c>
      <c r="F118" s="2">
        <v>525</v>
      </c>
      <c r="G118" s="3">
        <v>48</v>
      </c>
      <c r="H118" s="36">
        <f>VLOOKUP(data[[#This Row],[Product]],products[],2,0)</f>
        <v>11.88</v>
      </c>
      <c r="I118" s="36">
        <f>data[[#This Row],[Units]]*data[[#This Row],[Cost per Unit]]</f>
        <v>570.24</v>
      </c>
    </row>
    <row r="119" spans="3:9" x14ac:dyDescent="0.35">
      <c r="C119" t="s">
        <v>6</v>
      </c>
      <c r="D119" t="s">
        <v>37</v>
      </c>
      <c r="E119" t="s">
        <v>18</v>
      </c>
      <c r="F119" s="2">
        <v>1505</v>
      </c>
      <c r="G119" s="3">
        <v>102</v>
      </c>
      <c r="H119" s="36">
        <f>VLOOKUP(data[[#This Row],[Product]],products[],2,0)</f>
        <v>6.47</v>
      </c>
      <c r="I119" s="36">
        <f>data[[#This Row],[Units]]*data[[#This Row],[Cost per Unit]]</f>
        <v>659.93999999999994</v>
      </c>
    </row>
    <row r="120" spans="3:9" x14ac:dyDescent="0.35">
      <c r="C120" t="s">
        <v>7</v>
      </c>
      <c r="D120" t="s">
        <v>35</v>
      </c>
      <c r="E120" t="s">
        <v>30</v>
      </c>
      <c r="F120" s="2">
        <v>6755</v>
      </c>
      <c r="G120" s="3">
        <v>252</v>
      </c>
      <c r="H120" s="36">
        <f>VLOOKUP(data[[#This Row],[Product]],products[],2,0)</f>
        <v>14.49</v>
      </c>
      <c r="I120" s="36">
        <f>data[[#This Row],[Units]]*data[[#This Row],[Cost per Unit]]</f>
        <v>3651.48</v>
      </c>
    </row>
    <row r="121" spans="3:9" x14ac:dyDescent="0.35">
      <c r="C121" t="s">
        <v>2</v>
      </c>
      <c r="D121" t="s">
        <v>37</v>
      </c>
      <c r="E121" t="s">
        <v>18</v>
      </c>
      <c r="F121" s="2">
        <v>11571</v>
      </c>
      <c r="G121" s="3">
        <v>138</v>
      </c>
      <c r="H121" s="36">
        <f>VLOOKUP(data[[#This Row],[Product]],products[],2,0)</f>
        <v>6.47</v>
      </c>
      <c r="I121" s="36">
        <f>data[[#This Row],[Units]]*data[[#This Row],[Cost per Unit]]</f>
        <v>892.86</v>
      </c>
    </row>
    <row r="122" spans="3:9" x14ac:dyDescent="0.35">
      <c r="C122" t="s">
        <v>40</v>
      </c>
      <c r="D122" t="s">
        <v>38</v>
      </c>
      <c r="E122" t="s">
        <v>25</v>
      </c>
      <c r="F122" s="2">
        <v>2541</v>
      </c>
      <c r="G122" s="3">
        <v>90</v>
      </c>
      <c r="H122" s="36">
        <f>VLOOKUP(data[[#This Row],[Product]],products[],2,0)</f>
        <v>13.15</v>
      </c>
      <c r="I122" s="36">
        <f>data[[#This Row],[Units]]*data[[#This Row],[Cost per Unit]]</f>
        <v>1183.5</v>
      </c>
    </row>
    <row r="123" spans="3:9" x14ac:dyDescent="0.35">
      <c r="C123" t="s">
        <v>41</v>
      </c>
      <c r="D123" t="s">
        <v>37</v>
      </c>
      <c r="E123" t="s">
        <v>30</v>
      </c>
      <c r="F123" s="2">
        <v>1526</v>
      </c>
      <c r="G123" s="3">
        <v>240</v>
      </c>
      <c r="H123" s="36">
        <f>VLOOKUP(data[[#This Row],[Product]],products[],2,0)</f>
        <v>14.49</v>
      </c>
      <c r="I123" s="36">
        <f>data[[#This Row],[Units]]*data[[#This Row],[Cost per Unit]]</f>
        <v>3477.6</v>
      </c>
    </row>
    <row r="124" spans="3:9" x14ac:dyDescent="0.35">
      <c r="C124" t="s">
        <v>40</v>
      </c>
      <c r="D124" t="s">
        <v>38</v>
      </c>
      <c r="E124" t="s">
        <v>4</v>
      </c>
      <c r="F124" s="2">
        <v>6125</v>
      </c>
      <c r="G124" s="3">
        <v>102</v>
      </c>
      <c r="H124" s="36">
        <f>VLOOKUP(data[[#This Row],[Product]],products[],2,0)</f>
        <v>11.88</v>
      </c>
      <c r="I124" s="36">
        <f>data[[#This Row],[Units]]*data[[#This Row],[Cost per Unit]]</f>
        <v>1211.76</v>
      </c>
    </row>
    <row r="125" spans="3:9" x14ac:dyDescent="0.35">
      <c r="C125" t="s">
        <v>41</v>
      </c>
      <c r="D125" t="s">
        <v>35</v>
      </c>
      <c r="E125" t="s">
        <v>27</v>
      </c>
      <c r="F125" s="2">
        <v>847</v>
      </c>
      <c r="G125" s="3">
        <v>129</v>
      </c>
      <c r="H125" s="36">
        <f>VLOOKUP(data[[#This Row],[Product]],products[],2,0)</f>
        <v>16.73</v>
      </c>
      <c r="I125" s="36">
        <f>data[[#This Row],[Units]]*data[[#This Row],[Cost per Unit]]</f>
        <v>2158.17</v>
      </c>
    </row>
    <row r="126" spans="3:9" x14ac:dyDescent="0.35">
      <c r="C126" t="s">
        <v>8</v>
      </c>
      <c r="D126" t="s">
        <v>35</v>
      </c>
      <c r="E126" t="s">
        <v>27</v>
      </c>
      <c r="F126" s="2">
        <v>4753</v>
      </c>
      <c r="G126" s="3">
        <v>300</v>
      </c>
      <c r="H126" s="36">
        <f>VLOOKUP(data[[#This Row],[Product]],products[],2,0)</f>
        <v>16.73</v>
      </c>
      <c r="I126" s="36">
        <f>data[[#This Row],[Units]]*data[[#This Row],[Cost per Unit]]</f>
        <v>5019</v>
      </c>
    </row>
    <row r="127" spans="3:9" x14ac:dyDescent="0.35">
      <c r="C127" t="s">
        <v>6</v>
      </c>
      <c r="D127" t="s">
        <v>38</v>
      </c>
      <c r="E127" t="s">
        <v>33</v>
      </c>
      <c r="F127" s="2">
        <v>959</v>
      </c>
      <c r="G127" s="3">
        <v>135</v>
      </c>
      <c r="H127" s="36">
        <f>VLOOKUP(data[[#This Row],[Product]],products[],2,0)</f>
        <v>12.37</v>
      </c>
      <c r="I127" s="36">
        <f>data[[#This Row],[Units]]*data[[#This Row],[Cost per Unit]]</f>
        <v>1669.9499999999998</v>
      </c>
    </row>
    <row r="128" spans="3:9" x14ac:dyDescent="0.35">
      <c r="C128" t="s">
        <v>7</v>
      </c>
      <c r="D128" t="s">
        <v>35</v>
      </c>
      <c r="E128" t="s">
        <v>24</v>
      </c>
      <c r="F128" s="2">
        <v>2793</v>
      </c>
      <c r="G128" s="3">
        <v>114</v>
      </c>
      <c r="H128" s="36">
        <f>VLOOKUP(data[[#This Row],[Product]],products[],2,0)</f>
        <v>4.97</v>
      </c>
      <c r="I128" s="36">
        <f>data[[#This Row],[Units]]*data[[#This Row],[Cost per Unit]]</f>
        <v>566.57999999999993</v>
      </c>
    </row>
    <row r="129" spans="3:9" x14ac:dyDescent="0.35">
      <c r="C129" t="s">
        <v>7</v>
      </c>
      <c r="D129" t="s">
        <v>35</v>
      </c>
      <c r="E129" t="s">
        <v>14</v>
      </c>
      <c r="F129" s="2">
        <v>4606</v>
      </c>
      <c r="G129" s="3">
        <v>63</v>
      </c>
      <c r="H129" s="36">
        <f>VLOOKUP(data[[#This Row],[Product]],products[],2,0)</f>
        <v>11.7</v>
      </c>
      <c r="I129" s="36">
        <f>data[[#This Row],[Units]]*data[[#This Row],[Cost per Unit]]</f>
        <v>737.09999999999991</v>
      </c>
    </row>
    <row r="130" spans="3:9" x14ac:dyDescent="0.35">
      <c r="C130" t="s">
        <v>7</v>
      </c>
      <c r="D130" t="s">
        <v>36</v>
      </c>
      <c r="E130" t="s">
        <v>29</v>
      </c>
      <c r="F130" s="2">
        <v>5551</v>
      </c>
      <c r="G130" s="3">
        <v>252</v>
      </c>
      <c r="H130" s="36">
        <f>VLOOKUP(data[[#This Row],[Product]],products[],2,0)</f>
        <v>7.16</v>
      </c>
      <c r="I130" s="36">
        <f>data[[#This Row],[Units]]*data[[#This Row],[Cost per Unit]]</f>
        <v>1804.32</v>
      </c>
    </row>
    <row r="131" spans="3:9" x14ac:dyDescent="0.35">
      <c r="C131" t="s">
        <v>10</v>
      </c>
      <c r="D131" t="s">
        <v>36</v>
      </c>
      <c r="E131" t="s">
        <v>32</v>
      </c>
      <c r="F131" s="2">
        <v>6657</v>
      </c>
      <c r="G131" s="3">
        <v>303</v>
      </c>
      <c r="H131" s="36">
        <f>VLOOKUP(data[[#This Row],[Product]],products[],2,0)</f>
        <v>8.65</v>
      </c>
      <c r="I131" s="36">
        <f>data[[#This Row],[Units]]*data[[#This Row],[Cost per Unit]]</f>
        <v>2620.9500000000003</v>
      </c>
    </row>
    <row r="132" spans="3:9" x14ac:dyDescent="0.35">
      <c r="C132" t="s">
        <v>7</v>
      </c>
      <c r="D132" t="s">
        <v>39</v>
      </c>
      <c r="E132" t="s">
        <v>17</v>
      </c>
      <c r="F132" s="2">
        <v>4438</v>
      </c>
      <c r="G132" s="3">
        <v>246</v>
      </c>
      <c r="H132" s="36">
        <f>VLOOKUP(data[[#This Row],[Product]],products[],2,0)</f>
        <v>3.11</v>
      </c>
      <c r="I132" s="36">
        <f>data[[#This Row],[Units]]*data[[#This Row],[Cost per Unit]]</f>
        <v>765.06</v>
      </c>
    </row>
    <row r="133" spans="3:9" x14ac:dyDescent="0.35">
      <c r="C133" t="s">
        <v>8</v>
      </c>
      <c r="D133" t="s">
        <v>38</v>
      </c>
      <c r="E133" t="s">
        <v>22</v>
      </c>
      <c r="F133" s="2">
        <v>168</v>
      </c>
      <c r="G133" s="3">
        <v>84</v>
      </c>
      <c r="H133" s="36">
        <f>VLOOKUP(data[[#This Row],[Product]],products[],2,0)</f>
        <v>9.77</v>
      </c>
      <c r="I133" s="36">
        <f>data[[#This Row],[Units]]*data[[#This Row],[Cost per Unit]]</f>
        <v>820.68</v>
      </c>
    </row>
    <row r="134" spans="3:9" x14ac:dyDescent="0.35">
      <c r="C134" t="s">
        <v>7</v>
      </c>
      <c r="D134" t="s">
        <v>34</v>
      </c>
      <c r="E134" t="s">
        <v>17</v>
      </c>
      <c r="F134" s="2">
        <v>7777</v>
      </c>
      <c r="G134" s="3">
        <v>39</v>
      </c>
      <c r="H134" s="36">
        <f>VLOOKUP(data[[#This Row],[Product]],products[],2,0)</f>
        <v>3.11</v>
      </c>
      <c r="I134" s="36">
        <f>data[[#This Row],[Units]]*data[[#This Row],[Cost per Unit]]</f>
        <v>121.28999999999999</v>
      </c>
    </row>
    <row r="135" spans="3:9" x14ac:dyDescent="0.35">
      <c r="C135" t="s">
        <v>5</v>
      </c>
      <c r="D135" t="s">
        <v>36</v>
      </c>
      <c r="E135" t="s">
        <v>17</v>
      </c>
      <c r="F135" s="2">
        <v>3339</v>
      </c>
      <c r="G135" s="3">
        <v>348</v>
      </c>
      <c r="H135" s="36">
        <f>VLOOKUP(data[[#This Row],[Product]],products[],2,0)</f>
        <v>3.11</v>
      </c>
      <c r="I135" s="36">
        <f>data[[#This Row],[Units]]*data[[#This Row],[Cost per Unit]]</f>
        <v>1082.28</v>
      </c>
    </row>
    <row r="136" spans="3:9" x14ac:dyDescent="0.35">
      <c r="C136" t="s">
        <v>7</v>
      </c>
      <c r="D136" t="s">
        <v>37</v>
      </c>
      <c r="E136" t="s">
        <v>33</v>
      </c>
      <c r="F136" s="2">
        <v>6391</v>
      </c>
      <c r="G136" s="3">
        <v>48</v>
      </c>
      <c r="H136" s="36">
        <f>VLOOKUP(data[[#This Row],[Product]],products[],2,0)</f>
        <v>12.37</v>
      </c>
      <c r="I136" s="36">
        <f>data[[#This Row],[Units]]*data[[#This Row],[Cost per Unit]]</f>
        <v>593.76</v>
      </c>
    </row>
    <row r="137" spans="3:9" x14ac:dyDescent="0.35">
      <c r="C137" t="s">
        <v>5</v>
      </c>
      <c r="D137" t="s">
        <v>37</v>
      </c>
      <c r="E137" t="s">
        <v>22</v>
      </c>
      <c r="F137" s="2">
        <v>518</v>
      </c>
      <c r="G137" s="3">
        <v>75</v>
      </c>
      <c r="H137" s="36">
        <f>VLOOKUP(data[[#This Row],[Product]],products[],2,0)</f>
        <v>9.77</v>
      </c>
      <c r="I137" s="36">
        <f>data[[#This Row],[Units]]*data[[#This Row],[Cost per Unit]]</f>
        <v>732.75</v>
      </c>
    </row>
    <row r="138" spans="3:9" x14ac:dyDescent="0.35">
      <c r="C138" t="s">
        <v>7</v>
      </c>
      <c r="D138" t="s">
        <v>38</v>
      </c>
      <c r="E138" t="s">
        <v>28</v>
      </c>
      <c r="F138" s="2">
        <v>5677</v>
      </c>
      <c r="G138" s="3">
        <v>258</v>
      </c>
      <c r="H138" s="36">
        <f>VLOOKUP(data[[#This Row],[Product]],products[],2,0)</f>
        <v>10.38</v>
      </c>
      <c r="I138" s="36">
        <f>data[[#This Row],[Units]]*data[[#This Row],[Cost per Unit]]</f>
        <v>2678.0400000000004</v>
      </c>
    </row>
    <row r="139" spans="3:9" x14ac:dyDescent="0.35">
      <c r="C139" t="s">
        <v>6</v>
      </c>
      <c r="D139" t="s">
        <v>39</v>
      </c>
      <c r="E139" t="s">
        <v>17</v>
      </c>
      <c r="F139" s="2">
        <v>6048</v>
      </c>
      <c r="G139" s="3">
        <v>27</v>
      </c>
      <c r="H139" s="36">
        <f>VLOOKUP(data[[#This Row],[Product]],products[],2,0)</f>
        <v>3.11</v>
      </c>
      <c r="I139" s="36">
        <f>data[[#This Row],[Units]]*data[[#This Row],[Cost per Unit]]</f>
        <v>83.97</v>
      </c>
    </row>
    <row r="140" spans="3:9" x14ac:dyDescent="0.35">
      <c r="C140" t="s">
        <v>8</v>
      </c>
      <c r="D140" t="s">
        <v>38</v>
      </c>
      <c r="E140" t="s">
        <v>32</v>
      </c>
      <c r="F140" s="2">
        <v>3752</v>
      </c>
      <c r="G140" s="3">
        <v>213</v>
      </c>
      <c r="H140" s="36">
        <f>VLOOKUP(data[[#This Row],[Product]],products[],2,0)</f>
        <v>8.65</v>
      </c>
      <c r="I140" s="36">
        <f>data[[#This Row],[Units]]*data[[#This Row],[Cost per Unit]]</f>
        <v>1842.45</v>
      </c>
    </row>
    <row r="141" spans="3:9" x14ac:dyDescent="0.35">
      <c r="C141" t="s">
        <v>5</v>
      </c>
      <c r="D141" t="s">
        <v>35</v>
      </c>
      <c r="E141" t="s">
        <v>29</v>
      </c>
      <c r="F141" s="2">
        <v>4480</v>
      </c>
      <c r="G141" s="3">
        <v>357</v>
      </c>
      <c r="H141" s="36">
        <f>VLOOKUP(data[[#This Row],[Product]],products[],2,0)</f>
        <v>7.16</v>
      </c>
      <c r="I141" s="36">
        <f>data[[#This Row],[Units]]*data[[#This Row],[Cost per Unit]]</f>
        <v>2556.12</v>
      </c>
    </row>
    <row r="142" spans="3:9" x14ac:dyDescent="0.35">
      <c r="C142" t="s">
        <v>9</v>
      </c>
      <c r="D142" t="s">
        <v>37</v>
      </c>
      <c r="E142" t="s">
        <v>4</v>
      </c>
      <c r="F142" s="2">
        <v>259</v>
      </c>
      <c r="G142" s="3">
        <v>207</v>
      </c>
      <c r="H142" s="36">
        <f>VLOOKUP(data[[#This Row],[Product]],products[],2,0)</f>
        <v>11.88</v>
      </c>
      <c r="I142" s="36">
        <f>data[[#This Row],[Units]]*data[[#This Row],[Cost per Unit]]</f>
        <v>2459.1600000000003</v>
      </c>
    </row>
    <row r="143" spans="3:9" x14ac:dyDescent="0.35">
      <c r="C143" t="s">
        <v>8</v>
      </c>
      <c r="D143" t="s">
        <v>37</v>
      </c>
      <c r="E143" t="s">
        <v>30</v>
      </c>
      <c r="F143" s="2">
        <v>42</v>
      </c>
      <c r="G143" s="3">
        <v>150</v>
      </c>
      <c r="H143" s="36">
        <f>VLOOKUP(data[[#This Row],[Product]],products[],2,0)</f>
        <v>14.49</v>
      </c>
      <c r="I143" s="36">
        <f>data[[#This Row],[Units]]*data[[#This Row],[Cost per Unit]]</f>
        <v>2173.5</v>
      </c>
    </row>
    <row r="144" spans="3:9" x14ac:dyDescent="0.35">
      <c r="C144" t="s">
        <v>41</v>
      </c>
      <c r="D144" t="s">
        <v>36</v>
      </c>
      <c r="E144" t="s">
        <v>26</v>
      </c>
      <c r="F144" s="2">
        <v>98</v>
      </c>
      <c r="G144" s="3">
        <v>204</v>
      </c>
      <c r="H144" s="36">
        <f>VLOOKUP(data[[#This Row],[Product]],products[],2,0)</f>
        <v>5.6</v>
      </c>
      <c r="I144" s="36">
        <f>data[[#This Row],[Units]]*data[[#This Row],[Cost per Unit]]</f>
        <v>1142.3999999999999</v>
      </c>
    </row>
    <row r="145" spans="3:9" x14ac:dyDescent="0.35">
      <c r="C145" t="s">
        <v>7</v>
      </c>
      <c r="D145" t="s">
        <v>35</v>
      </c>
      <c r="E145" t="s">
        <v>27</v>
      </c>
      <c r="F145" s="2">
        <v>2478</v>
      </c>
      <c r="G145" s="3">
        <v>21</v>
      </c>
      <c r="H145" s="36">
        <f>VLOOKUP(data[[#This Row],[Product]],products[],2,0)</f>
        <v>16.73</v>
      </c>
      <c r="I145" s="36">
        <f>data[[#This Row],[Units]]*data[[#This Row],[Cost per Unit]]</f>
        <v>351.33</v>
      </c>
    </row>
    <row r="146" spans="3:9" x14ac:dyDescent="0.35">
      <c r="C146" t="s">
        <v>41</v>
      </c>
      <c r="D146" t="s">
        <v>34</v>
      </c>
      <c r="E146" t="s">
        <v>33</v>
      </c>
      <c r="F146" s="2">
        <v>7847</v>
      </c>
      <c r="G146" s="3">
        <v>174</v>
      </c>
      <c r="H146" s="36">
        <f>VLOOKUP(data[[#This Row],[Product]],products[],2,0)</f>
        <v>12.37</v>
      </c>
      <c r="I146" s="36">
        <f>data[[#This Row],[Units]]*data[[#This Row],[Cost per Unit]]</f>
        <v>2152.3799999999997</v>
      </c>
    </row>
    <row r="147" spans="3:9" x14ac:dyDescent="0.35">
      <c r="C147" t="s">
        <v>2</v>
      </c>
      <c r="D147" t="s">
        <v>37</v>
      </c>
      <c r="E147" t="s">
        <v>17</v>
      </c>
      <c r="F147" s="2">
        <v>9926</v>
      </c>
      <c r="G147" s="3">
        <v>201</v>
      </c>
      <c r="H147" s="36">
        <f>VLOOKUP(data[[#This Row],[Product]],products[],2,0)</f>
        <v>3.11</v>
      </c>
      <c r="I147" s="36">
        <f>data[[#This Row],[Units]]*data[[#This Row],[Cost per Unit]]</f>
        <v>625.11</v>
      </c>
    </row>
    <row r="148" spans="3:9" x14ac:dyDescent="0.35">
      <c r="C148" t="s">
        <v>8</v>
      </c>
      <c r="D148" t="s">
        <v>38</v>
      </c>
      <c r="E148" t="s">
        <v>13</v>
      </c>
      <c r="F148" s="2">
        <v>819</v>
      </c>
      <c r="G148" s="3">
        <v>510</v>
      </c>
      <c r="H148" s="36">
        <f>VLOOKUP(data[[#This Row],[Product]],products[],2,0)</f>
        <v>9.33</v>
      </c>
      <c r="I148" s="36">
        <f>data[[#This Row],[Units]]*data[[#This Row],[Cost per Unit]]</f>
        <v>4758.3</v>
      </c>
    </row>
    <row r="149" spans="3:9" x14ac:dyDescent="0.35">
      <c r="C149" t="s">
        <v>6</v>
      </c>
      <c r="D149" t="s">
        <v>39</v>
      </c>
      <c r="E149" t="s">
        <v>29</v>
      </c>
      <c r="F149" s="2">
        <v>3052</v>
      </c>
      <c r="G149" s="3">
        <v>378</v>
      </c>
      <c r="H149" s="36">
        <f>VLOOKUP(data[[#This Row],[Product]],products[],2,0)</f>
        <v>7.16</v>
      </c>
      <c r="I149" s="36">
        <f>data[[#This Row],[Units]]*data[[#This Row],[Cost per Unit]]</f>
        <v>2706.48</v>
      </c>
    </row>
    <row r="150" spans="3:9" x14ac:dyDescent="0.35">
      <c r="C150" t="s">
        <v>9</v>
      </c>
      <c r="D150" t="s">
        <v>34</v>
      </c>
      <c r="E150" t="s">
        <v>21</v>
      </c>
      <c r="F150" s="2">
        <v>6832</v>
      </c>
      <c r="G150" s="3">
        <v>27</v>
      </c>
      <c r="H150" s="36">
        <f>VLOOKUP(data[[#This Row],[Product]],products[],2,0)</f>
        <v>9</v>
      </c>
      <c r="I150" s="36">
        <f>data[[#This Row],[Units]]*data[[#This Row],[Cost per Unit]]</f>
        <v>243</v>
      </c>
    </row>
    <row r="151" spans="3:9" x14ac:dyDescent="0.35">
      <c r="C151" t="s">
        <v>2</v>
      </c>
      <c r="D151" t="s">
        <v>39</v>
      </c>
      <c r="E151" t="s">
        <v>16</v>
      </c>
      <c r="F151" s="2">
        <v>2016</v>
      </c>
      <c r="G151" s="3">
        <v>117</v>
      </c>
      <c r="H151" s="36">
        <f>VLOOKUP(data[[#This Row],[Product]],products[],2,0)</f>
        <v>8.7899999999999991</v>
      </c>
      <c r="I151" s="36">
        <f>data[[#This Row],[Units]]*data[[#This Row],[Cost per Unit]]</f>
        <v>1028.4299999999998</v>
      </c>
    </row>
    <row r="152" spans="3:9" x14ac:dyDescent="0.35">
      <c r="C152" t="s">
        <v>6</v>
      </c>
      <c r="D152" t="s">
        <v>38</v>
      </c>
      <c r="E152" t="s">
        <v>21</v>
      </c>
      <c r="F152" s="2">
        <v>7322</v>
      </c>
      <c r="G152" s="3">
        <v>36</v>
      </c>
      <c r="H152" s="36">
        <f>VLOOKUP(data[[#This Row],[Product]],products[],2,0)</f>
        <v>9</v>
      </c>
      <c r="I152" s="36">
        <f>data[[#This Row],[Units]]*data[[#This Row],[Cost per Unit]]</f>
        <v>324</v>
      </c>
    </row>
    <row r="153" spans="3:9" x14ac:dyDescent="0.35">
      <c r="C153" t="s">
        <v>8</v>
      </c>
      <c r="D153" t="s">
        <v>35</v>
      </c>
      <c r="E153" t="s">
        <v>33</v>
      </c>
      <c r="F153" s="2">
        <v>357</v>
      </c>
      <c r="G153" s="3">
        <v>126</v>
      </c>
      <c r="H153" s="36">
        <f>VLOOKUP(data[[#This Row],[Product]],products[],2,0)</f>
        <v>12.37</v>
      </c>
      <c r="I153" s="36">
        <f>data[[#This Row],[Units]]*data[[#This Row],[Cost per Unit]]</f>
        <v>1558.62</v>
      </c>
    </row>
    <row r="154" spans="3:9" x14ac:dyDescent="0.35">
      <c r="C154" t="s">
        <v>9</v>
      </c>
      <c r="D154" t="s">
        <v>39</v>
      </c>
      <c r="E154" t="s">
        <v>25</v>
      </c>
      <c r="F154" s="2">
        <v>3192</v>
      </c>
      <c r="G154" s="3">
        <v>72</v>
      </c>
      <c r="H154" s="36">
        <f>VLOOKUP(data[[#This Row],[Product]],products[],2,0)</f>
        <v>13.15</v>
      </c>
      <c r="I154" s="36">
        <f>data[[#This Row],[Units]]*data[[#This Row],[Cost per Unit]]</f>
        <v>946.80000000000007</v>
      </c>
    </row>
    <row r="155" spans="3:9" x14ac:dyDescent="0.35">
      <c r="C155" t="s">
        <v>7</v>
      </c>
      <c r="D155" t="s">
        <v>36</v>
      </c>
      <c r="E155" t="s">
        <v>22</v>
      </c>
      <c r="F155" s="2">
        <v>8435</v>
      </c>
      <c r="G155" s="3">
        <v>42</v>
      </c>
      <c r="H155" s="36">
        <f>VLOOKUP(data[[#This Row],[Product]],products[],2,0)</f>
        <v>9.77</v>
      </c>
      <c r="I155" s="36">
        <f>data[[#This Row],[Units]]*data[[#This Row],[Cost per Unit]]</f>
        <v>410.34</v>
      </c>
    </row>
    <row r="156" spans="3:9" x14ac:dyDescent="0.35">
      <c r="C156" t="s">
        <v>40</v>
      </c>
      <c r="D156" t="s">
        <v>39</v>
      </c>
      <c r="E156" t="s">
        <v>29</v>
      </c>
      <c r="F156" s="2">
        <v>0</v>
      </c>
      <c r="G156" s="3">
        <v>135</v>
      </c>
      <c r="H156" s="36">
        <f>VLOOKUP(data[[#This Row],[Product]],products[],2,0)</f>
        <v>7.16</v>
      </c>
      <c r="I156" s="36">
        <f>data[[#This Row],[Units]]*data[[#This Row],[Cost per Unit]]</f>
        <v>966.6</v>
      </c>
    </row>
    <row r="157" spans="3:9" x14ac:dyDescent="0.35">
      <c r="C157" t="s">
        <v>7</v>
      </c>
      <c r="D157" t="s">
        <v>34</v>
      </c>
      <c r="E157" t="s">
        <v>24</v>
      </c>
      <c r="F157" s="2">
        <v>8862</v>
      </c>
      <c r="G157" s="3">
        <v>189</v>
      </c>
      <c r="H157" s="36">
        <f>VLOOKUP(data[[#This Row],[Product]],products[],2,0)</f>
        <v>4.97</v>
      </c>
      <c r="I157" s="36">
        <f>data[[#This Row],[Units]]*data[[#This Row],[Cost per Unit]]</f>
        <v>939.32999999999993</v>
      </c>
    </row>
    <row r="158" spans="3:9" x14ac:dyDescent="0.35">
      <c r="C158" t="s">
        <v>6</v>
      </c>
      <c r="D158" t="s">
        <v>37</v>
      </c>
      <c r="E158" t="s">
        <v>28</v>
      </c>
      <c r="F158" s="2">
        <v>3556</v>
      </c>
      <c r="G158" s="3">
        <v>459</v>
      </c>
      <c r="H158" s="36">
        <f>VLOOKUP(data[[#This Row],[Product]],products[],2,0)</f>
        <v>10.38</v>
      </c>
      <c r="I158" s="36">
        <f>data[[#This Row],[Units]]*data[[#This Row],[Cost per Unit]]</f>
        <v>4764.42</v>
      </c>
    </row>
    <row r="159" spans="3:9" x14ac:dyDescent="0.35">
      <c r="C159" t="s">
        <v>5</v>
      </c>
      <c r="D159" t="s">
        <v>34</v>
      </c>
      <c r="E159" t="s">
        <v>15</v>
      </c>
      <c r="F159" s="2">
        <v>7280</v>
      </c>
      <c r="G159" s="3">
        <v>201</v>
      </c>
      <c r="H159" s="36">
        <f>VLOOKUP(data[[#This Row],[Product]],products[],2,0)</f>
        <v>11.73</v>
      </c>
      <c r="I159" s="36">
        <f>data[[#This Row],[Units]]*data[[#This Row],[Cost per Unit]]</f>
        <v>2357.73</v>
      </c>
    </row>
    <row r="160" spans="3:9" x14ac:dyDescent="0.35">
      <c r="C160" t="s">
        <v>6</v>
      </c>
      <c r="D160" t="s">
        <v>34</v>
      </c>
      <c r="E160" t="s">
        <v>30</v>
      </c>
      <c r="F160" s="2">
        <v>3402</v>
      </c>
      <c r="G160" s="3">
        <v>366</v>
      </c>
      <c r="H160" s="36">
        <f>VLOOKUP(data[[#This Row],[Product]],products[],2,0)</f>
        <v>14.49</v>
      </c>
      <c r="I160" s="36">
        <f>data[[#This Row],[Units]]*data[[#This Row],[Cost per Unit]]</f>
        <v>5303.34</v>
      </c>
    </row>
    <row r="161" spans="3:9" x14ac:dyDescent="0.35">
      <c r="C161" t="s">
        <v>3</v>
      </c>
      <c r="D161" t="s">
        <v>37</v>
      </c>
      <c r="E161" t="s">
        <v>29</v>
      </c>
      <c r="F161" s="2">
        <v>4592</v>
      </c>
      <c r="G161" s="3">
        <v>324</v>
      </c>
      <c r="H161" s="36">
        <f>VLOOKUP(data[[#This Row],[Product]],products[],2,0)</f>
        <v>7.16</v>
      </c>
      <c r="I161" s="36">
        <f>data[[#This Row],[Units]]*data[[#This Row],[Cost per Unit]]</f>
        <v>2319.84</v>
      </c>
    </row>
    <row r="162" spans="3:9" x14ac:dyDescent="0.35">
      <c r="C162" t="s">
        <v>9</v>
      </c>
      <c r="D162" t="s">
        <v>35</v>
      </c>
      <c r="E162" t="s">
        <v>15</v>
      </c>
      <c r="F162" s="2">
        <v>7833</v>
      </c>
      <c r="G162" s="3">
        <v>243</v>
      </c>
      <c r="H162" s="36">
        <f>VLOOKUP(data[[#This Row],[Product]],products[],2,0)</f>
        <v>11.73</v>
      </c>
      <c r="I162" s="36">
        <f>data[[#This Row],[Units]]*data[[#This Row],[Cost per Unit]]</f>
        <v>2850.3900000000003</v>
      </c>
    </row>
    <row r="163" spans="3:9" x14ac:dyDescent="0.35">
      <c r="C163" t="s">
        <v>2</v>
      </c>
      <c r="D163" t="s">
        <v>39</v>
      </c>
      <c r="E163" t="s">
        <v>21</v>
      </c>
      <c r="F163" s="2">
        <v>7651</v>
      </c>
      <c r="G163" s="3">
        <v>213</v>
      </c>
      <c r="H163" s="36">
        <f>VLOOKUP(data[[#This Row],[Product]],products[],2,0)</f>
        <v>9</v>
      </c>
      <c r="I163" s="36">
        <f>data[[#This Row],[Units]]*data[[#This Row],[Cost per Unit]]</f>
        <v>1917</v>
      </c>
    </row>
    <row r="164" spans="3:9" x14ac:dyDescent="0.35">
      <c r="C164" t="s">
        <v>40</v>
      </c>
      <c r="D164" t="s">
        <v>35</v>
      </c>
      <c r="E164" t="s">
        <v>30</v>
      </c>
      <c r="F164" s="2">
        <v>2275</v>
      </c>
      <c r="G164" s="3">
        <v>447</v>
      </c>
      <c r="H164" s="36">
        <f>VLOOKUP(data[[#This Row],[Product]],products[],2,0)</f>
        <v>14.49</v>
      </c>
      <c r="I164" s="36">
        <f>data[[#This Row],[Units]]*data[[#This Row],[Cost per Unit]]</f>
        <v>6477.03</v>
      </c>
    </row>
    <row r="165" spans="3:9" x14ac:dyDescent="0.35">
      <c r="C165" t="s">
        <v>40</v>
      </c>
      <c r="D165" t="s">
        <v>38</v>
      </c>
      <c r="E165" t="s">
        <v>13</v>
      </c>
      <c r="F165" s="2">
        <v>5670</v>
      </c>
      <c r="G165" s="3">
        <v>297</v>
      </c>
      <c r="H165" s="36">
        <f>VLOOKUP(data[[#This Row],[Product]],products[],2,0)</f>
        <v>9.33</v>
      </c>
      <c r="I165" s="36">
        <f>data[[#This Row],[Units]]*data[[#This Row],[Cost per Unit]]</f>
        <v>2771.01</v>
      </c>
    </row>
    <row r="166" spans="3:9" x14ac:dyDescent="0.35">
      <c r="C166" t="s">
        <v>7</v>
      </c>
      <c r="D166" t="s">
        <v>35</v>
      </c>
      <c r="E166" t="s">
        <v>16</v>
      </c>
      <c r="F166" s="2">
        <v>2135</v>
      </c>
      <c r="G166" s="3">
        <v>27</v>
      </c>
      <c r="H166" s="36">
        <f>VLOOKUP(data[[#This Row],[Product]],products[],2,0)</f>
        <v>8.7899999999999991</v>
      </c>
      <c r="I166" s="36">
        <f>data[[#This Row],[Units]]*data[[#This Row],[Cost per Unit]]</f>
        <v>237.32999999999998</v>
      </c>
    </row>
    <row r="167" spans="3:9" x14ac:dyDescent="0.35">
      <c r="C167" t="s">
        <v>40</v>
      </c>
      <c r="D167" t="s">
        <v>34</v>
      </c>
      <c r="E167" t="s">
        <v>23</v>
      </c>
      <c r="F167" s="2">
        <v>2779</v>
      </c>
      <c r="G167" s="3">
        <v>75</v>
      </c>
      <c r="H167" s="36">
        <f>VLOOKUP(data[[#This Row],[Product]],products[],2,0)</f>
        <v>6.49</v>
      </c>
      <c r="I167" s="36">
        <f>data[[#This Row],[Units]]*data[[#This Row],[Cost per Unit]]</f>
        <v>486.75</v>
      </c>
    </row>
    <row r="168" spans="3:9" x14ac:dyDescent="0.35">
      <c r="C168" t="s">
        <v>10</v>
      </c>
      <c r="D168" t="s">
        <v>39</v>
      </c>
      <c r="E168" t="s">
        <v>33</v>
      </c>
      <c r="F168" s="2">
        <v>12950</v>
      </c>
      <c r="G168" s="3">
        <v>30</v>
      </c>
      <c r="H168" s="36">
        <f>VLOOKUP(data[[#This Row],[Product]],products[],2,0)</f>
        <v>12.37</v>
      </c>
      <c r="I168" s="36">
        <f>data[[#This Row],[Units]]*data[[#This Row],[Cost per Unit]]</f>
        <v>371.09999999999997</v>
      </c>
    </row>
    <row r="169" spans="3:9" x14ac:dyDescent="0.35">
      <c r="C169" t="s">
        <v>7</v>
      </c>
      <c r="D169" t="s">
        <v>36</v>
      </c>
      <c r="E169" t="s">
        <v>18</v>
      </c>
      <c r="F169" s="2">
        <v>2646</v>
      </c>
      <c r="G169" s="3">
        <v>177</v>
      </c>
      <c r="H169" s="36">
        <f>VLOOKUP(data[[#This Row],[Product]],products[],2,0)</f>
        <v>6.47</v>
      </c>
      <c r="I169" s="36">
        <f>data[[#This Row],[Units]]*data[[#This Row],[Cost per Unit]]</f>
        <v>1145.19</v>
      </c>
    </row>
    <row r="170" spans="3:9" x14ac:dyDescent="0.35">
      <c r="C170" t="s">
        <v>40</v>
      </c>
      <c r="D170" t="s">
        <v>34</v>
      </c>
      <c r="E170" t="s">
        <v>33</v>
      </c>
      <c r="F170" s="2">
        <v>3794</v>
      </c>
      <c r="G170" s="3">
        <v>159</v>
      </c>
      <c r="H170" s="36">
        <f>VLOOKUP(data[[#This Row],[Product]],products[],2,0)</f>
        <v>12.37</v>
      </c>
      <c r="I170" s="36">
        <f>data[[#This Row],[Units]]*data[[#This Row],[Cost per Unit]]</f>
        <v>1966.83</v>
      </c>
    </row>
    <row r="171" spans="3:9" x14ac:dyDescent="0.35">
      <c r="C171" t="s">
        <v>3</v>
      </c>
      <c r="D171" t="s">
        <v>35</v>
      </c>
      <c r="E171" t="s">
        <v>33</v>
      </c>
      <c r="F171" s="2">
        <v>819</v>
      </c>
      <c r="G171" s="3">
        <v>306</v>
      </c>
      <c r="H171" s="36">
        <f>VLOOKUP(data[[#This Row],[Product]],products[],2,0)</f>
        <v>12.37</v>
      </c>
      <c r="I171" s="36">
        <f>data[[#This Row],[Units]]*data[[#This Row],[Cost per Unit]]</f>
        <v>3785.22</v>
      </c>
    </row>
    <row r="172" spans="3:9" x14ac:dyDescent="0.35">
      <c r="C172" t="s">
        <v>3</v>
      </c>
      <c r="D172" t="s">
        <v>34</v>
      </c>
      <c r="E172" t="s">
        <v>20</v>
      </c>
      <c r="F172" s="2">
        <v>2583</v>
      </c>
      <c r="G172" s="3">
        <v>18</v>
      </c>
      <c r="H172" s="36">
        <f>VLOOKUP(data[[#This Row],[Product]],products[],2,0)</f>
        <v>10.62</v>
      </c>
      <c r="I172" s="36">
        <f>data[[#This Row],[Units]]*data[[#This Row],[Cost per Unit]]</f>
        <v>191.16</v>
      </c>
    </row>
    <row r="173" spans="3:9" x14ac:dyDescent="0.35">
      <c r="C173" t="s">
        <v>7</v>
      </c>
      <c r="D173" t="s">
        <v>35</v>
      </c>
      <c r="E173" t="s">
        <v>19</v>
      </c>
      <c r="F173" s="2">
        <v>4585</v>
      </c>
      <c r="G173" s="3">
        <v>240</v>
      </c>
      <c r="H173" s="36">
        <f>VLOOKUP(data[[#This Row],[Product]],products[],2,0)</f>
        <v>7.64</v>
      </c>
      <c r="I173" s="36">
        <f>data[[#This Row],[Units]]*data[[#This Row],[Cost per Unit]]</f>
        <v>1833.6</v>
      </c>
    </row>
    <row r="174" spans="3:9" x14ac:dyDescent="0.35">
      <c r="C174" t="s">
        <v>5</v>
      </c>
      <c r="D174" t="s">
        <v>34</v>
      </c>
      <c r="E174" t="s">
        <v>33</v>
      </c>
      <c r="F174" s="2">
        <v>1652</v>
      </c>
      <c r="G174" s="3">
        <v>93</v>
      </c>
      <c r="H174" s="36">
        <f>VLOOKUP(data[[#This Row],[Product]],products[],2,0)</f>
        <v>12.37</v>
      </c>
      <c r="I174" s="36">
        <f>data[[#This Row],[Units]]*data[[#This Row],[Cost per Unit]]</f>
        <v>1150.4099999999999</v>
      </c>
    </row>
    <row r="175" spans="3:9" x14ac:dyDescent="0.35">
      <c r="C175" t="s">
        <v>10</v>
      </c>
      <c r="D175" t="s">
        <v>34</v>
      </c>
      <c r="E175" t="s">
        <v>26</v>
      </c>
      <c r="F175" s="2">
        <v>4991</v>
      </c>
      <c r="G175" s="3">
        <v>9</v>
      </c>
      <c r="H175" s="36">
        <f>VLOOKUP(data[[#This Row],[Product]],products[],2,0)</f>
        <v>5.6</v>
      </c>
      <c r="I175" s="36">
        <f>data[[#This Row],[Units]]*data[[#This Row],[Cost per Unit]]</f>
        <v>50.4</v>
      </c>
    </row>
    <row r="176" spans="3:9" x14ac:dyDescent="0.35">
      <c r="C176" t="s">
        <v>8</v>
      </c>
      <c r="D176" t="s">
        <v>34</v>
      </c>
      <c r="E176" t="s">
        <v>16</v>
      </c>
      <c r="F176" s="2">
        <v>2009</v>
      </c>
      <c r="G176" s="3">
        <v>219</v>
      </c>
      <c r="H176" s="36">
        <f>VLOOKUP(data[[#This Row],[Product]],products[],2,0)</f>
        <v>8.7899999999999991</v>
      </c>
      <c r="I176" s="36">
        <f>data[[#This Row],[Units]]*data[[#This Row],[Cost per Unit]]</f>
        <v>1925.0099999999998</v>
      </c>
    </row>
    <row r="177" spans="3:9" x14ac:dyDescent="0.35">
      <c r="C177" t="s">
        <v>2</v>
      </c>
      <c r="D177" t="s">
        <v>39</v>
      </c>
      <c r="E177" t="s">
        <v>22</v>
      </c>
      <c r="F177" s="2">
        <v>1568</v>
      </c>
      <c r="G177" s="3">
        <v>141</v>
      </c>
      <c r="H177" s="36">
        <f>VLOOKUP(data[[#This Row],[Product]],products[],2,0)</f>
        <v>9.77</v>
      </c>
      <c r="I177" s="36">
        <f>data[[#This Row],[Units]]*data[[#This Row],[Cost per Unit]]</f>
        <v>1377.57</v>
      </c>
    </row>
    <row r="178" spans="3:9" x14ac:dyDescent="0.35">
      <c r="C178" t="s">
        <v>41</v>
      </c>
      <c r="D178" t="s">
        <v>37</v>
      </c>
      <c r="E178" t="s">
        <v>20</v>
      </c>
      <c r="F178" s="2">
        <v>3388</v>
      </c>
      <c r="G178" s="3">
        <v>123</v>
      </c>
      <c r="H178" s="36">
        <f>VLOOKUP(data[[#This Row],[Product]],products[],2,0)</f>
        <v>10.62</v>
      </c>
      <c r="I178" s="36">
        <f>data[[#This Row],[Units]]*data[[#This Row],[Cost per Unit]]</f>
        <v>1306.26</v>
      </c>
    </row>
    <row r="179" spans="3:9" x14ac:dyDescent="0.35">
      <c r="C179" t="s">
        <v>40</v>
      </c>
      <c r="D179" t="s">
        <v>38</v>
      </c>
      <c r="E179" t="s">
        <v>24</v>
      </c>
      <c r="F179" s="2">
        <v>623</v>
      </c>
      <c r="G179" s="3">
        <v>51</v>
      </c>
      <c r="H179" s="36">
        <f>VLOOKUP(data[[#This Row],[Product]],products[],2,0)</f>
        <v>4.97</v>
      </c>
      <c r="I179" s="36">
        <f>data[[#This Row],[Units]]*data[[#This Row],[Cost per Unit]]</f>
        <v>253.47</v>
      </c>
    </row>
    <row r="180" spans="3:9" x14ac:dyDescent="0.35">
      <c r="C180" t="s">
        <v>6</v>
      </c>
      <c r="D180" t="s">
        <v>36</v>
      </c>
      <c r="E180" t="s">
        <v>4</v>
      </c>
      <c r="F180" s="2">
        <v>10073</v>
      </c>
      <c r="G180" s="3">
        <v>120</v>
      </c>
      <c r="H180" s="36">
        <f>VLOOKUP(data[[#This Row],[Product]],products[],2,0)</f>
        <v>11.88</v>
      </c>
      <c r="I180" s="36">
        <f>data[[#This Row],[Units]]*data[[#This Row],[Cost per Unit]]</f>
        <v>1425.6000000000001</v>
      </c>
    </row>
    <row r="181" spans="3:9" x14ac:dyDescent="0.35">
      <c r="C181" t="s">
        <v>8</v>
      </c>
      <c r="D181" t="s">
        <v>39</v>
      </c>
      <c r="E181" t="s">
        <v>26</v>
      </c>
      <c r="F181" s="2">
        <v>1561</v>
      </c>
      <c r="G181" s="3">
        <v>27</v>
      </c>
      <c r="H181" s="36">
        <f>VLOOKUP(data[[#This Row],[Product]],products[],2,0)</f>
        <v>5.6</v>
      </c>
      <c r="I181" s="36">
        <f>data[[#This Row],[Units]]*data[[#This Row],[Cost per Unit]]</f>
        <v>151.19999999999999</v>
      </c>
    </row>
    <row r="182" spans="3:9" x14ac:dyDescent="0.35">
      <c r="C182" t="s">
        <v>9</v>
      </c>
      <c r="D182" t="s">
        <v>36</v>
      </c>
      <c r="E182" t="s">
        <v>27</v>
      </c>
      <c r="F182" s="2">
        <v>11522</v>
      </c>
      <c r="G182" s="3">
        <v>204</v>
      </c>
      <c r="H182" s="36">
        <f>VLOOKUP(data[[#This Row],[Product]],products[],2,0)</f>
        <v>16.73</v>
      </c>
      <c r="I182" s="36">
        <f>data[[#This Row],[Units]]*data[[#This Row],[Cost per Unit]]</f>
        <v>3412.92</v>
      </c>
    </row>
    <row r="183" spans="3:9" x14ac:dyDescent="0.35">
      <c r="C183" t="s">
        <v>6</v>
      </c>
      <c r="D183" t="s">
        <v>38</v>
      </c>
      <c r="E183" t="s">
        <v>13</v>
      </c>
      <c r="F183" s="2">
        <v>2317</v>
      </c>
      <c r="G183" s="3">
        <v>123</v>
      </c>
      <c r="H183" s="36">
        <f>VLOOKUP(data[[#This Row],[Product]],products[],2,0)</f>
        <v>9.33</v>
      </c>
      <c r="I183" s="36">
        <f>data[[#This Row],[Units]]*data[[#This Row],[Cost per Unit]]</f>
        <v>1147.5899999999999</v>
      </c>
    </row>
    <row r="184" spans="3:9" x14ac:dyDescent="0.35">
      <c r="C184" t="s">
        <v>10</v>
      </c>
      <c r="D184" t="s">
        <v>37</v>
      </c>
      <c r="E184" t="s">
        <v>28</v>
      </c>
      <c r="F184" s="2">
        <v>3059</v>
      </c>
      <c r="G184" s="3">
        <v>27</v>
      </c>
      <c r="H184" s="36">
        <f>VLOOKUP(data[[#This Row],[Product]],products[],2,0)</f>
        <v>10.38</v>
      </c>
      <c r="I184" s="36">
        <f>data[[#This Row],[Units]]*data[[#This Row],[Cost per Unit]]</f>
        <v>280.26000000000005</v>
      </c>
    </row>
    <row r="185" spans="3:9" x14ac:dyDescent="0.35">
      <c r="C185" t="s">
        <v>41</v>
      </c>
      <c r="D185" t="s">
        <v>37</v>
      </c>
      <c r="E185" t="s">
        <v>26</v>
      </c>
      <c r="F185" s="2">
        <v>2324</v>
      </c>
      <c r="G185" s="3">
        <v>177</v>
      </c>
      <c r="H185" s="36">
        <f>VLOOKUP(data[[#This Row],[Product]],products[],2,0)</f>
        <v>5.6</v>
      </c>
      <c r="I185" s="36">
        <f>data[[#This Row],[Units]]*data[[#This Row],[Cost per Unit]]</f>
        <v>991.19999999999993</v>
      </c>
    </row>
    <row r="186" spans="3:9" x14ac:dyDescent="0.35">
      <c r="C186" t="s">
        <v>3</v>
      </c>
      <c r="D186" t="s">
        <v>39</v>
      </c>
      <c r="E186" t="s">
        <v>26</v>
      </c>
      <c r="F186" s="2">
        <v>4956</v>
      </c>
      <c r="G186" s="3">
        <v>171</v>
      </c>
      <c r="H186" s="36">
        <f>VLOOKUP(data[[#This Row],[Product]],products[],2,0)</f>
        <v>5.6</v>
      </c>
      <c r="I186" s="36">
        <f>data[[#This Row],[Units]]*data[[#This Row],[Cost per Unit]]</f>
        <v>957.59999999999991</v>
      </c>
    </row>
    <row r="187" spans="3:9" x14ac:dyDescent="0.35">
      <c r="C187" t="s">
        <v>10</v>
      </c>
      <c r="D187" t="s">
        <v>34</v>
      </c>
      <c r="E187" t="s">
        <v>19</v>
      </c>
      <c r="F187" s="2">
        <v>5355</v>
      </c>
      <c r="G187" s="3">
        <v>204</v>
      </c>
      <c r="H187" s="36">
        <f>VLOOKUP(data[[#This Row],[Product]],products[],2,0)</f>
        <v>7.64</v>
      </c>
      <c r="I187" s="36">
        <f>data[[#This Row],[Units]]*data[[#This Row],[Cost per Unit]]</f>
        <v>1558.56</v>
      </c>
    </row>
    <row r="188" spans="3:9" x14ac:dyDescent="0.35">
      <c r="C188" t="s">
        <v>3</v>
      </c>
      <c r="D188" t="s">
        <v>34</v>
      </c>
      <c r="E188" t="s">
        <v>14</v>
      </c>
      <c r="F188" s="2">
        <v>7259</v>
      </c>
      <c r="G188" s="3">
        <v>276</v>
      </c>
      <c r="H188" s="36">
        <f>VLOOKUP(data[[#This Row],[Product]],products[],2,0)</f>
        <v>11.7</v>
      </c>
      <c r="I188" s="36">
        <f>data[[#This Row],[Units]]*data[[#This Row],[Cost per Unit]]</f>
        <v>3229.2</v>
      </c>
    </row>
    <row r="189" spans="3:9" x14ac:dyDescent="0.35">
      <c r="C189" t="s">
        <v>8</v>
      </c>
      <c r="D189" t="s">
        <v>37</v>
      </c>
      <c r="E189" t="s">
        <v>26</v>
      </c>
      <c r="F189" s="2">
        <v>6279</v>
      </c>
      <c r="G189" s="3">
        <v>45</v>
      </c>
      <c r="H189" s="36">
        <f>VLOOKUP(data[[#This Row],[Product]],products[],2,0)</f>
        <v>5.6</v>
      </c>
      <c r="I189" s="36">
        <f>data[[#This Row],[Units]]*data[[#This Row],[Cost per Unit]]</f>
        <v>251.99999999999997</v>
      </c>
    </row>
    <row r="190" spans="3:9" x14ac:dyDescent="0.35">
      <c r="C190" t="s">
        <v>40</v>
      </c>
      <c r="D190" t="s">
        <v>38</v>
      </c>
      <c r="E190" t="s">
        <v>29</v>
      </c>
      <c r="F190" s="2">
        <v>2541</v>
      </c>
      <c r="G190" s="3">
        <v>45</v>
      </c>
      <c r="H190" s="36">
        <f>VLOOKUP(data[[#This Row],[Product]],products[],2,0)</f>
        <v>7.16</v>
      </c>
      <c r="I190" s="36">
        <f>data[[#This Row],[Units]]*data[[#This Row],[Cost per Unit]]</f>
        <v>322.2</v>
      </c>
    </row>
    <row r="191" spans="3:9" x14ac:dyDescent="0.35">
      <c r="C191" t="s">
        <v>6</v>
      </c>
      <c r="D191" t="s">
        <v>35</v>
      </c>
      <c r="E191" t="s">
        <v>27</v>
      </c>
      <c r="F191" s="2">
        <v>3864</v>
      </c>
      <c r="G191" s="3">
        <v>177</v>
      </c>
      <c r="H191" s="36">
        <f>VLOOKUP(data[[#This Row],[Product]],products[],2,0)</f>
        <v>16.73</v>
      </c>
      <c r="I191" s="36">
        <f>data[[#This Row],[Units]]*data[[#This Row],[Cost per Unit]]</f>
        <v>2961.21</v>
      </c>
    </row>
    <row r="192" spans="3:9" x14ac:dyDescent="0.35">
      <c r="C192" t="s">
        <v>5</v>
      </c>
      <c r="D192" t="s">
        <v>36</v>
      </c>
      <c r="E192" t="s">
        <v>13</v>
      </c>
      <c r="F192" s="2">
        <v>6146</v>
      </c>
      <c r="G192" s="3">
        <v>63</v>
      </c>
      <c r="H192" s="36">
        <f>VLOOKUP(data[[#This Row],[Product]],products[],2,0)</f>
        <v>9.33</v>
      </c>
      <c r="I192" s="36">
        <f>data[[#This Row],[Units]]*data[[#This Row],[Cost per Unit]]</f>
        <v>587.79</v>
      </c>
    </row>
    <row r="193" spans="3:9" x14ac:dyDescent="0.35">
      <c r="C193" t="s">
        <v>9</v>
      </c>
      <c r="D193" t="s">
        <v>39</v>
      </c>
      <c r="E193" t="s">
        <v>18</v>
      </c>
      <c r="F193" s="2">
        <v>2639</v>
      </c>
      <c r="G193" s="3">
        <v>204</v>
      </c>
      <c r="H193" s="36">
        <f>VLOOKUP(data[[#This Row],[Product]],products[],2,0)</f>
        <v>6.47</v>
      </c>
      <c r="I193" s="36">
        <f>data[[#This Row],[Units]]*data[[#This Row],[Cost per Unit]]</f>
        <v>1319.8799999999999</v>
      </c>
    </row>
    <row r="194" spans="3:9" x14ac:dyDescent="0.35">
      <c r="C194" t="s">
        <v>8</v>
      </c>
      <c r="D194" t="s">
        <v>37</v>
      </c>
      <c r="E194" t="s">
        <v>22</v>
      </c>
      <c r="F194" s="2">
        <v>1890</v>
      </c>
      <c r="G194" s="3">
        <v>195</v>
      </c>
      <c r="H194" s="36">
        <f>VLOOKUP(data[[#This Row],[Product]],products[],2,0)</f>
        <v>9.77</v>
      </c>
      <c r="I194" s="36">
        <f>data[[#This Row],[Units]]*data[[#This Row],[Cost per Unit]]</f>
        <v>1905.1499999999999</v>
      </c>
    </row>
    <row r="195" spans="3:9" x14ac:dyDescent="0.35">
      <c r="C195" t="s">
        <v>7</v>
      </c>
      <c r="D195" t="s">
        <v>34</v>
      </c>
      <c r="E195" t="s">
        <v>14</v>
      </c>
      <c r="F195" s="2">
        <v>1932</v>
      </c>
      <c r="G195" s="3">
        <v>369</v>
      </c>
      <c r="H195" s="36">
        <f>VLOOKUP(data[[#This Row],[Product]],products[],2,0)</f>
        <v>11.7</v>
      </c>
      <c r="I195" s="36">
        <f>data[[#This Row],[Units]]*data[[#This Row],[Cost per Unit]]</f>
        <v>4317.3</v>
      </c>
    </row>
    <row r="196" spans="3:9" x14ac:dyDescent="0.35">
      <c r="C196" t="s">
        <v>3</v>
      </c>
      <c r="D196" t="s">
        <v>34</v>
      </c>
      <c r="E196" t="s">
        <v>25</v>
      </c>
      <c r="F196" s="2">
        <v>6300</v>
      </c>
      <c r="G196" s="3">
        <v>42</v>
      </c>
      <c r="H196" s="36">
        <f>VLOOKUP(data[[#This Row],[Product]],products[],2,0)</f>
        <v>13.15</v>
      </c>
      <c r="I196" s="36">
        <f>data[[#This Row],[Units]]*data[[#This Row],[Cost per Unit]]</f>
        <v>552.30000000000007</v>
      </c>
    </row>
    <row r="197" spans="3:9" x14ac:dyDescent="0.35">
      <c r="C197" t="s">
        <v>6</v>
      </c>
      <c r="D197" t="s">
        <v>37</v>
      </c>
      <c r="E197" t="s">
        <v>30</v>
      </c>
      <c r="F197" s="2">
        <v>560</v>
      </c>
      <c r="G197" s="3">
        <v>81</v>
      </c>
      <c r="H197" s="36">
        <f>VLOOKUP(data[[#This Row],[Product]],products[],2,0)</f>
        <v>14.49</v>
      </c>
      <c r="I197" s="36">
        <f>data[[#This Row],[Units]]*data[[#This Row],[Cost per Unit]]</f>
        <v>1173.69</v>
      </c>
    </row>
    <row r="198" spans="3:9" x14ac:dyDescent="0.35">
      <c r="C198" t="s">
        <v>9</v>
      </c>
      <c r="D198" t="s">
        <v>37</v>
      </c>
      <c r="E198" t="s">
        <v>26</v>
      </c>
      <c r="F198" s="2">
        <v>2856</v>
      </c>
      <c r="G198" s="3">
        <v>246</v>
      </c>
      <c r="H198" s="36">
        <f>VLOOKUP(data[[#This Row],[Product]],products[],2,0)</f>
        <v>5.6</v>
      </c>
      <c r="I198" s="36">
        <f>data[[#This Row],[Units]]*data[[#This Row],[Cost per Unit]]</f>
        <v>1377.6</v>
      </c>
    </row>
    <row r="199" spans="3:9" x14ac:dyDescent="0.35">
      <c r="C199" t="s">
        <v>9</v>
      </c>
      <c r="D199" t="s">
        <v>34</v>
      </c>
      <c r="E199" t="s">
        <v>17</v>
      </c>
      <c r="F199" s="2">
        <v>707</v>
      </c>
      <c r="G199" s="3">
        <v>174</v>
      </c>
      <c r="H199" s="36">
        <f>VLOOKUP(data[[#This Row],[Product]],products[],2,0)</f>
        <v>3.11</v>
      </c>
      <c r="I199" s="36">
        <f>data[[#This Row],[Units]]*data[[#This Row],[Cost per Unit]]</f>
        <v>541.14</v>
      </c>
    </row>
    <row r="200" spans="3:9" x14ac:dyDescent="0.35">
      <c r="C200" t="s">
        <v>8</v>
      </c>
      <c r="D200" t="s">
        <v>35</v>
      </c>
      <c r="E200" t="s">
        <v>30</v>
      </c>
      <c r="F200" s="2">
        <v>3598</v>
      </c>
      <c r="G200" s="3">
        <v>81</v>
      </c>
      <c r="H200" s="36">
        <f>VLOOKUP(data[[#This Row],[Product]],products[],2,0)</f>
        <v>14.49</v>
      </c>
      <c r="I200" s="36">
        <f>data[[#This Row],[Units]]*data[[#This Row],[Cost per Unit]]</f>
        <v>1173.69</v>
      </c>
    </row>
    <row r="201" spans="3:9" x14ac:dyDescent="0.35">
      <c r="C201" t="s">
        <v>40</v>
      </c>
      <c r="D201" t="s">
        <v>35</v>
      </c>
      <c r="E201" t="s">
        <v>22</v>
      </c>
      <c r="F201" s="2">
        <v>6853</v>
      </c>
      <c r="G201" s="3">
        <v>372</v>
      </c>
      <c r="H201" s="36">
        <f>VLOOKUP(data[[#This Row],[Product]],products[],2,0)</f>
        <v>9.77</v>
      </c>
      <c r="I201" s="36">
        <f>data[[#This Row],[Units]]*data[[#This Row],[Cost per Unit]]</f>
        <v>3634.44</v>
      </c>
    </row>
    <row r="202" spans="3:9" x14ac:dyDescent="0.35">
      <c r="C202" t="s">
        <v>40</v>
      </c>
      <c r="D202" t="s">
        <v>35</v>
      </c>
      <c r="E202" t="s">
        <v>16</v>
      </c>
      <c r="F202" s="2">
        <v>4725</v>
      </c>
      <c r="G202" s="3">
        <v>174</v>
      </c>
      <c r="H202" s="36">
        <f>VLOOKUP(data[[#This Row],[Product]],products[],2,0)</f>
        <v>8.7899999999999991</v>
      </c>
      <c r="I202" s="36">
        <f>data[[#This Row],[Units]]*data[[#This Row],[Cost per Unit]]</f>
        <v>1529.4599999999998</v>
      </c>
    </row>
    <row r="203" spans="3:9" x14ac:dyDescent="0.35">
      <c r="C203" t="s">
        <v>41</v>
      </c>
      <c r="D203" t="s">
        <v>36</v>
      </c>
      <c r="E203" t="s">
        <v>32</v>
      </c>
      <c r="F203" s="2">
        <v>10304</v>
      </c>
      <c r="G203" s="3">
        <v>84</v>
      </c>
      <c r="H203" s="36">
        <f>VLOOKUP(data[[#This Row],[Product]],products[],2,0)</f>
        <v>8.65</v>
      </c>
      <c r="I203" s="36">
        <f>data[[#This Row],[Units]]*data[[#This Row],[Cost per Unit]]</f>
        <v>726.6</v>
      </c>
    </row>
    <row r="204" spans="3:9" x14ac:dyDescent="0.35">
      <c r="C204" t="s">
        <v>41</v>
      </c>
      <c r="D204" t="s">
        <v>34</v>
      </c>
      <c r="E204" t="s">
        <v>16</v>
      </c>
      <c r="F204" s="2">
        <v>1274</v>
      </c>
      <c r="G204" s="3">
        <v>225</v>
      </c>
      <c r="H204" s="36">
        <f>VLOOKUP(data[[#This Row],[Product]],products[],2,0)</f>
        <v>8.7899999999999991</v>
      </c>
      <c r="I204" s="36">
        <f>data[[#This Row],[Units]]*data[[#This Row],[Cost per Unit]]</f>
        <v>1977.7499999999998</v>
      </c>
    </row>
    <row r="205" spans="3:9" x14ac:dyDescent="0.35">
      <c r="C205" t="s">
        <v>5</v>
      </c>
      <c r="D205" t="s">
        <v>36</v>
      </c>
      <c r="E205" t="s">
        <v>30</v>
      </c>
      <c r="F205" s="2">
        <v>1526</v>
      </c>
      <c r="G205" s="3">
        <v>105</v>
      </c>
      <c r="H205" s="36">
        <f>VLOOKUP(data[[#This Row],[Product]],products[],2,0)</f>
        <v>14.49</v>
      </c>
      <c r="I205" s="36">
        <f>data[[#This Row],[Units]]*data[[#This Row],[Cost per Unit]]</f>
        <v>1521.45</v>
      </c>
    </row>
    <row r="206" spans="3:9" x14ac:dyDescent="0.35">
      <c r="C206" t="s">
        <v>40</v>
      </c>
      <c r="D206" t="s">
        <v>39</v>
      </c>
      <c r="E206" t="s">
        <v>28</v>
      </c>
      <c r="F206" s="2">
        <v>3101</v>
      </c>
      <c r="G206" s="3">
        <v>225</v>
      </c>
      <c r="H206" s="36">
        <f>VLOOKUP(data[[#This Row],[Product]],products[],2,0)</f>
        <v>10.38</v>
      </c>
      <c r="I206" s="36">
        <f>data[[#This Row],[Units]]*data[[#This Row],[Cost per Unit]]</f>
        <v>2335.5</v>
      </c>
    </row>
    <row r="207" spans="3:9" x14ac:dyDescent="0.35">
      <c r="C207" t="s">
        <v>2</v>
      </c>
      <c r="D207" t="s">
        <v>37</v>
      </c>
      <c r="E207" t="s">
        <v>14</v>
      </c>
      <c r="F207" s="2">
        <v>1057</v>
      </c>
      <c r="G207" s="3">
        <v>54</v>
      </c>
      <c r="H207" s="36">
        <f>VLOOKUP(data[[#This Row],[Product]],products[],2,0)</f>
        <v>11.7</v>
      </c>
      <c r="I207" s="36">
        <f>data[[#This Row],[Units]]*data[[#This Row],[Cost per Unit]]</f>
        <v>631.79999999999995</v>
      </c>
    </row>
    <row r="208" spans="3:9" x14ac:dyDescent="0.35">
      <c r="C208" t="s">
        <v>7</v>
      </c>
      <c r="D208" t="s">
        <v>37</v>
      </c>
      <c r="E208" t="s">
        <v>26</v>
      </c>
      <c r="F208" s="2">
        <v>5306</v>
      </c>
      <c r="G208" s="3">
        <v>0</v>
      </c>
      <c r="H208" s="36">
        <f>VLOOKUP(data[[#This Row],[Product]],products[],2,0)</f>
        <v>5.6</v>
      </c>
      <c r="I208" s="36">
        <f>data[[#This Row],[Units]]*data[[#This Row],[Cost per Unit]]</f>
        <v>0</v>
      </c>
    </row>
    <row r="209" spans="3:9" x14ac:dyDescent="0.35">
      <c r="C209" t="s">
        <v>5</v>
      </c>
      <c r="D209" t="s">
        <v>39</v>
      </c>
      <c r="E209" t="s">
        <v>24</v>
      </c>
      <c r="F209" s="2">
        <v>4018</v>
      </c>
      <c r="G209" s="3">
        <v>171</v>
      </c>
      <c r="H209" s="36">
        <f>VLOOKUP(data[[#This Row],[Product]],products[],2,0)</f>
        <v>4.97</v>
      </c>
      <c r="I209" s="36">
        <f>data[[#This Row],[Units]]*data[[#This Row],[Cost per Unit]]</f>
        <v>849.87</v>
      </c>
    </row>
    <row r="210" spans="3:9" x14ac:dyDescent="0.35">
      <c r="C210" t="s">
        <v>9</v>
      </c>
      <c r="D210" t="s">
        <v>34</v>
      </c>
      <c r="E210" t="s">
        <v>16</v>
      </c>
      <c r="F210" s="2">
        <v>938</v>
      </c>
      <c r="G210" s="3">
        <v>189</v>
      </c>
      <c r="H210" s="36">
        <f>VLOOKUP(data[[#This Row],[Product]],products[],2,0)</f>
        <v>8.7899999999999991</v>
      </c>
      <c r="I210" s="36">
        <f>data[[#This Row],[Units]]*data[[#This Row],[Cost per Unit]]</f>
        <v>1661.31</v>
      </c>
    </row>
    <row r="211" spans="3:9" x14ac:dyDescent="0.35">
      <c r="C211" t="s">
        <v>7</v>
      </c>
      <c r="D211" t="s">
        <v>38</v>
      </c>
      <c r="E211" t="s">
        <v>18</v>
      </c>
      <c r="F211" s="2">
        <v>1778</v>
      </c>
      <c r="G211" s="3">
        <v>270</v>
      </c>
      <c r="H211" s="36">
        <f>VLOOKUP(data[[#This Row],[Product]],products[],2,0)</f>
        <v>6.47</v>
      </c>
      <c r="I211" s="36">
        <f>data[[#This Row],[Units]]*data[[#This Row],[Cost per Unit]]</f>
        <v>1746.8999999999999</v>
      </c>
    </row>
    <row r="212" spans="3:9" x14ac:dyDescent="0.35">
      <c r="C212" t="s">
        <v>6</v>
      </c>
      <c r="D212" t="s">
        <v>39</v>
      </c>
      <c r="E212" t="s">
        <v>30</v>
      </c>
      <c r="F212" s="2">
        <v>1638</v>
      </c>
      <c r="G212" s="3">
        <v>63</v>
      </c>
      <c r="H212" s="36">
        <f>VLOOKUP(data[[#This Row],[Product]],products[],2,0)</f>
        <v>14.49</v>
      </c>
      <c r="I212" s="36">
        <f>data[[#This Row],[Units]]*data[[#This Row],[Cost per Unit]]</f>
        <v>912.87</v>
      </c>
    </row>
    <row r="213" spans="3:9" x14ac:dyDescent="0.35">
      <c r="C213" t="s">
        <v>41</v>
      </c>
      <c r="D213" t="s">
        <v>38</v>
      </c>
      <c r="E213" t="s">
        <v>25</v>
      </c>
      <c r="F213" s="2">
        <v>154</v>
      </c>
      <c r="G213" s="3">
        <v>21</v>
      </c>
      <c r="H213" s="36">
        <f>VLOOKUP(data[[#This Row],[Product]],products[],2,0)</f>
        <v>13.15</v>
      </c>
      <c r="I213" s="36">
        <f>data[[#This Row],[Units]]*data[[#This Row],[Cost per Unit]]</f>
        <v>276.15000000000003</v>
      </c>
    </row>
    <row r="214" spans="3:9" x14ac:dyDescent="0.35">
      <c r="C214" t="s">
        <v>7</v>
      </c>
      <c r="D214" t="s">
        <v>37</v>
      </c>
      <c r="E214" t="s">
        <v>22</v>
      </c>
      <c r="F214" s="2">
        <v>9835</v>
      </c>
      <c r="G214" s="3">
        <v>207</v>
      </c>
      <c r="H214" s="36">
        <f>VLOOKUP(data[[#This Row],[Product]],products[],2,0)</f>
        <v>9.77</v>
      </c>
      <c r="I214" s="36">
        <f>data[[#This Row],[Units]]*data[[#This Row],[Cost per Unit]]</f>
        <v>2022.3899999999999</v>
      </c>
    </row>
    <row r="215" spans="3:9" x14ac:dyDescent="0.35">
      <c r="C215" t="s">
        <v>9</v>
      </c>
      <c r="D215" t="s">
        <v>37</v>
      </c>
      <c r="E215" t="s">
        <v>20</v>
      </c>
      <c r="F215" s="2">
        <v>7273</v>
      </c>
      <c r="G215" s="3">
        <v>96</v>
      </c>
      <c r="H215" s="36">
        <f>VLOOKUP(data[[#This Row],[Product]],products[],2,0)</f>
        <v>10.62</v>
      </c>
      <c r="I215" s="36">
        <f>data[[#This Row],[Units]]*data[[#This Row],[Cost per Unit]]</f>
        <v>1019.52</v>
      </c>
    </row>
    <row r="216" spans="3:9" x14ac:dyDescent="0.35">
      <c r="C216" t="s">
        <v>5</v>
      </c>
      <c r="D216" t="s">
        <v>39</v>
      </c>
      <c r="E216" t="s">
        <v>22</v>
      </c>
      <c r="F216" s="2">
        <v>6909</v>
      </c>
      <c r="G216" s="3">
        <v>81</v>
      </c>
      <c r="H216" s="36">
        <f>VLOOKUP(data[[#This Row],[Product]],products[],2,0)</f>
        <v>9.77</v>
      </c>
      <c r="I216" s="36">
        <f>data[[#This Row],[Units]]*data[[#This Row],[Cost per Unit]]</f>
        <v>791.37</v>
      </c>
    </row>
    <row r="217" spans="3:9" x14ac:dyDescent="0.35">
      <c r="C217" t="s">
        <v>9</v>
      </c>
      <c r="D217" t="s">
        <v>39</v>
      </c>
      <c r="E217" t="s">
        <v>24</v>
      </c>
      <c r="F217" s="2">
        <v>3920</v>
      </c>
      <c r="G217" s="3">
        <v>306</v>
      </c>
      <c r="H217" s="36">
        <f>VLOOKUP(data[[#This Row],[Product]],products[],2,0)</f>
        <v>4.97</v>
      </c>
      <c r="I217" s="36">
        <f>data[[#This Row],[Units]]*data[[#This Row],[Cost per Unit]]</f>
        <v>1520.82</v>
      </c>
    </row>
    <row r="218" spans="3:9" x14ac:dyDescent="0.35">
      <c r="C218" t="s">
        <v>10</v>
      </c>
      <c r="D218" t="s">
        <v>39</v>
      </c>
      <c r="E218" t="s">
        <v>21</v>
      </c>
      <c r="F218" s="2">
        <v>4858</v>
      </c>
      <c r="G218" s="3">
        <v>279</v>
      </c>
      <c r="H218" s="36">
        <f>VLOOKUP(data[[#This Row],[Product]],products[],2,0)</f>
        <v>9</v>
      </c>
      <c r="I218" s="36">
        <f>data[[#This Row],[Units]]*data[[#This Row],[Cost per Unit]]</f>
        <v>2511</v>
      </c>
    </row>
    <row r="219" spans="3:9" x14ac:dyDescent="0.35">
      <c r="C219" t="s">
        <v>2</v>
      </c>
      <c r="D219" t="s">
        <v>38</v>
      </c>
      <c r="E219" t="s">
        <v>4</v>
      </c>
      <c r="F219" s="2">
        <v>3549</v>
      </c>
      <c r="G219" s="3">
        <v>3</v>
      </c>
      <c r="H219" s="36">
        <f>VLOOKUP(data[[#This Row],[Product]],products[],2,0)</f>
        <v>11.88</v>
      </c>
      <c r="I219" s="36">
        <f>data[[#This Row],[Units]]*data[[#This Row],[Cost per Unit]]</f>
        <v>35.64</v>
      </c>
    </row>
    <row r="220" spans="3:9" x14ac:dyDescent="0.35">
      <c r="C220" t="s">
        <v>7</v>
      </c>
      <c r="D220" t="s">
        <v>39</v>
      </c>
      <c r="E220" t="s">
        <v>27</v>
      </c>
      <c r="F220" s="2">
        <v>966</v>
      </c>
      <c r="G220" s="3">
        <v>198</v>
      </c>
      <c r="H220" s="36">
        <f>VLOOKUP(data[[#This Row],[Product]],products[],2,0)</f>
        <v>16.73</v>
      </c>
      <c r="I220" s="36">
        <f>data[[#This Row],[Units]]*data[[#This Row],[Cost per Unit]]</f>
        <v>3312.54</v>
      </c>
    </row>
    <row r="221" spans="3:9" x14ac:dyDescent="0.35">
      <c r="C221" t="s">
        <v>5</v>
      </c>
      <c r="D221" t="s">
        <v>39</v>
      </c>
      <c r="E221" t="s">
        <v>18</v>
      </c>
      <c r="F221" s="2">
        <v>385</v>
      </c>
      <c r="G221" s="3">
        <v>249</v>
      </c>
      <c r="H221" s="36">
        <f>VLOOKUP(data[[#This Row],[Product]],products[],2,0)</f>
        <v>6.47</v>
      </c>
      <c r="I221" s="36">
        <f>data[[#This Row],[Units]]*data[[#This Row],[Cost per Unit]]</f>
        <v>1611.03</v>
      </c>
    </row>
    <row r="222" spans="3:9" x14ac:dyDescent="0.35">
      <c r="C222" t="s">
        <v>6</v>
      </c>
      <c r="D222" t="s">
        <v>34</v>
      </c>
      <c r="E222" t="s">
        <v>16</v>
      </c>
      <c r="F222" s="2">
        <v>2219</v>
      </c>
      <c r="G222" s="3">
        <v>75</v>
      </c>
      <c r="H222" s="36">
        <f>VLOOKUP(data[[#This Row],[Product]],products[],2,0)</f>
        <v>8.7899999999999991</v>
      </c>
      <c r="I222" s="36">
        <f>data[[#This Row],[Units]]*data[[#This Row],[Cost per Unit]]</f>
        <v>659.24999999999989</v>
      </c>
    </row>
    <row r="223" spans="3:9" x14ac:dyDescent="0.35">
      <c r="C223" t="s">
        <v>9</v>
      </c>
      <c r="D223" t="s">
        <v>36</v>
      </c>
      <c r="E223" t="s">
        <v>32</v>
      </c>
      <c r="F223" s="2">
        <v>2954</v>
      </c>
      <c r="G223" s="3">
        <v>189</v>
      </c>
      <c r="H223" s="36">
        <f>VLOOKUP(data[[#This Row],[Product]],products[],2,0)</f>
        <v>8.65</v>
      </c>
      <c r="I223" s="36">
        <f>data[[#This Row],[Units]]*data[[#This Row],[Cost per Unit]]</f>
        <v>1634.8500000000001</v>
      </c>
    </row>
    <row r="224" spans="3:9" x14ac:dyDescent="0.35">
      <c r="C224" t="s">
        <v>7</v>
      </c>
      <c r="D224" t="s">
        <v>36</v>
      </c>
      <c r="E224" t="s">
        <v>32</v>
      </c>
      <c r="F224" s="2">
        <v>280</v>
      </c>
      <c r="G224" s="3">
        <v>87</v>
      </c>
      <c r="H224" s="36">
        <f>VLOOKUP(data[[#This Row],[Product]],products[],2,0)</f>
        <v>8.65</v>
      </c>
      <c r="I224" s="36">
        <f>data[[#This Row],[Units]]*data[[#This Row],[Cost per Unit]]</f>
        <v>752.55000000000007</v>
      </c>
    </row>
    <row r="225" spans="3:9" x14ac:dyDescent="0.35">
      <c r="C225" t="s">
        <v>41</v>
      </c>
      <c r="D225" t="s">
        <v>36</v>
      </c>
      <c r="E225" t="s">
        <v>30</v>
      </c>
      <c r="F225" s="2">
        <v>6118</v>
      </c>
      <c r="G225" s="3">
        <v>174</v>
      </c>
      <c r="H225" s="36">
        <f>VLOOKUP(data[[#This Row],[Product]],products[],2,0)</f>
        <v>14.49</v>
      </c>
      <c r="I225" s="36">
        <f>data[[#This Row],[Units]]*data[[#This Row],[Cost per Unit]]</f>
        <v>2521.2600000000002</v>
      </c>
    </row>
    <row r="226" spans="3:9" x14ac:dyDescent="0.35">
      <c r="C226" t="s">
        <v>2</v>
      </c>
      <c r="D226" t="s">
        <v>39</v>
      </c>
      <c r="E226" t="s">
        <v>15</v>
      </c>
      <c r="F226" s="2">
        <v>4802</v>
      </c>
      <c r="G226" s="3">
        <v>36</v>
      </c>
      <c r="H226" s="36">
        <f>VLOOKUP(data[[#This Row],[Product]],products[],2,0)</f>
        <v>11.73</v>
      </c>
      <c r="I226" s="36">
        <f>data[[#This Row],[Units]]*data[[#This Row],[Cost per Unit]]</f>
        <v>422.28000000000003</v>
      </c>
    </row>
    <row r="227" spans="3:9" x14ac:dyDescent="0.35">
      <c r="C227" t="s">
        <v>9</v>
      </c>
      <c r="D227" t="s">
        <v>38</v>
      </c>
      <c r="E227" t="s">
        <v>24</v>
      </c>
      <c r="F227" s="2">
        <v>4137</v>
      </c>
      <c r="G227" s="3">
        <v>60</v>
      </c>
      <c r="H227" s="36">
        <f>VLOOKUP(data[[#This Row],[Product]],products[],2,0)</f>
        <v>4.97</v>
      </c>
      <c r="I227" s="36">
        <f>data[[#This Row],[Units]]*data[[#This Row],[Cost per Unit]]</f>
        <v>298.2</v>
      </c>
    </row>
    <row r="228" spans="3:9" x14ac:dyDescent="0.35">
      <c r="C228" t="s">
        <v>3</v>
      </c>
      <c r="D228" t="s">
        <v>35</v>
      </c>
      <c r="E228" t="s">
        <v>23</v>
      </c>
      <c r="F228" s="2">
        <v>2023</v>
      </c>
      <c r="G228" s="3">
        <v>78</v>
      </c>
      <c r="H228" s="36">
        <f>VLOOKUP(data[[#This Row],[Product]],products[],2,0)</f>
        <v>6.49</v>
      </c>
      <c r="I228" s="36">
        <f>data[[#This Row],[Units]]*data[[#This Row],[Cost per Unit]]</f>
        <v>506.22</v>
      </c>
    </row>
    <row r="229" spans="3:9" x14ac:dyDescent="0.35">
      <c r="C229" t="s">
        <v>9</v>
      </c>
      <c r="D229" t="s">
        <v>36</v>
      </c>
      <c r="E229" t="s">
        <v>30</v>
      </c>
      <c r="F229" s="2">
        <v>9051</v>
      </c>
      <c r="G229" s="3">
        <v>57</v>
      </c>
      <c r="H229" s="36">
        <f>VLOOKUP(data[[#This Row],[Product]],products[],2,0)</f>
        <v>14.49</v>
      </c>
      <c r="I229" s="36">
        <f>data[[#This Row],[Units]]*data[[#This Row],[Cost per Unit]]</f>
        <v>825.93000000000006</v>
      </c>
    </row>
    <row r="230" spans="3:9" x14ac:dyDescent="0.35">
      <c r="C230" t="s">
        <v>9</v>
      </c>
      <c r="D230" t="s">
        <v>37</v>
      </c>
      <c r="E230" t="s">
        <v>28</v>
      </c>
      <c r="F230" s="2">
        <v>2919</v>
      </c>
      <c r="G230" s="3">
        <v>45</v>
      </c>
      <c r="H230" s="36">
        <f>VLOOKUP(data[[#This Row],[Product]],products[],2,0)</f>
        <v>10.38</v>
      </c>
      <c r="I230" s="36">
        <f>data[[#This Row],[Units]]*data[[#This Row],[Cost per Unit]]</f>
        <v>467.1</v>
      </c>
    </row>
    <row r="231" spans="3:9" x14ac:dyDescent="0.35">
      <c r="C231" t="s">
        <v>41</v>
      </c>
      <c r="D231" t="s">
        <v>38</v>
      </c>
      <c r="E231" t="s">
        <v>22</v>
      </c>
      <c r="F231" s="2">
        <v>5915</v>
      </c>
      <c r="G231" s="3">
        <v>3</v>
      </c>
      <c r="H231" s="36">
        <f>VLOOKUP(data[[#This Row],[Product]],products[],2,0)</f>
        <v>9.77</v>
      </c>
      <c r="I231" s="36">
        <f>data[[#This Row],[Units]]*data[[#This Row],[Cost per Unit]]</f>
        <v>29.31</v>
      </c>
    </row>
    <row r="232" spans="3:9" x14ac:dyDescent="0.35">
      <c r="C232" t="s">
        <v>10</v>
      </c>
      <c r="D232" t="s">
        <v>35</v>
      </c>
      <c r="E232" t="s">
        <v>15</v>
      </c>
      <c r="F232" s="2">
        <v>2562</v>
      </c>
      <c r="G232" s="3">
        <v>6</v>
      </c>
      <c r="H232" s="36">
        <f>VLOOKUP(data[[#This Row],[Product]],products[],2,0)</f>
        <v>11.73</v>
      </c>
      <c r="I232" s="36">
        <f>data[[#This Row],[Units]]*data[[#This Row],[Cost per Unit]]</f>
        <v>70.38</v>
      </c>
    </row>
    <row r="233" spans="3:9" x14ac:dyDescent="0.35">
      <c r="C233" t="s">
        <v>5</v>
      </c>
      <c r="D233" t="s">
        <v>37</v>
      </c>
      <c r="E233" t="s">
        <v>25</v>
      </c>
      <c r="F233" s="2">
        <v>8813</v>
      </c>
      <c r="G233" s="3">
        <v>21</v>
      </c>
      <c r="H233" s="36">
        <f>VLOOKUP(data[[#This Row],[Product]],products[],2,0)</f>
        <v>13.15</v>
      </c>
      <c r="I233" s="36">
        <f>data[[#This Row],[Units]]*data[[#This Row],[Cost per Unit]]</f>
        <v>276.15000000000003</v>
      </c>
    </row>
    <row r="234" spans="3:9" x14ac:dyDescent="0.35">
      <c r="C234" t="s">
        <v>5</v>
      </c>
      <c r="D234" t="s">
        <v>36</v>
      </c>
      <c r="E234" t="s">
        <v>18</v>
      </c>
      <c r="F234" s="2">
        <v>6111</v>
      </c>
      <c r="G234" s="3">
        <v>3</v>
      </c>
      <c r="H234" s="36">
        <f>VLOOKUP(data[[#This Row],[Product]],products[],2,0)</f>
        <v>6.47</v>
      </c>
      <c r="I234" s="36">
        <f>data[[#This Row],[Units]]*data[[#This Row],[Cost per Unit]]</f>
        <v>19.41</v>
      </c>
    </row>
    <row r="235" spans="3:9" x14ac:dyDescent="0.35">
      <c r="C235" t="s">
        <v>8</v>
      </c>
      <c r="D235" t="s">
        <v>34</v>
      </c>
      <c r="E235" t="s">
        <v>31</v>
      </c>
      <c r="F235" s="2">
        <v>3507</v>
      </c>
      <c r="G235" s="3">
        <v>288</v>
      </c>
      <c r="H235" s="36">
        <f>VLOOKUP(data[[#This Row],[Product]],products[],2,0)</f>
        <v>5.79</v>
      </c>
      <c r="I235" s="36">
        <f>data[[#This Row],[Units]]*data[[#This Row],[Cost per Unit]]</f>
        <v>1667.52</v>
      </c>
    </row>
    <row r="236" spans="3:9" x14ac:dyDescent="0.35">
      <c r="C236" t="s">
        <v>6</v>
      </c>
      <c r="D236" t="s">
        <v>36</v>
      </c>
      <c r="E236" t="s">
        <v>13</v>
      </c>
      <c r="F236" s="2">
        <v>4319</v>
      </c>
      <c r="G236" s="3">
        <v>30</v>
      </c>
      <c r="H236" s="36">
        <f>VLOOKUP(data[[#This Row],[Product]],products[],2,0)</f>
        <v>9.33</v>
      </c>
      <c r="I236" s="36">
        <f>data[[#This Row],[Units]]*data[[#This Row],[Cost per Unit]]</f>
        <v>279.89999999999998</v>
      </c>
    </row>
    <row r="237" spans="3:9" x14ac:dyDescent="0.35">
      <c r="C237" t="s">
        <v>40</v>
      </c>
      <c r="D237" t="s">
        <v>38</v>
      </c>
      <c r="E237" t="s">
        <v>26</v>
      </c>
      <c r="F237" s="2">
        <v>609</v>
      </c>
      <c r="G237" s="3">
        <v>87</v>
      </c>
      <c r="H237" s="36">
        <f>VLOOKUP(data[[#This Row],[Product]],products[],2,0)</f>
        <v>5.6</v>
      </c>
      <c r="I237" s="36">
        <f>data[[#This Row],[Units]]*data[[#This Row],[Cost per Unit]]</f>
        <v>487.2</v>
      </c>
    </row>
    <row r="238" spans="3:9" x14ac:dyDescent="0.35">
      <c r="C238" t="s">
        <v>40</v>
      </c>
      <c r="D238" t="s">
        <v>39</v>
      </c>
      <c r="E238" t="s">
        <v>27</v>
      </c>
      <c r="F238" s="2">
        <v>6370</v>
      </c>
      <c r="G238" s="3">
        <v>30</v>
      </c>
      <c r="H238" s="36">
        <f>VLOOKUP(data[[#This Row],[Product]],products[],2,0)</f>
        <v>16.73</v>
      </c>
      <c r="I238" s="36">
        <f>data[[#This Row],[Units]]*data[[#This Row],[Cost per Unit]]</f>
        <v>501.90000000000003</v>
      </c>
    </row>
    <row r="239" spans="3:9" x14ac:dyDescent="0.35">
      <c r="C239" t="s">
        <v>5</v>
      </c>
      <c r="D239" t="s">
        <v>38</v>
      </c>
      <c r="E239" t="s">
        <v>19</v>
      </c>
      <c r="F239" s="2">
        <v>5474</v>
      </c>
      <c r="G239" s="3">
        <v>168</v>
      </c>
      <c r="H239" s="36">
        <f>VLOOKUP(data[[#This Row],[Product]],products[],2,0)</f>
        <v>7.64</v>
      </c>
      <c r="I239" s="36">
        <f>data[[#This Row],[Units]]*data[[#This Row],[Cost per Unit]]</f>
        <v>1283.52</v>
      </c>
    </row>
    <row r="240" spans="3:9" x14ac:dyDescent="0.35">
      <c r="C240" t="s">
        <v>40</v>
      </c>
      <c r="D240" t="s">
        <v>36</v>
      </c>
      <c r="E240" t="s">
        <v>27</v>
      </c>
      <c r="F240" s="2">
        <v>3164</v>
      </c>
      <c r="G240" s="3">
        <v>306</v>
      </c>
      <c r="H240" s="36">
        <f>VLOOKUP(data[[#This Row],[Product]],products[],2,0)</f>
        <v>16.73</v>
      </c>
      <c r="I240" s="36">
        <f>data[[#This Row],[Units]]*data[[#This Row],[Cost per Unit]]</f>
        <v>5119.38</v>
      </c>
    </row>
    <row r="241" spans="3:9" x14ac:dyDescent="0.35">
      <c r="C241" t="s">
        <v>6</v>
      </c>
      <c r="D241" t="s">
        <v>35</v>
      </c>
      <c r="E241" t="s">
        <v>4</v>
      </c>
      <c r="F241" s="2">
        <v>1302</v>
      </c>
      <c r="G241" s="3">
        <v>402</v>
      </c>
      <c r="H241" s="36">
        <f>VLOOKUP(data[[#This Row],[Product]],products[],2,0)</f>
        <v>11.88</v>
      </c>
      <c r="I241" s="36">
        <f>data[[#This Row],[Units]]*data[[#This Row],[Cost per Unit]]</f>
        <v>4775.76</v>
      </c>
    </row>
    <row r="242" spans="3:9" x14ac:dyDescent="0.35">
      <c r="C242" t="s">
        <v>3</v>
      </c>
      <c r="D242" t="s">
        <v>37</v>
      </c>
      <c r="E242" t="s">
        <v>28</v>
      </c>
      <c r="F242" s="2">
        <v>7308</v>
      </c>
      <c r="G242" s="3">
        <v>327</v>
      </c>
      <c r="H242" s="36">
        <f>VLOOKUP(data[[#This Row],[Product]],products[],2,0)</f>
        <v>10.38</v>
      </c>
      <c r="I242" s="36">
        <f>data[[#This Row],[Units]]*data[[#This Row],[Cost per Unit]]</f>
        <v>3394.26</v>
      </c>
    </row>
    <row r="243" spans="3:9" x14ac:dyDescent="0.35">
      <c r="C243" t="s">
        <v>40</v>
      </c>
      <c r="D243" t="s">
        <v>37</v>
      </c>
      <c r="E243" t="s">
        <v>27</v>
      </c>
      <c r="F243" s="2">
        <v>6132</v>
      </c>
      <c r="G243" s="3">
        <v>93</v>
      </c>
      <c r="H243" s="36">
        <f>VLOOKUP(data[[#This Row],[Product]],products[],2,0)</f>
        <v>16.73</v>
      </c>
      <c r="I243" s="36">
        <f>data[[#This Row],[Units]]*data[[#This Row],[Cost per Unit]]</f>
        <v>1555.89</v>
      </c>
    </row>
    <row r="244" spans="3:9" x14ac:dyDescent="0.35">
      <c r="C244" t="s">
        <v>10</v>
      </c>
      <c r="D244" t="s">
        <v>35</v>
      </c>
      <c r="E244" t="s">
        <v>14</v>
      </c>
      <c r="F244" s="2">
        <v>3472</v>
      </c>
      <c r="G244" s="3">
        <v>96</v>
      </c>
      <c r="H244" s="36">
        <f>VLOOKUP(data[[#This Row],[Product]],products[],2,0)</f>
        <v>11.7</v>
      </c>
      <c r="I244" s="36">
        <f>data[[#This Row],[Units]]*data[[#This Row],[Cost per Unit]]</f>
        <v>1123.1999999999998</v>
      </c>
    </row>
    <row r="245" spans="3:9" x14ac:dyDescent="0.35">
      <c r="C245" t="s">
        <v>8</v>
      </c>
      <c r="D245" t="s">
        <v>39</v>
      </c>
      <c r="E245" t="s">
        <v>18</v>
      </c>
      <c r="F245" s="2">
        <v>9660</v>
      </c>
      <c r="G245" s="3">
        <v>27</v>
      </c>
      <c r="H245" s="36">
        <f>VLOOKUP(data[[#This Row],[Product]],products[],2,0)</f>
        <v>6.47</v>
      </c>
      <c r="I245" s="36">
        <f>data[[#This Row],[Units]]*data[[#This Row],[Cost per Unit]]</f>
        <v>174.69</v>
      </c>
    </row>
    <row r="246" spans="3:9" x14ac:dyDescent="0.35">
      <c r="C246" t="s">
        <v>9</v>
      </c>
      <c r="D246" t="s">
        <v>38</v>
      </c>
      <c r="E246" t="s">
        <v>26</v>
      </c>
      <c r="F246" s="2">
        <v>2436</v>
      </c>
      <c r="G246" s="3">
        <v>99</v>
      </c>
      <c r="H246" s="36">
        <f>VLOOKUP(data[[#This Row],[Product]],products[],2,0)</f>
        <v>5.6</v>
      </c>
      <c r="I246" s="36">
        <f>data[[#This Row],[Units]]*data[[#This Row],[Cost per Unit]]</f>
        <v>554.4</v>
      </c>
    </row>
    <row r="247" spans="3:9" x14ac:dyDescent="0.35">
      <c r="C247" t="s">
        <v>9</v>
      </c>
      <c r="D247" t="s">
        <v>38</v>
      </c>
      <c r="E247" t="s">
        <v>33</v>
      </c>
      <c r="F247" s="2">
        <v>9506</v>
      </c>
      <c r="G247" s="3">
        <v>87</v>
      </c>
      <c r="H247" s="36">
        <f>VLOOKUP(data[[#This Row],[Product]],products[],2,0)</f>
        <v>12.37</v>
      </c>
      <c r="I247" s="36">
        <f>data[[#This Row],[Units]]*data[[#This Row],[Cost per Unit]]</f>
        <v>1076.1899999999998</v>
      </c>
    </row>
    <row r="248" spans="3:9" x14ac:dyDescent="0.35">
      <c r="C248" t="s">
        <v>10</v>
      </c>
      <c r="D248" t="s">
        <v>37</v>
      </c>
      <c r="E248" t="s">
        <v>21</v>
      </c>
      <c r="F248" s="2">
        <v>245</v>
      </c>
      <c r="G248" s="3">
        <v>288</v>
      </c>
      <c r="H248" s="36">
        <f>VLOOKUP(data[[#This Row],[Product]],products[],2,0)</f>
        <v>9</v>
      </c>
      <c r="I248" s="36">
        <f>data[[#This Row],[Units]]*data[[#This Row],[Cost per Unit]]</f>
        <v>2592</v>
      </c>
    </row>
    <row r="249" spans="3:9" x14ac:dyDescent="0.35">
      <c r="C249" t="s">
        <v>8</v>
      </c>
      <c r="D249" t="s">
        <v>35</v>
      </c>
      <c r="E249" t="s">
        <v>20</v>
      </c>
      <c r="F249" s="2">
        <v>2702</v>
      </c>
      <c r="G249" s="3">
        <v>363</v>
      </c>
      <c r="H249" s="36">
        <f>VLOOKUP(data[[#This Row],[Product]],products[],2,0)</f>
        <v>10.62</v>
      </c>
      <c r="I249" s="36">
        <f>data[[#This Row],[Units]]*data[[#This Row],[Cost per Unit]]</f>
        <v>3855.0599999999995</v>
      </c>
    </row>
    <row r="250" spans="3:9" x14ac:dyDescent="0.35">
      <c r="C250" t="s">
        <v>10</v>
      </c>
      <c r="D250" t="s">
        <v>34</v>
      </c>
      <c r="E250" t="s">
        <v>17</v>
      </c>
      <c r="F250" s="2">
        <v>700</v>
      </c>
      <c r="G250" s="3">
        <v>87</v>
      </c>
      <c r="H250" s="36">
        <f>VLOOKUP(data[[#This Row],[Product]],products[],2,0)</f>
        <v>3.11</v>
      </c>
      <c r="I250" s="36">
        <f>data[[#This Row],[Units]]*data[[#This Row],[Cost per Unit]]</f>
        <v>270.57</v>
      </c>
    </row>
    <row r="251" spans="3:9" x14ac:dyDescent="0.35">
      <c r="C251" t="s">
        <v>6</v>
      </c>
      <c r="D251" t="s">
        <v>34</v>
      </c>
      <c r="E251" t="s">
        <v>17</v>
      </c>
      <c r="F251" s="2">
        <v>3759</v>
      </c>
      <c r="G251" s="3">
        <v>150</v>
      </c>
      <c r="H251" s="36">
        <f>VLOOKUP(data[[#This Row],[Product]],products[],2,0)</f>
        <v>3.11</v>
      </c>
      <c r="I251" s="36">
        <f>data[[#This Row],[Units]]*data[[#This Row],[Cost per Unit]]</f>
        <v>466.5</v>
      </c>
    </row>
    <row r="252" spans="3:9" x14ac:dyDescent="0.35">
      <c r="C252" t="s">
        <v>2</v>
      </c>
      <c r="D252" t="s">
        <v>35</v>
      </c>
      <c r="E252" t="s">
        <v>17</v>
      </c>
      <c r="F252" s="2">
        <v>1589</v>
      </c>
      <c r="G252" s="3">
        <v>303</v>
      </c>
      <c r="H252" s="36">
        <f>VLOOKUP(data[[#This Row],[Product]],products[],2,0)</f>
        <v>3.11</v>
      </c>
      <c r="I252" s="36">
        <f>data[[#This Row],[Units]]*data[[#This Row],[Cost per Unit]]</f>
        <v>942.32999999999993</v>
      </c>
    </row>
    <row r="253" spans="3:9" x14ac:dyDescent="0.35">
      <c r="C253" t="s">
        <v>7</v>
      </c>
      <c r="D253" t="s">
        <v>35</v>
      </c>
      <c r="E253" t="s">
        <v>28</v>
      </c>
      <c r="F253" s="2">
        <v>5194</v>
      </c>
      <c r="G253" s="3">
        <v>288</v>
      </c>
      <c r="H253" s="36">
        <f>VLOOKUP(data[[#This Row],[Product]],products[],2,0)</f>
        <v>10.38</v>
      </c>
      <c r="I253" s="36">
        <f>data[[#This Row],[Units]]*data[[#This Row],[Cost per Unit]]</f>
        <v>2989.44</v>
      </c>
    </row>
    <row r="254" spans="3:9" x14ac:dyDescent="0.35">
      <c r="C254" t="s">
        <v>10</v>
      </c>
      <c r="D254" t="s">
        <v>36</v>
      </c>
      <c r="E254" t="s">
        <v>13</v>
      </c>
      <c r="F254" s="2">
        <v>945</v>
      </c>
      <c r="G254" s="3">
        <v>75</v>
      </c>
      <c r="H254" s="36">
        <f>VLOOKUP(data[[#This Row],[Product]],products[],2,0)</f>
        <v>9.33</v>
      </c>
      <c r="I254" s="36">
        <f>data[[#This Row],[Units]]*data[[#This Row],[Cost per Unit]]</f>
        <v>699.75</v>
      </c>
    </row>
    <row r="255" spans="3:9" x14ac:dyDescent="0.35">
      <c r="C255" t="s">
        <v>40</v>
      </c>
      <c r="D255" t="s">
        <v>38</v>
      </c>
      <c r="E255" t="s">
        <v>31</v>
      </c>
      <c r="F255" s="2">
        <v>1988</v>
      </c>
      <c r="G255" s="3">
        <v>39</v>
      </c>
      <c r="H255" s="36">
        <f>VLOOKUP(data[[#This Row],[Product]],products[],2,0)</f>
        <v>5.79</v>
      </c>
      <c r="I255" s="36">
        <f>data[[#This Row],[Units]]*data[[#This Row],[Cost per Unit]]</f>
        <v>225.81</v>
      </c>
    </row>
    <row r="256" spans="3:9" x14ac:dyDescent="0.35">
      <c r="C256" t="s">
        <v>6</v>
      </c>
      <c r="D256" t="s">
        <v>34</v>
      </c>
      <c r="E256" t="s">
        <v>32</v>
      </c>
      <c r="F256" s="2">
        <v>6734</v>
      </c>
      <c r="G256" s="3">
        <v>123</v>
      </c>
      <c r="H256" s="36">
        <f>VLOOKUP(data[[#This Row],[Product]],products[],2,0)</f>
        <v>8.65</v>
      </c>
      <c r="I256" s="36">
        <f>data[[#This Row],[Units]]*data[[#This Row],[Cost per Unit]]</f>
        <v>1063.95</v>
      </c>
    </row>
    <row r="257" spans="3:9" x14ac:dyDescent="0.35">
      <c r="C257" t="s">
        <v>40</v>
      </c>
      <c r="D257" t="s">
        <v>36</v>
      </c>
      <c r="E257" t="s">
        <v>4</v>
      </c>
      <c r="F257" s="2">
        <v>217</v>
      </c>
      <c r="G257" s="3">
        <v>36</v>
      </c>
      <c r="H257" s="36">
        <f>VLOOKUP(data[[#This Row],[Product]],products[],2,0)</f>
        <v>11.88</v>
      </c>
      <c r="I257" s="36">
        <f>data[[#This Row],[Units]]*data[[#This Row],[Cost per Unit]]</f>
        <v>427.68</v>
      </c>
    </row>
    <row r="258" spans="3:9" x14ac:dyDescent="0.35">
      <c r="C258" t="s">
        <v>5</v>
      </c>
      <c r="D258" t="s">
        <v>34</v>
      </c>
      <c r="E258" t="s">
        <v>22</v>
      </c>
      <c r="F258" s="2">
        <v>6279</v>
      </c>
      <c r="G258" s="3">
        <v>237</v>
      </c>
      <c r="H258" s="36">
        <f>VLOOKUP(data[[#This Row],[Product]],products[],2,0)</f>
        <v>9.77</v>
      </c>
      <c r="I258" s="36">
        <f>data[[#This Row],[Units]]*data[[#This Row],[Cost per Unit]]</f>
        <v>2315.4899999999998</v>
      </c>
    </row>
    <row r="259" spans="3:9" x14ac:dyDescent="0.35">
      <c r="C259" t="s">
        <v>40</v>
      </c>
      <c r="D259" t="s">
        <v>36</v>
      </c>
      <c r="E259" t="s">
        <v>13</v>
      </c>
      <c r="F259" s="2">
        <v>4424</v>
      </c>
      <c r="G259" s="3">
        <v>201</v>
      </c>
      <c r="H259" s="36">
        <f>VLOOKUP(data[[#This Row],[Product]],products[],2,0)</f>
        <v>9.33</v>
      </c>
      <c r="I259" s="36">
        <f>data[[#This Row],[Units]]*data[[#This Row],[Cost per Unit]]</f>
        <v>1875.33</v>
      </c>
    </row>
    <row r="260" spans="3:9" x14ac:dyDescent="0.35">
      <c r="C260" t="s">
        <v>2</v>
      </c>
      <c r="D260" t="s">
        <v>36</v>
      </c>
      <c r="E260" t="s">
        <v>17</v>
      </c>
      <c r="F260" s="2">
        <v>189</v>
      </c>
      <c r="G260" s="3">
        <v>48</v>
      </c>
      <c r="H260" s="36">
        <f>VLOOKUP(data[[#This Row],[Product]],products[],2,0)</f>
        <v>3.11</v>
      </c>
      <c r="I260" s="36">
        <f>data[[#This Row],[Units]]*data[[#This Row],[Cost per Unit]]</f>
        <v>149.28</v>
      </c>
    </row>
    <row r="261" spans="3:9" x14ac:dyDescent="0.35">
      <c r="C261" t="s">
        <v>5</v>
      </c>
      <c r="D261" t="s">
        <v>35</v>
      </c>
      <c r="E261" t="s">
        <v>22</v>
      </c>
      <c r="F261" s="2">
        <v>490</v>
      </c>
      <c r="G261" s="3">
        <v>84</v>
      </c>
      <c r="H261" s="36">
        <f>VLOOKUP(data[[#This Row],[Product]],products[],2,0)</f>
        <v>9.77</v>
      </c>
      <c r="I261" s="36">
        <f>data[[#This Row],[Units]]*data[[#This Row],[Cost per Unit]]</f>
        <v>820.68</v>
      </c>
    </row>
    <row r="262" spans="3:9" x14ac:dyDescent="0.35">
      <c r="C262" t="s">
        <v>8</v>
      </c>
      <c r="D262" t="s">
        <v>37</v>
      </c>
      <c r="E262" t="s">
        <v>21</v>
      </c>
      <c r="F262" s="2">
        <v>434</v>
      </c>
      <c r="G262" s="3">
        <v>87</v>
      </c>
      <c r="H262" s="36">
        <f>VLOOKUP(data[[#This Row],[Product]],products[],2,0)</f>
        <v>9</v>
      </c>
      <c r="I262" s="36">
        <f>data[[#This Row],[Units]]*data[[#This Row],[Cost per Unit]]</f>
        <v>783</v>
      </c>
    </row>
    <row r="263" spans="3:9" x14ac:dyDescent="0.35">
      <c r="C263" t="s">
        <v>7</v>
      </c>
      <c r="D263" t="s">
        <v>38</v>
      </c>
      <c r="E263" t="s">
        <v>30</v>
      </c>
      <c r="F263" s="2">
        <v>10129</v>
      </c>
      <c r="G263" s="3">
        <v>312</v>
      </c>
      <c r="H263" s="36">
        <f>VLOOKUP(data[[#This Row],[Product]],products[],2,0)</f>
        <v>14.49</v>
      </c>
      <c r="I263" s="36">
        <f>data[[#This Row],[Units]]*data[[#This Row],[Cost per Unit]]</f>
        <v>4520.88</v>
      </c>
    </row>
    <row r="264" spans="3:9" x14ac:dyDescent="0.35">
      <c r="C264" t="s">
        <v>3</v>
      </c>
      <c r="D264" t="s">
        <v>39</v>
      </c>
      <c r="E264" t="s">
        <v>28</v>
      </c>
      <c r="F264" s="2">
        <v>1652</v>
      </c>
      <c r="G264" s="3">
        <v>102</v>
      </c>
      <c r="H264" s="36">
        <f>VLOOKUP(data[[#This Row],[Product]],products[],2,0)</f>
        <v>10.38</v>
      </c>
      <c r="I264" s="36">
        <f>data[[#This Row],[Units]]*data[[#This Row],[Cost per Unit]]</f>
        <v>1058.76</v>
      </c>
    </row>
    <row r="265" spans="3:9" x14ac:dyDescent="0.35">
      <c r="C265" t="s">
        <v>8</v>
      </c>
      <c r="D265" t="s">
        <v>38</v>
      </c>
      <c r="E265" t="s">
        <v>21</v>
      </c>
      <c r="F265" s="2">
        <v>6433</v>
      </c>
      <c r="G265" s="3">
        <v>78</v>
      </c>
      <c r="H265" s="36">
        <f>VLOOKUP(data[[#This Row],[Product]],products[],2,0)</f>
        <v>9</v>
      </c>
      <c r="I265" s="36">
        <f>data[[#This Row],[Units]]*data[[#This Row],[Cost per Unit]]</f>
        <v>702</v>
      </c>
    </row>
    <row r="266" spans="3:9" x14ac:dyDescent="0.35">
      <c r="C266" t="s">
        <v>3</v>
      </c>
      <c r="D266" t="s">
        <v>34</v>
      </c>
      <c r="E266" t="s">
        <v>23</v>
      </c>
      <c r="F266" s="2">
        <v>2212</v>
      </c>
      <c r="G266" s="3">
        <v>117</v>
      </c>
      <c r="H266" s="36">
        <f>VLOOKUP(data[[#This Row],[Product]],products[],2,0)</f>
        <v>6.49</v>
      </c>
      <c r="I266" s="36">
        <f>data[[#This Row],[Units]]*data[[#This Row],[Cost per Unit]]</f>
        <v>759.33</v>
      </c>
    </row>
    <row r="267" spans="3:9" x14ac:dyDescent="0.35">
      <c r="C267" t="s">
        <v>41</v>
      </c>
      <c r="D267" t="s">
        <v>35</v>
      </c>
      <c r="E267" t="s">
        <v>19</v>
      </c>
      <c r="F267" s="2">
        <v>609</v>
      </c>
      <c r="G267" s="3">
        <v>99</v>
      </c>
      <c r="H267" s="36">
        <f>VLOOKUP(data[[#This Row],[Product]],products[],2,0)</f>
        <v>7.64</v>
      </c>
      <c r="I267" s="36">
        <f>data[[#This Row],[Units]]*data[[#This Row],[Cost per Unit]]</f>
        <v>756.36</v>
      </c>
    </row>
    <row r="268" spans="3:9" x14ac:dyDescent="0.35">
      <c r="C268" t="s">
        <v>40</v>
      </c>
      <c r="D268" t="s">
        <v>35</v>
      </c>
      <c r="E268" t="s">
        <v>24</v>
      </c>
      <c r="F268" s="2">
        <v>1638</v>
      </c>
      <c r="G268" s="3">
        <v>48</v>
      </c>
      <c r="H268" s="36">
        <f>VLOOKUP(data[[#This Row],[Product]],products[],2,0)</f>
        <v>4.97</v>
      </c>
      <c r="I268" s="36">
        <f>data[[#This Row],[Units]]*data[[#This Row],[Cost per Unit]]</f>
        <v>238.56</v>
      </c>
    </row>
    <row r="269" spans="3:9" x14ac:dyDescent="0.35">
      <c r="C269" t="s">
        <v>7</v>
      </c>
      <c r="D269" t="s">
        <v>34</v>
      </c>
      <c r="E269" t="s">
        <v>15</v>
      </c>
      <c r="F269" s="2">
        <v>3829</v>
      </c>
      <c r="G269" s="3">
        <v>24</v>
      </c>
      <c r="H269" s="36">
        <f>VLOOKUP(data[[#This Row],[Product]],products[],2,0)</f>
        <v>11.73</v>
      </c>
      <c r="I269" s="36">
        <f>data[[#This Row],[Units]]*data[[#This Row],[Cost per Unit]]</f>
        <v>281.52</v>
      </c>
    </row>
    <row r="270" spans="3:9" x14ac:dyDescent="0.35">
      <c r="C270" t="s">
        <v>40</v>
      </c>
      <c r="D270" t="s">
        <v>39</v>
      </c>
      <c r="E270" t="s">
        <v>15</v>
      </c>
      <c r="F270" s="2">
        <v>5775</v>
      </c>
      <c r="G270" s="3">
        <v>42</v>
      </c>
      <c r="H270" s="36">
        <f>VLOOKUP(data[[#This Row],[Product]],products[],2,0)</f>
        <v>11.73</v>
      </c>
      <c r="I270" s="36">
        <f>data[[#This Row],[Units]]*data[[#This Row],[Cost per Unit]]</f>
        <v>492.66</v>
      </c>
    </row>
    <row r="271" spans="3:9" x14ac:dyDescent="0.35">
      <c r="C271" t="s">
        <v>6</v>
      </c>
      <c r="D271" t="s">
        <v>35</v>
      </c>
      <c r="E271" t="s">
        <v>20</v>
      </c>
      <c r="F271" s="2">
        <v>1071</v>
      </c>
      <c r="G271" s="3">
        <v>270</v>
      </c>
      <c r="H271" s="36">
        <f>VLOOKUP(data[[#This Row],[Product]],products[],2,0)</f>
        <v>10.62</v>
      </c>
      <c r="I271" s="36">
        <f>data[[#This Row],[Units]]*data[[#This Row],[Cost per Unit]]</f>
        <v>2867.3999999999996</v>
      </c>
    </row>
    <row r="272" spans="3:9" x14ac:dyDescent="0.35">
      <c r="C272" t="s">
        <v>8</v>
      </c>
      <c r="D272" t="s">
        <v>36</v>
      </c>
      <c r="E272" t="s">
        <v>23</v>
      </c>
      <c r="F272" s="2">
        <v>5019</v>
      </c>
      <c r="G272" s="3">
        <v>150</v>
      </c>
      <c r="H272" s="36">
        <f>VLOOKUP(data[[#This Row],[Product]],products[],2,0)</f>
        <v>6.49</v>
      </c>
      <c r="I272" s="36">
        <f>data[[#This Row],[Units]]*data[[#This Row],[Cost per Unit]]</f>
        <v>973.5</v>
      </c>
    </row>
    <row r="273" spans="3:9" x14ac:dyDescent="0.35">
      <c r="C273" t="s">
        <v>2</v>
      </c>
      <c r="D273" t="s">
        <v>37</v>
      </c>
      <c r="E273" t="s">
        <v>15</v>
      </c>
      <c r="F273" s="2">
        <v>2863</v>
      </c>
      <c r="G273" s="3">
        <v>42</v>
      </c>
      <c r="H273" s="36">
        <f>VLOOKUP(data[[#This Row],[Product]],products[],2,0)</f>
        <v>11.73</v>
      </c>
      <c r="I273" s="36">
        <f>data[[#This Row],[Units]]*data[[#This Row],[Cost per Unit]]</f>
        <v>492.66</v>
      </c>
    </row>
    <row r="274" spans="3:9" x14ac:dyDescent="0.35">
      <c r="C274" t="s">
        <v>40</v>
      </c>
      <c r="D274" t="s">
        <v>35</v>
      </c>
      <c r="E274" t="s">
        <v>29</v>
      </c>
      <c r="F274" s="2">
        <v>1617</v>
      </c>
      <c r="G274" s="3">
        <v>126</v>
      </c>
      <c r="H274" s="36">
        <f>VLOOKUP(data[[#This Row],[Product]],products[],2,0)</f>
        <v>7.16</v>
      </c>
      <c r="I274" s="36">
        <f>data[[#This Row],[Units]]*data[[#This Row],[Cost per Unit]]</f>
        <v>902.16</v>
      </c>
    </row>
    <row r="275" spans="3:9" x14ac:dyDescent="0.35">
      <c r="C275" t="s">
        <v>6</v>
      </c>
      <c r="D275" t="s">
        <v>37</v>
      </c>
      <c r="E275" t="s">
        <v>26</v>
      </c>
      <c r="F275" s="2">
        <v>6818</v>
      </c>
      <c r="G275" s="3">
        <v>6</v>
      </c>
      <c r="H275" s="36">
        <f>VLOOKUP(data[[#This Row],[Product]],products[],2,0)</f>
        <v>5.6</v>
      </c>
      <c r="I275" s="36">
        <f>data[[#This Row],[Units]]*data[[#This Row],[Cost per Unit]]</f>
        <v>33.599999999999994</v>
      </c>
    </row>
    <row r="276" spans="3:9" x14ac:dyDescent="0.35">
      <c r="C276" t="s">
        <v>3</v>
      </c>
      <c r="D276" t="s">
        <v>35</v>
      </c>
      <c r="E276" t="s">
        <v>15</v>
      </c>
      <c r="F276" s="2">
        <v>6657</v>
      </c>
      <c r="G276" s="3">
        <v>276</v>
      </c>
      <c r="H276" s="36">
        <f>VLOOKUP(data[[#This Row],[Product]],products[],2,0)</f>
        <v>11.73</v>
      </c>
      <c r="I276" s="36">
        <f>data[[#This Row],[Units]]*data[[#This Row],[Cost per Unit]]</f>
        <v>3237.48</v>
      </c>
    </row>
    <row r="277" spans="3:9" x14ac:dyDescent="0.35">
      <c r="C277" t="s">
        <v>3</v>
      </c>
      <c r="D277" t="s">
        <v>34</v>
      </c>
      <c r="E277" t="s">
        <v>17</v>
      </c>
      <c r="F277" s="2">
        <v>2919</v>
      </c>
      <c r="G277" s="3">
        <v>93</v>
      </c>
      <c r="H277" s="36">
        <f>VLOOKUP(data[[#This Row],[Product]],products[],2,0)</f>
        <v>3.11</v>
      </c>
      <c r="I277" s="36">
        <f>data[[#This Row],[Units]]*data[[#This Row],[Cost per Unit]]</f>
        <v>289.22999999999996</v>
      </c>
    </row>
    <row r="278" spans="3:9" x14ac:dyDescent="0.35">
      <c r="C278" t="s">
        <v>2</v>
      </c>
      <c r="D278" t="s">
        <v>36</v>
      </c>
      <c r="E278" t="s">
        <v>31</v>
      </c>
      <c r="F278" s="2">
        <v>3094</v>
      </c>
      <c r="G278" s="3">
        <v>246</v>
      </c>
      <c r="H278" s="36">
        <f>VLOOKUP(data[[#This Row],[Product]],products[],2,0)</f>
        <v>5.79</v>
      </c>
      <c r="I278" s="36">
        <f>data[[#This Row],[Units]]*data[[#This Row],[Cost per Unit]]</f>
        <v>1424.34</v>
      </c>
    </row>
    <row r="279" spans="3:9" x14ac:dyDescent="0.35">
      <c r="C279" t="s">
        <v>6</v>
      </c>
      <c r="D279" t="s">
        <v>39</v>
      </c>
      <c r="E279" t="s">
        <v>24</v>
      </c>
      <c r="F279" s="2">
        <v>2989</v>
      </c>
      <c r="G279" s="3">
        <v>3</v>
      </c>
      <c r="H279" s="36">
        <f>VLOOKUP(data[[#This Row],[Product]],products[],2,0)</f>
        <v>4.97</v>
      </c>
      <c r="I279" s="36">
        <f>data[[#This Row],[Units]]*data[[#This Row],[Cost per Unit]]</f>
        <v>14.91</v>
      </c>
    </row>
    <row r="280" spans="3:9" x14ac:dyDescent="0.35">
      <c r="C280" t="s">
        <v>8</v>
      </c>
      <c r="D280" t="s">
        <v>38</v>
      </c>
      <c r="E280" t="s">
        <v>27</v>
      </c>
      <c r="F280" s="2">
        <v>2268</v>
      </c>
      <c r="G280" s="3">
        <v>63</v>
      </c>
      <c r="H280" s="36">
        <f>VLOOKUP(data[[#This Row],[Product]],products[],2,0)</f>
        <v>16.73</v>
      </c>
      <c r="I280" s="36">
        <f>data[[#This Row],[Units]]*data[[#This Row],[Cost per Unit]]</f>
        <v>1053.99</v>
      </c>
    </row>
    <row r="281" spans="3:9" x14ac:dyDescent="0.35">
      <c r="C281" t="s">
        <v>5</v>
      </c>
      <c r="D281" t="s">
        <v>35</v>
      </c>
      <c r="E281" t="s">
        <v>31</v>
      </c>
      <c r="F281" s="2">
        <v>4753</v>
      </c>
      <c r="G281" s="3">
        <v>246</v>
      </c>
      <c r="H281" s="36">
        <f>VLOOKUP(data[[#This Row],[Product]],products[],2,0)</f>
        <v>5.79</v>
      </c>
      <c r="I281" s="36">
        <f>data[[#This Row],[Units]]*data[[#This Row],[Cost per Unit]]</f>
        <v>1424.34</v>
      </c>
    </row>
    <row r="282" spans="3:9" x14ac:dyDescent="0.35">
      <c r="C282" t="s">
        <v>2</v>
      </c>
      <c r="D282" t="s">
        <v>34</v>
      </c>
      <c r="E282" t="s">
        <v>19</v>
      </c>
      <c r="F282" s="2">
        <v>7511</v>
      </c>
      <c r="G282" s="3">
        <v>120</v>
      </c>
      <c r="H282" s="36">
        <f>VLOOKUP(data[[#This Row],[Product]],products[],2,0)</f>
        <v>7.64</v>
      </c>
      <c r="I282" s="36">
        <f>data[[#This Row],[Units]]*data[[#This Row],[Cost per Unit]]</f>
        <v>916.8</v>
      </c>
    </row>
    <row r="283" spans="3:9" x14ac:dyDescent="0.35">
      <c r="C283" t="s">
        <v>2</v>
      </c>
      <c r="D283" t="s">
        <v>38</v>
      </c>
      <c r="E283" t="s">
        <v>31</v>
      </c>
      <c r="F283" s="2">
        <v>4326</v>
      </c>
      <c r="G283" s="3">
        <v>348</v>
      </c>
      <c r="H283" s="36">
        <f>VLOOKUP(data[[#This Row],[Product]],products[],2,0)</f>
        <v>5.79</v>
      </c>
      <c r="I283" s="36">
        <f>data[[#This Row],[Units]]*data[[#This Row],[Cost per Unit]]</f>
        <v>2014.92</v>
      </c>
    </row>
    <row r="284" spans="3:9" x14ac:dyDescent="0.35">
      <c r="C284" t="s">
        <v>41</v>
      </c>
      <c r="D284" t="s">
        <v>34</v>
      </c>
      <c r="E284" t="s">
        <v>23</v>
      </c>
      <c r="F284" s="2">
        <v>4935</v>
      </c>
      <c r="G284" s="3">
        <v>126</v>
      </c>
      <c r="H284" s="36">
        <f>VLOOKUP(data[[#This Row],[Product]],products[],2,0)</f>
        <v>6.49</v>
      </c>
      <c r="I284" s="36">
        <f>data[[#This Row],[Units]]*data[[#This Row],[Cost per Unit]]</f>
        <v>817.74</v>
      </c>
    </row>
    <row r="285" spans="3:9" x14ac:dyDescent="0.35">
      <c r="C285" t="s">
        <v>6</v>
      </c>
      <c r="D285" t="s">
        <v>35</v>
      </c>
      <c r="E285" t="s">
        <v>30</v>
      </c>
      <c r="F285" s="2">
        <v>4781</v>
      </c>
      <c r="G285" s="3">
        <v>123</v>
      </c>
      <c r="H285" s="36">
        <f>VLOOKUP(data[[#This Row],[Product]],products[],2,0)</f>
        <v>14.49</v>
      </c>
      <c r="I285" s="36">
        <f>data[[#This Row],[Units]]*data[[#This Row],[Cost per Unit]]</f>
        <v>1782.27</v>
      </c>
    </row>
    <row r="286" spans="3:9" x14ac:dyDescent="0.35">
      <c r="C286" t="s">
        <v>5</v>
      </c>
      <c r="D286" t="s">
        <v>38</v>
      </c>
      <c r="E286" t="s">
        <v>25</v>
      </c>
      <c r="F286" s="2">
        <v>7483</v>
      </c>
      <c r="G286" s="3">
        <v>45</v>
      </c>
      <c r="H286" s="36">
        <f>VLOOKUP(data[[#This Row],[Product]],products[],2,0)</f>
        <v>13.15</v>
      </c>
      <c r="I286" s="36">
        <f>data[[#This Row],[Units]]*data[[#This Row],[Cost per Unit]]</f>
        <v>591.75</v>
      </c>
    </row>
    <row r="287" spans="3:9" x14ac:dyDescent="0.35">
      <c r="C287" t="s">
        <v>10</v>
      </c>
      <c r="D287" t="s">
        <v>38</v>
      </c>
      <c r="E287" t="s">
        <v>4</v>
      </c>
      <c r="F287" s="2">
        <v>6860</v>
      </c>
      <c r="G287" s="3">
        <v>126</v>
      </c>
      <c r="H287" s="36">
        <f>VLOOKUP(data[[#This Row],[Product]],products[],2,0)</f>
        <v>11.88</v>
      </c>
      <c r="I287" s="36">
        <f>data[[#This Row],[Units]]*data[[#This Row],[Cost per Unit]]</f>
        <v>1496.88</v>
      </c>
    </row>
    <row r="288" spans="3:9" x14ac:dyDescent="0.35">
      <c r="C288" t="s">
        <v>40</v>
      </c>
      <c r="D288" t="s">
        <v>37</v>
      </c>
      <c r="E288" t="s">
        <v>29</v>
      </c>
      <c r="F288" s="2">
        <v>9002</v>
      </c>
      <c r="G288" s="3">
        <v>72</v>
      </c>
      <c r="H288" s="36">
        <f>VLOOKUP(data[[#This Row],[Product]],products[],2,0)</f>
        <v>7.16</v>
      </c>
      <c r="I288" s="36">
        <f>data[[#This Row],[Units]]*data[[#This Row],[Cost per Unit]]</f>
        <v>515.52</v>
      </c>
    </row>
    <row r="289" spans="3:9" x14ac:dyDescent="0.35">
      <c r="C289" t="s">
        <v>6</v>
      </c>
      <c r="D289" t="s">
        <v>36</v>
      </c>
      <c r="E289" t="s">
        <v>29</v>
      </c>
      <c r="F289" s="2">
        <v>1400</v>
      </c>
      <c r="G289" s="3">
        <v>135</v>
      </c>
      <c r="H289" s="36">
        <f>VLOOKUP(data[[#This Row],[Product]],products[],2,0)</f>
        <v>7.16</v>
      </c>
      <c r="I289" s="36">
        <f>data[[#This Row],[Units]]*data[[#This Row],[Cost per Unit]]</f>
        <v>966.6</v>
      </c>
    </row>
    <row r="290" spans="3:9" x14ac:dyDescent="0.35">
      <c r="C290" t="s">
        <v>10</v>
      </c>
      <c r="D290" t="s">
        <v>34</v>
      </c>
      <c r="E290" t="s">
        <v>22</v>
      </c>
      <c r="F290" s="2">
        <v>4053</v>
      </c>
      <c r="G290" s="3">
        <v>24</v>
      </c>
      <c r="H290" s="36">
        <f>VLOOKUP(data[[#This Row],[Product]],products[],2,0)</f>
        <v>9.77</v>
      </c>
      <c r="I290" s="36">
        <f>data[[#This Row],[Units]]*data[[#This Row],[Cost per Unit]]</f>
        <v>234.48</v>
      </c>
    </row>
    <row r="291" spans="3:9" x14ac:dyDescent="0.35">
      <c r="C291" t="s">
        <v>7</v>
      </c>
      <c r="D291" t="s">
        <v>36</v>
      </c>
      <c r="E291" t="s">
        <v>31</v>
      </c>
      <c r="F291" s="2">
        <v>2149</v>
      </c>
      <c r="G291" s="3">
        <v>117</v>
      </c>
      <c r="H291" s="36">
        <f>VLOOKUP(data[[#This Row],[Product]],products[],2,0)</f>
        <v>5.79</v>
      </c>
      <c r="I291" s="36">
        <f>data[[#This Row],[Units]]*data[[#This Row],[Cost per Unit]]</f>
        <v>677.43</v>
      </c>
    </row>
    <row r="292" spans="3:9" x14ac:dyDescent="0.35">
      <c r="C292" t="s">
        <v>3</v>
      </c>
      <c r="D292" t="s">
        <v>39</v>
      </c>
      <c r="E292" t="s">
        <v>29</v>
      </c>
      <c r="F292" s="2">
        <v>3640</v>
      </c>
      <c r="G292" s="3">
        <v>51</v>
      </c>
      <c r="H292" s="36">
        <f>VLOOKUP(data[[#This Row],[Product]],products[],2,0)</f>
        <v>7.16</v>
      </c>
      <c r="I292" s="36">
        <f>data[[#This Row],[Units]]*data[[#This Row],[Cost per Unit]]</f>
        <v>365.16</v>
      </c>
    </row>
    <row r="293" spans="3:9" x14ac:dyDescent="0.35">
      <c r="C293" t="s">
        <v>2</v>
      </c>
      <c r="D293" t="s">
        <v>39</v>
      </c>
      <c r="E293" t="s">
        <v>23</v>
      </c>
      <c r="F293" s="2">
        <v>630</v>
      </c>
      <c r="G293" s="3">
        <v>36</v>
      </c>
      <c r="H293" s="36">
        <f>VLOOKUP(data[[#This Row],[Product]],products[],2,0)</f>
        <v>6.49</v>
      </c>
      <c r="I293" s="36">
        <f>data[[#This Row],[Units]]*data[[#This Row],[Cost per Unit]]</f>
        <v>233.64000000000001</v>
      </c>
    </row>
    <row r="294" spans="3:9" x14ac:dyDescent="0.35">
      <c r="C294" t="s">
        <v>9</v>
      </c>
      <c r="D294" t="s">
        <v>35</v>
      </c>
      <c r="E294" t="s">
        <v>27</v>
      </c>
      <c r="F294" s="2">
        <v>2429</v>
      </c>
      <c r="G294" s="3">
        <v>144</v>
      </c>
      <c r="H294" s="36">
        <f>VLOOKUP(data[[#This Row],[Product]],products[],2,0)</f>
        <v>16.73</v>
      </c>
      <c r="I294" s="36">
        <f>data[[#This Row],[Units]]*data[[#This Row],[Cost per Unit]]</f>
        <v>2409.12</v>
      </c>
    </row>
    <row r="295" spans="3:9" x14ac:dyDescent="0.35">
      <c r="C295" t="s">
        <v>9</v>
      </c>
      <c r="D295" t="s">
        <v>36</v>
      </c>
      <c r="E295" t="s">
        <v>25</v>
      </c>
      <c r="F295" s="2">
        <v>2142</v>
      </c>
      <c r="G295" s="3">
        <v>114</v>
      </c>
      <c r="H295" s="36">
        <f>VLOOKUP(data[[#This Row],[Product]],products[],2,0)</f>
        <v>13.15</v>
      </c>
      <c r="I295" s="36">
        <f>data[[#This Row],[Units]]*data[[#This Row],[Cost per Unit]]</f>
        <v>1499.1000000000001</v>
      </c>
    </row>
    <row r="296" spans="3:9" x14ac:dyDescent="0.35">
      <c r="C296" t="s">
        <v>7</v>
      </c>
      <c r="D296" t="s">
        <v>37</v>
      </c>
      <c r="E296" t="s">
        <v>30</v>
      </c>
      <c r="F296" s="2">
        <v>6454</v>
      </c>
      <c r="G296" s="3">
        <v>54</v>
      </c>
      <c r="H296" s="36">
        <f>VLOOKUP(data[[#This Row],[Product]],products[],2,0)</f>
        <v>14.49</v>
      </c>
      <c r="I296" s="36">
        <f>data[[#This Row],[Units]]*data[[#This Row],[Cost per Unit]]</f>
        <v>782.46</v>
      </c>
    </row>
    <row r="297" spans="3:9" x14ac:dyDescent="0.35">
      <c r="C297" t="s">
        <v>7</v>
      </c>
      <c r="D297" t="s">
        <v>37</v>
      </c>
      <c r="E297" t="s">
        <v>16</v>
      </c>
      <c r="F297" s="2">
        <v>4487</v>
      </c>
      <c r="G297" s="3">
        <v>333</v>
      </c>
      <c r="H297" s="36">
        <f>VLOOKUP(data[[#This Row],[Product]],products[],2,0)</f>
        <v>8.7899999999999991</v>
      </c>
      <c r="I297" s="36">
        <f>data[[#This Row],[Units]]*data[[#This Row],[Cost per Unit]]</f>
        <v>2927.0699999999997</v>
      </c>
    </row>
    <row r="298" spans="3:9" x14ac:dyDescent="0.35">
      <c r="C298" t="s">
        <v>3</v>
      </c>
      <c r="D298" t="s">
        <v>37</v>
      </c>
      <c r="E298" t="s">
        <v>4</v>
      </c>
      <c r="F298" s="2">
        <v>938</v>
      </c>
      <c r="G298" s="3">
        <v>366</v>
      </c>
      <c r="H298" s="36">
        <f>VLOOKUP(data[[#This Row],[Product]],products[],2,0)</f>
        <v>11.88</v>
      </c>
      <c r="I298" s="36">
        <f>data[[#This Row],[Units]]*data[[#This Row],[Cost per Unit]]</f>
        <v>4348.08</v>
      </c>
    </row>
    <row r="299" spans="3:9" x14ac:dyDescent="0.35">
      <c r="C299" t="s">
        <v>3</v>
      </c>
      <c r="D299" t="s">
        <v>38</v>
      </c>
      <c r="E299" t="s">
        <v>26</v>
      </c>
      <c r="F299" s="2">
        <v>8841</v>
      </c>
      <c r="G299" s="3">
        <v>303</v>
      </c>
      <c r="H299" s="36">
        <f>VLOOKUP(data[[#This Row],[Product]],products[],2,0)</f>
        <v>5.6</v>
      </c>
      <c r="I299" s="36">
        <f>data[[#This Row],[Units]]*data[[#This Row],[Cost per Unit]]</f>
        <v>1696.8</v>
      </c>
    </row>
    <row r="300" spans="3:9" x14ac:dyDescent="0.35">
      <c r="C300" t="s">
        <v>2</v>
      </c>
      <c r="D300" t="s">
        <v>39</v>
      </c>
      <c r="E300" t="s">
        <v>33</v>
      </c>
      <c r="F300" s="2">
        <v>4018</v>
      </c>
      <c r="G300" s="3">
        <v>126</v>
      </c>
      <c r="H300" s="36">
        <f>VLOOKUP(data[[#This Row],[Product]],products[],2,0)</f>
        <v>12.37</v>
      </c>
      <c r="I300" s="36">
        <f>data[[#This Row],[Units]]*data[[#This Row],[Cost per Unit]]</f>
        <v>1558.62</v>
      </c>
    </row>
    <row r="301" spans="3:9" x14ac:dyDescent="0.35">
      <c r="C301" t="s">
        <v>41</v>
      </c>
      <c r="D301" t="s">
        <v>37</v>
      </c>
      <c r="E301" t="s">
        <v>15</v>
      </c>
      <c r="F301" s="2">
        <v>714</v>
      </c>
      <c r="G301" s="3">
        <v>231</v>
      </c>
      <c r="H301" s="36">
        <f>VLOOKUP(data[[#This Row],[Product]],products[],2,0)</f>
        <v>11.73</v>
      </c>
      <c r="I301" s="36">
        <f>data[[#This Row],[Units]]*data[[#This Row],[Cost per Unit]]</f>
        <v>2709.63</v>
      </c>
    </row>
    <row r="302" spans="3:9" x14ac:dyDescent="0.35">
      <c r="C302" t="s">
        <v>9</v>
      </c>
      <c r="D302" t="s">
        <v>38</v>
      </c>
      <c r="E302" t="s">
        <v>25</v>
      </c>
      <c r="F302" s="2">
        <v>3850</v>
      </c>
      <c r="G302" s="3">
        <v>102</v>
      </c>
      <c r="H302" s="36">
        <f>VLOOKUP(data[[#This Row],[Product]],products[],2,0)</f>
        <v>13.15</v>
      </c>
      <c r="I302" s="36">
        <f>data[[#This Row],[Units]]*data[[#This Row],[Cost per Unit]]</f>
        <v>1341.3</v>
      </c>
    </row>
    <row r="303" spans="3:9" x14ac:dyDescent="0.35">
      <c r="F303" s="2"/>
      <c r="G303" s="3"/>
    </row>
    <row r="304" spans="3:9" x14ac:dyDescent="0.35">
      <c r="F304" s="2"/>
      <c r="G304" s="3"/>
    </row>
    <row r="305" spans="6:7" x14ac:dyDescent="0.35">
      <c r="F305" s="2"/>
      <c r="G305" s="3"/>
    </row>
    <row r="306" spans="6:7" x14ac:dyDescent="0.35">
      <c r="F306" s="2"/>
      <c r="G306" s="3"/>
    </row>
    <row r="307" spans="6:7" x14ac:dyDescent="0.35">
      <c r="F307" s="2"/>
      <c r="G307" s="3"/>
    </row>
    <row r="308" spans="6:7" x14ac:dyDescent="0.35">
      <c r="F308" s="2"/>
      <c r="G308" s="3"/>
    </row>
    <row r="309" spans="6:7" x14ac:dyDescent="0.35">
      <c r="F309" s="2"/>
      <c r="G309" s="3"/>
    </row>
    <row r="310" spans="6:7" x14ac:dyDescent="0.35">
      <c r="F310" s="2"/>
      <c r="G310" s="3"/>
    </row>
    <row r="311" spans="6:7" x14ac:dyDescent="0.35">
      <c r="F311" s="2"/>
      <c r="G311" s="3"/>
    </row>
    <row r="312" spans="6:7" x14ac:dyDescent="0.35">
      <c r="F312" s="2"/>
      <c r="G312" s="3"/>
    </row>
    <row r="313" spans="6:7" x14ac:dyDescent="0.35">
      <c r="F313" s="2"/>
      <c r="G313" s="3"/>
    </row>
    <row r="314" spans="6:7" x14ac:dyDescent="0.35">
      <c r="F314" s="2"/>
      <c r="G314" s="3"/>
    </row>
    <row r="315" spans="6:7" x14ac:dyDescent="0.35">
      <c r="F315" s="2"/>
      <c r="G315" s="3"/>
    </row>
    <row r="316" spans="6:7" x14ac:dyDescent="0.35">
      <c r="F316" s="2"/>
      <c r="G316" s="3"/>
    </row>
    <row r="317" spans="6:7" x14ac:dyDescent="0.35">
      <c r="F317" s="2"/>
      <c r="G317" s="3"/>
    </row>
    <row r="318" spans="6:7" x14ac:dyDescent="0.35">
      <c r="F318" s="2"/>
      <c r="G318" s="3"/>
    </row>
    <row r="319" spans="6:7" x14ac:dyDescent="0.35">
      <c r="F319" s="2"/>
      <c r="G319" s="3"/>
    </row>
    <row r="320" spans="6:7" x14ac:dyDescent="0.35">
      <c r="F320" s="2"/>
      <c r="G320" s="3"/>
    </row>
    <row r="321" spans="6:7" x14ac:dyDescent="0.35">
      <c r="F321" s="2"/>
      <c r="G321" s="3"/>
    </row>
    <row r="322" spans="6:7" x14ac:dyDescent="0.35">
      <c r="F322" s="2"/>
      <c r="G322" s="3"/>
    </row>
    <row r="323" spans="6:7" x14ac:dyDescent="0.35">
      <c r="F323" s="2"/>
      <c r="G323" s="3"/>
    </row>
    <row r="324" spans="6:7" x14ac:dyDescent="0.35">
      <c r="F324" s="2"/>
      <c r="G324" s="3"/>
    </row>
    <row r="325" spans="6:7" x14ac:dyDescent="0.35">
      <c r="F325" s="2"/>
      <c r="G325" s="3"/>
    </row>
    <row r="326" spans="6:7" x14ac:dyDescent="0.35">
      <c r="F326" s="2"/>
      <c r="G326" s="3"/>
    </row>
    <row r="327" spans="6:7" x14ac:dyDescent="0.35">
      <c r="F327" s="2"/>
      <c r="G327" s="3"/>
    </row>
    <row r="328" spans="6:7" x14ac:dyDescent="0.35">
      <c r="F328" s="2"/>
      <c r="G328" s="3"/>
    </row>
    <row r="329" spans="6:7" x14ac:dyDescent="0.35">
      <c r="F329" s="2"/>
      <c r="G329" s="3"/>
    </row>
    <row r="330" spans="6:7" x14ac:dyDescent="0.35">
      <c r="F330" s="2"/>
      <c r="G330" s="3"/>
    </row>
    <row r="331" spans="6:7" x14ac:dyDescent="0.35">
      <c r="F331" s="2"/>
      <c r="G331" s="3"/>
    </row>
    <row r="332" spans="6:7" x14ac:dyDescent="0.35">
      <c r="F332" s="2"/>
      <c r="G332" s="3"/>
    </row>
    <row r="333" spans="6:7" x14ac:dyDescent="0.35">
      <c r="F333" s="2"/>
      <c r="G333" s="3"/>
    </row>
    <row r="334" spans="6:7" x14ac:dyDescent="0.35">
      <c r="F334" s="2"/>
      <c r="G334" s="3"/>
    </row>
    <row r="335" spans="6:7" x14ac:dyDescent="0.35">
      <c r="F335" s="2"/>
      <c r="G335" s="3"/>
    </row>
    <row r="336" spans="6:7" x14ac:dyDescent="0.35">
      <c r="F336" s="2"/>
      <c r="G336" s="3"/>
    </row>
    <row r="337" spans="6:7" x14ac:dyDescent="0.35">
      <c r="F337" s="2"/>
      <c r="G337" s="3"/>
    </row>
    <row r="338" spans="6:7" x14ac:dyDescent="0.35">
      <c r="F338" s="2"/>
      <c r="G338" s="3"/>
    </row>
    <row r="339" spans="6:7" x14ac:dyDescent="0.35">
      <c r="F339" s="2"/>
      <c r="G339" s="3"/>
    </row>
    <row r="340" spans="6:7" x14ac:dyDescent="0.35">
      <c r="F340" s="2"/>
      <c r="G340" s="3"/>
    </row>
    <row r="341" spans="6:7" x14ac:dyDescent="0.35">
      <c r="F341" s="2"/>
      <c r="G341" s="3"/>
    </row>
    <row r="342" spans="6:7" x14ac:dyDescent="0.35">
      <c r="F342" s="2"/>
      <c r="G342" s="3"/>
    </row>
    <row r="343" spans="6:7" x14ac:dyDescent="0.35">
      <c r="F343" s="2"/>
      <c r="G343" s="3"/>
    </row>
    <row r="344" spans="6:7" x14ac:dyDescent="0.35">
      <c r="F344" s="2"/>
      <c r="G344" s="3"/>
    </row>
    <row r="345" spans="6:7" x14ac:dyDescent="0.35">
      <c r="F345" s="2"/>
      <c r="G345" s="3"/>
    </row>
    <row r="346" spans="6:7" x14ac:dyDescent="0.35">
      <c r="F346" s="2"/>
      <c r="G346" s="3"/>
    </row>
    <row r="347" spans="6:7" x14ac:dyDescent="0.35">
      <c r="F347" s="2"/>
      <c r="G347" s="3"/>
    </row>
    <row r="348" spans="6:7" x14ac:dyDescent="0.35">
      <c r="F348" s="2"/>
      <c r="G348" s="3"/>
    </row>
    <row r="349" spans="6:7" x14ac:dyDescent="0.35">
      <c r="F349" s="2"/>
      <c r="G349" s="3"/>
    </row>
    <row r="350" spans="6:7" x14ac:dyDescent="0.35">
      <c r="F350" s="2"/>
      <c r="G350" s="3"/>
    </row>
    <row r="351" spans="6:7" x14ac:dyDescent="0.35">
      <c r="F351" s="2"/>
      <c r="G351" s="3"/>
    </row>
    <row r="352" spans="6:7" x14ac:dyDescent="0.35">
      <c r="F352" s="2"/>
      <c r="G352" s="3"/>
    </row>
    <row r="353" spans="6:7" x14ac:dyDescent="0.35">
      <c r="F353" s="2"/>
      <c r="G353" s="3"/>
    </row>
    <row r="354" spans="6:7" x14ac:dyDescent="0.35">
      <c r="F354" s="2"/>
      <c r="G354" s="3"/>
    </row>
    <row r="355" spans="6:7" x14ac:dyDescent="0.35">
      <c r="F355" s="2"/>
      <c r="G355" s="3"/>
    </row>
    <row r="356" spans="6:7" x14ac:dyDescent="0.35">
      <c r="F356" s="2"/>
      <c r="G356" s="3"/>
    </row>
    <row r="357" spans="6:7" x14ac:dyDescent="0.35">
      <c r="F357" s="2"/>
      <c r="G357" s="3"/>
    </row>
    <row r="358" spans="6:7" x14ac:dyDescent="0.35">
      <c r="F358" s="2"/>
      <c r="G358" s="3"/>
    </row>
    <row r="359" spans="6:7" x14ac:dyDescent="0.35">
      <c r="F359" s="2"/>
      <c r="G359" s="3"/>
    </row>
    <row r="360" spans="6:7" x14ac:dyDescent="0.35">
      <c r="F360" s="2"/>
      <c r="G360" s="3"/>
    </row>
    <row r="361" spans="6:7" x14ac:dyDescent="0.35">
      <c r="F361" s="2"/>
      <c r="G361" s="3"/>
    </row>
    <row r="362" spans="6:7" x14ac:dyDescent="0.35">
      <c r="F362" s="2"/>
      <c r="G362" s="3"/>
    </row>
    <row r="363" spans="6:7" x14ac:dyDescent="0.35">
      <c r="F363" s="2"/>
      <c r="G363" s="3"/>
    </row>
    <row r="364" spans="6:7" x14ac:dyDescent="0.35">
      <c r="F364" s="2"/>
      <c r="G364" s="3"/>
    </row>
    <row r="365" spans="6:7" x14ac:dyDescent="0.35">
      <c r="F365" s="2"/>
      <c r="G365" s="3"/>
    </row>
    <row r="366" spans="6:7" x14ac:dyDescent="0.35">
      <c r="F366" s="2"/>
      <c r="G366" s="3"/>
    </row>
    <row r="367" spans="6:7" x14ac:dyDescent="0.35">
      <c r="F367" s="2"/>
      <c r="G367" s="3"/>
    </row>
    <row r="368" spans="6:7" x14ac:dyDescent="0.35">
      <c r="F368" s="2"/>
      <c r="G368" s="3"/>
    </row>
    <row r="369" spans="6:7" x14ac:dyDescent="0.35">
      <c r="F369" s="2"/>
      <c r="G369" s="3"/>
    </row>
    <row r="370" spans="6:7" x14ac:dyDescent="0.35">
      <c r="F370" s="2"/>
      <c r="G370" s="3"/>
    </row>
    <row r="371" spans="6:7" x14ac:dyDescent="0.35">
      <c r="F371" s="2"/>
      <c r="G371" s="3"/>
    </row>
    <row r="372" spans="6:7" x14ac:dyDescent="0.35">
      <c r="F372" s="2"/>
      <c r="G372" s="3"/>
    </row>
    <row r="373" spans="6:7" x14ac:dyDescent="0.35">
      <c r="F373" s="2"/>
      <c r="G373" s="3"/>
    </row>
    <row r="374" spans="6:7" x14ac:dyDescent="0.35">
      <c r="F374" s="2"/>
      <c r="G374" s="3"/>
    </row>
    <row r="375" spans="6:7" x14ac:dyDescent="0.35">
      <c r="F375" s="2"/>
      <c r="G375" s="3"/>
    </row>
    <row r="376" spans="6:7" x14ac:dyDescent="0.35">
      <c r="F376" s="2"/>
      <c r="G376" s="3"/>
    </row>
    <row r="377" spans="6:7" x14ac:dyDescent="0.35">
      <c r="F377" s="2"/>
      <c r="G377" s="3"/>
    </row>
    <row r="378" spans="6:7" x14ac:dyDescent="0.35">
      <c r="F378" s="2"/>
      <c r="G378" s="3"/>
    </row>
    <row r="379" spans="6:7" x14ac:dyDescent="0.35">
      <c r="F379" s="2"/>
      <c r="G379" s="3"/>
    </row>
    <row r="380" spans="6:7" x14ac:dyDescent="0.35">
      <c r="F380" s="2"/>
      <c r="G380" s="3"/>
    </row>
    <row r="381" spans="6:7" x14ac:dyDescent="0.35">
      <c r="F381" s="2"/>
      <c r="G381" s="3"/>
    </row>
    <row r="382" spans="6:7" x14ac:dyDescent="0.35">
      <c r="F382" s="2"/>
      <c r="G382" s="3"/>
    </row>
    <row r="383" spans="6:7" x14ac:dyDescent="0.35">
      <c r="F383" s="2"/>
      <c r="G383" s="3"/>
    </row>
    <row r="384" spans="6:7" x14ac:dyDescent="0.35">
      <c r="F384" s="2"/>
      <c r="G384" s="3"/>
    </row>
    <row r="385" spans="6:7" x14ac:dyDescent="0.35">
      <c r="F385" s="2"/>
      <c r="G385" s="3"/>
    </row>
    <row r="386" spans="6:7" x14ac:dyDescent="0.35">
      <c r="F386" s="2"/>
      <c r="G386" s="3"/>
    </row>
    <row r="387" spans="6:7" x14ac:dyDescent="0.35">
      <c r="F387" s="2"/>
      <c r="G387" s="3"/>
    </row>
    <row r="388" spans="6:7" x14ac:dyDescent="0.35">
      <c r="F388" s="2"/>
      <c r="G388" s="3"/>
    </row>
    <row r="389" spans="6:7" x14ac:dyDescent="0.35">
      <c r="F389" s="2"/>
      <c r="G389" s="3"/>
    </row>
    <row r="390" spans="6:7" x14ac:dyDescent="0.35">
      <c r="F390" s="2"/>
      <c r="G390" s="3"/>
    </row>
    <row r="391" spans="6:7" x14ac:dyDescent="0.35">
      <c r="F391" s="2"/>
      <c r="G391" s="3"/>
    </row>
    <row r="392" spans="6:7" x14ac:dyDescent="0.35">
      <c r="F392" s="2"/>
      <c r="G392" s="3"/>
    </row>
    <row r="393" spans="6:7" x14ac:dyDescent="0.35">
      <c r="F393" s="2"/>
      <c r="G393" s="3"/>
    </row>
    <row r="394" spans="6:7" x14ac:dyDescent="0.35">
      <c r="F394" s="2"/>
      <c r="G394" s="3"/>
    </row>
    <row r="395" spans="6:7" x14ac:dyDescent="0.35">
      <c r="F395" s="2"/>
      <c r="G395" s="3"/>
    </row>
    <row r="396" spans="6:7" x14ac:dyDescent="0.35">
      <c r="F396" s="2"/>
      <c r="G396" s="3"/>
    </row>
    <row r="397" spans="6:7" x14ac:dyDescent="0.35">
      <c r="F397" s="2"/>
      <c r="G397" s="3"/>
    </row>
    <row r="398" spans="6:7" x14ac:dyDescent="0.35">
      <c r="F398" s="2"/>
      <c r="G398" s="3"/>
    </row>
    <row r="399" spans="6:7" x14ac:dyDescent="0.35">
      <c r="F399" s="2"/>
      <c r="G399" s="3"/>
    </row>
    <row r="400" spans="6:7" x14ac:dyDescent="0.35">
      <c r="F400" s="2"/>
      <c r="G400" s="3"/>
    </row>
    <row r="401" spans="6:7" x14ac:dyDescent="0.35">
      <c r="F401" s="2"/>
      <c r="G401" s="3"/>
    </row>
    <row r="402" spans="6:7" x14ac:dyDescent="0.35">
      <c r="F402" s="2"/>
      <c r="G402" s="3"/>
    </row>
    <row r="403" spans="6:7" x14ac:dyDescent="0.35">
      <c r="F403" s="2"/>
      <c r="G403" s="3"/>
    </row>
    <row r="404" spans="6:7" x14ac:dyDescent="0.35">
      <c r="F404" s="2"/>
      <c r="G404" s="3"/>
    </row>
    <row r="405" spans="6:7" x14ac:dyDescent="0.35">
      <c r="F405" s="2"/>
      <c r="G405" s="3"/>
    </row>
    <row r="406" spans="6:7" x14ac:dyDescent="0.35">
      <c r="F406" s="2"/>
      <c r="G406" s="3"/>
    </row>
    <row r="407" spans="6:7" x14ac:dyDescent="0.35">
      <c r="F407" s="2"/>
      <c r="G407" s="3"/>
    </row>
    <row r="408" spans="6:7" x14ac:dyDescent="0.35">
      <c r="F408" s="2"/>
      <c r="G408" s="3"/>
    </row>
    <row r="409" spans="6:7" x14ac:dyDescent="0.35">
      <c r="F409" s="2"/>
      <c r="G409" s="3"/>
    </row>
    <row r="410" spans="6:7" x14ac:dyDescent="0.35">
      <c r="F410" s="2"/>
      <c r="G410" s="3"/>
    </row>
    <row r="411" spans="6:7" x14ac:dyDescent="0.35">
      <c r="F411" s="2"/>
      <c r="G411" s="3"/>
    </row>
    <row r="412" spans="6:7" x14ac:dyDescent="0.35">
      <c r="F412" s="2"/>
      <c r="G412" s="3"/>
    </row>
    <row r="413" spans="6:7" x14ac:dyDescent="0.35">
      <c r="F413" s="2"/>
      <c r="G413" s="3"/>
    </row>
    <row r="414" spans="6:7" x14ac:dyDescent="0.35">
      <c r="F414" s="2"/>
      <c r="G414" s="3"/>
    </row>
    <row r="415" spans="6:7" x14ac:dyDescent="0.35">
      <c r="F415" s="2"/>
      <c r="G415" s="3"/>
    </row>
    <row r="416" spans="6:7" x14ac:dyDescent="0.35">
      <c r="F416" s="2"/>
      <c r="G416" s="3"/>
    </row>
    <row r="417" spans="6:7" x14ac:dyDescent="0.35">
      <c r="F417" s="2"/>
      <c r="G417" s="3"/>
    </row>
    <row r="418" spans="6:7" x14ac:dyDescent="0.35">
      <c r="F418" s="2"/>
      <c r="G418" s="3"/>
    </row>
    <row r="419" spans="6:7" x14ac:dyDescent="0.35">
      <c r="F419" s="2"/>
      <c r="G419" s="3"/>
    </row>
    <row r="420" spans="6:7" x14ac:dyDescent="0.35">
      <c r="F420" s="2"/>
      <c r="G420" s="3"/>
    </row>
    <row r="421" spans="6:7" x14ac:dyDescent="0.35">
      <c r="F421" s="2"/>
      <c r="G421" s="3"/>
    </row>
    <row r="422" spans="6:7" x14ac:dyDescent="0.35">
      <c r="F422" s="2"/>
      <c r="G422" s="3"/>
    </row>
    <row r="423" spans="6:7" x14ac:dyDescent="0.35">
      <c r="F423" s="2"/>
      <c r="G423" s="3"/>
    </row>
    <row r="424" spans="6:7" x14ac:dyDescent="0.35">
      <c r="F424" s="2"/>
      <c r="G424" s="3"/>
    </row>
    <row r="425" spans="6:7" x14ac:dyDescent="0.35">
      <c r="F425" s="2"/>
      <c r="G425" s="3"/>
    </row>
    <row r="426" spans="6:7" x14ac:dyDescent="0.35">
      <c r="F426" s="2"/>
      <c r="G426" s="3"/>
    </row>
    <row r="427" spans="6:7" x14ac:dyDescent="0.35">
      <c r="F427" s="2"/>
      <c r="G427" s="3"/>
    </row>
    <row r="428" spans="6:7" x14ac:dyDescent="0.35">
      <c r="F428" s="2"/>
      <c r="G428" s="3"/>
    </row>
    <row r="429" spans="6:7" x14ac:dyDescent="0.35">
      <c r="F429" s="2"/>
      <c r="G429" s="3"/>
    </row>
    <row r="430" spans="6:7" x14ac:dyDescent="0.35">
      <c r="F430" s="2"/>
      <c r="G430" s="3"/>
    </row>
    <row r="431" spans="6:7" x14ac:dyDescent="0.35">
      <c r="F431" s="2"/>
      <c r="G431" s="3"/>
    </row>
    <row r="432" spans="6:7" x14ac:dyDescent="0.35">
      <c r="F432" s="2"/>
      <c r="G432" s="3"/>
    </row>
    <row r="433" spans="6:7" x14ac:dyDescent="0.35">
      <c r="F433" s="2"/>
      <c r="G433" s="3"/>
    </row>
    <row r="434" spans="6:7" x14ac:dyDescent="0.35">
      <c r="F434" s="2"/>
      <c r="G434" s="3"/>
    </row>
    <row r="435" spans="6:7" x14ac:dyDescent="0.35">
      <c r="F435" s="2"/>
      <c r="G435" s="3"/>
    </row>
    <row r="436" spans="6:7" x14ac:dyDescent="0.35">
      <c r="F436" s="2"/>
      <c r="G436" s="3"/>
    </row>
    <row r="437" spans="6:7" x14ac:dyDescent="0.35">
      <c r="F437" s="2"/>
      <c r="G437" s="3"/>
    </row>
    <row r="438" spans="6:7" x14ac:dyDescent="0.35">
      <c r="F438" s="2"/>
      <c r="G438" s="3"/>
    </row>
    <row r="439" spans="6:7" x14ac:dyDescent="0.35">
      <c r="F439" s="2"/>
      <c r="G439" s="3"/>
    </row>
    <row r="440" spans="6:7" x14ac:dyDescent="0.35">
      <c r="F440" s="2"/>
      <c r="G440" s="3"/>
    </row>
    <row r="441" spans="6:7" x14ac:dyDescent="0.35">
      <c r="F441" s="2"/>
      <c r="G441" s="3"/>
    </row>
    <row r="442" spans="6:7" x14ac:dyDescent="0.35">
      <c r="F442" s="2"/>
      <c r="G442" s="3"/>
    </row>
    <row r="443" spans="6:7" x14ac:dyDescent="0.35">
      <c r="F443" s="2"/>
      <c r="G443" s="3"/>
    </row>
    <row r="444" spans="6:7" x14ac:dyDescent="0.35">
      <c r="F444" s="2"/>
      <c r="G444" s="3"/>
    </row>
    <row r="445" spans="6:7" x14ac:dyDescent="0.35">
      <c r="F445" s="2"/>
      <c r="G445" s="3"/>
    </row>
    <row r="446" spans="6:7" x14ac:dyDescent="0.35">
      <c r="F446" s="2"/>
      <c r="G446" s="3"/>
    </row>
    <row r="447" spans="6:7" x14ac:dyDescent="0.35">
      <c r="F447" s="2"/>
      <c r="G447" s="3"/>
    </row>
    <row r="448" spans="6:7" x14ac:dyDescent="0.35">
      <c r="F448" s="2"/>
      <c r="G448" s="3"/>
    </row>
    <row r="449" spans="6:7" x14ac:dyDescent="0.35">
      <c r="F449" s="2"/>
      <c r="G449" s="3"/>
    </row>
    <row r="450" spans="6:7" x14ac:dyDescent="0.35">
      <c r="F450" s="2"/>
      <c r="G450" s="3"/>
    </row>
    <row r="451" spans="6:7" x14ac:dyDescent="0.35">
      <c r="F451" s="2"/>
      <c r="G451" s="3"/>
    </row>
    <row r="452" spans="6:7" x14ac:dyDescent="0.35">
      <c r="F452" s="2"/>
      <c r="G452" s="3"/>
    </row>
    <row r="453" spans="6:7" x14ac:dyDescent="0.35">
      <c r="F453" s="2"/>
      <c r="G453" s="3"/>
    </row>
    <row r="454" spans="6:7" x14ac:dyDescent="0.35">
      <c r="F454" s="2"/>
      <c r="G454" s="3"/>
    </row>
    <row r="455" spans="6:7" x14ac:dyDescent="0.35">
      <c r="F455" s="2"/>
      <c r="G455" s="3"/>
    </row>
    <row r="456" spans="6:7" x14ac:dyDescent="0.35">
      <c r="F456" s="2"/>
      <c r="G456" s="3"/>
    </row>
    <row r="457" spans="6:7" x14ac:dyDescent="0.35">
      <c r="F457" s="2"/>
      <c r="G457" s="3"/>
    </row>
    <row r="458" spans="6:7" x14ac:dyDescent="0.35">
      <c r="F458" s="2"/>
      <c r="G458" s="3"/>
    </row>
    <row r="459" spans="6:7" x14ac:dyDescent="0.35">
      <c r="F459" s="2"/>
      <c r="G459" s="3"/>
    </row>
    <row r="460" spans="6:7" x14ac:dyDescent="0.35">
      <c r="F460" s="2"/>
      <c r="G460" s="3"/>
    </row>
    <row r="461" spans="6:7" x14ac:dyDescent="0.35">
      <c r="F461" s="2"/>
      <c r="G461" s="3"/>
    </row>
    <row r="462" spans="6:7" x14ac:dyDescent="0.35">
      <c r="F462" s="2"/>
      <c r="G462" s="3"/>
    </row>
    <row r="463" spans="6:7" x14ac:dyDescent="0.35">
      <c r="F463" s="2"/>
      <c r="G463" s="3"/>
    </row>
    <row r="464" spans="6:7" x14ac:dyDescent="0.35">
      <c r="F464" s="2"/>
      <c r="G464" s="3"/>
    </row>
    <row r="465" spans="6:7" x14ac:dyDescent="0.35">
      <c r="F465" s="2"/>
      <c r="G465" s="3"/>
    </row>
    <row r="466" spans="6:7" x14ac:dyDescent="0.35">
      <c r="F466" s="2"/>
      <c r="G466" s="3"/>
    </row>
    <row r="467" spans="6:7" x14ac:dyDescent="0.35">
      <c r="F467" s="2"/>
      <c r="G467" s="3"/>
    </row>
    <row r="468" spans="6:7" x14ac:dyDescent="0.35">
      <c r="F468" s="2"/>
      <c r="G468" s="3"/>
    </row>
    <row r="469" spans="6:7" x14ac:dyDescent="0.35">
      <c r="F469" s="2"/>
      <c r="G469" s="3"/>
    </row>
    <row r="470" spans="6:7" x14ac:dyDescent="0.35">
      <c r="F470" s="2"/>
      <c r="G470" s="3"/>
    </row>
    <row r="471" spans="6:7" x14ac:dyDescent="0.35">
      <c r="F471" s="2"/>
      <c r="G471" s="3"/>
    </row>
    <row r="472" spans="6:7" x14ac:dyDescent="0.35">
      <c r="F472" s="2"/>
      <c r="G472" s="3"/>
    </row>
    <row r="473" spans="6:7" x14ac:dyDescent="0.35">
      <c r="F473" s="2"/>
      <c r="G473" s="3"/>
    </row>
    <row r="474" spans="6:7" x14ac:dyDescent="0.35">
      <c r="F474" s="2"/>
      <c r="G474" s="3"/>
    </row>
    <row r="475" spans="6:7" x14ac:dyDescent="0.35">
      <c r="F475" s="2"/>
      <c r="G475" s="3"/>
    </row>
    <row r="476" spans="6:7" x14ac:dyDescent="0.35">
      <c r="F476" s="2"/>
      <c r="G476" s="3"/>
    </row>
    <row r="477" spans="6:7" x14ac:dyDescent="0.35">
      <c r="F477" s="2"/>
      <c r="G477" s="3"/>
    </row>
    <row r="478" spans="6:7" x14ac:dyDescent="0.35">
      <c r="F478" s="2"/>
      <c r="G478" s="3"/>
    </row>
    <row r="479" spans="6:7" x14ac:dyDescent="0.35">
      <c r="F479" s="2"/>
      <c r="G479" s="3"/>
    </row>
    <row r="480" spans="6:7" x14ac:dyDescent="0.35">
      <c r="F480" s="2"/>
      <c r="G480" s="3"/>
    </row>
    <row r="481" spans="6:7" x14ac:dyDescent="0.35">
      <c r="F481" s="2"/>
      <c r="G481" s="3"/>
    </row>
    <row r="482" spans="6:7" x14ac:dyDescent="0.35">
      <c r="F482" s="2"/>
      <c r="G482" s="3"/>
    </row>
    <row r="483" spans="6:7" x14ac:dyDescent="0.35">
      <c r="F483" s="2"/>
      <c r="G483" s="3"/>
    </row>
    <row r="484" spans="6:7" x14ac:dyDescent="0.35">
      <c r="F484" s="2"/>
      <c r="G484" s="3"/>
    </row>
    <row r="485" spans="6:7" x14ac:dyDescent="0.35">
      <c r="F485" s="2"/>
      <c r="G485" s="3"/>
    </row>
    <row r="486" spans="6:7" x14ac:dyDescent="0.35">
      <c r="F486" s="2"/>
      <c r="G486" s="3"/>
    </row>
    <row r="487" spans="6:7" x14ac:dyDescent="0.35">
      <c r="F487" s="2"/>
      <c r="G487" s="3"/>
    </row>
    <row r="488" spans="6:7" x14ac:dyDescent="0.35">
      <c r="F488" s="2"/>
      <c r="G488" s="3"/>
    </row>
    <row r="489" spans="6:7" x14ac:dyDescent="0.35">
      <c r="F489" s="2"/>
      <c r="G489" s="3"/>
    </row>
    <row r="490" spans="6:7" x14ac:dyDescent="0.35">
      <c r="F490" s="2"/>
      <c r="G490" s="3"/>
    </row>
    <row r="491" spans="6:7" x14ac:dyDescent="0.35">
      <c r="F491" s="2"/>
      <c r="G491" s="3"/>
    </row>
    <row r="492" spans="6:7" x14ac:dyDescent="0.35">
      <c r="F492" s="2"/>
      <c r="G492" s="3"/>
    </row>
    <row r="493" spans="6:7" x14ac:dyDescent="0.35">
      <c r="F493" s="2"/>
      <c r="G493" s="3"/>
    </row>
    <row r="494" spans="6:7" x14ac:dyDescent="0.35">
      <c r="F494" s="2"/>
      <c r="G494" s="3"/>
    </row>
    <row r="495" spans="6:7" x14ac:dyDescent="0.35">
      <c r="F495" s="2"/>
      <c r="G495" s="3"/>
    </row>
    <row r="496" spans="6:7" x14ac:dyDescent="0.35">
      <c r="F496" s="2"/>
      <c r="G496" s="3"/>
    </row>
    <row r="497" spans="6:7" x14ac:dyDescent="0.35">
      <c r="F497" s="2"/>
      <c r="G497" s="3"/>
    </row>
    <row r="498" spans="6:7" x14ac:dyDescent="0.35">
      <c r="F498" s="2"/>
      <c r="G498" s="3"/>
    </row>
    <row r="499" spans="6:7" x14ac:dyDescent="0.35">
      <c r="F499" s="2"/>
      <c r="G499" s="3"/>
    </row>
    <row r="500" spans="6:7" x14ac:dyDescent="0.35">
      <c r="F500" s="2"/>
      <c r="G500" s="3"/>
    </row>
    <row r="501" spans="6:7" x14ac:dyDescent="0.35">
      <c r="F501" s="2"/>
      <c r="G501" s="3"/>
    </row>
    <row r="502" spans="6:7" x14ac:dyDescent="0.35">
      <c r="F502" s="2"/>
      <c r="G502" s="3"/>
    </row>
    <row r="503" spans="6:7" x14ac:dyDescent="0.35">
      <c r="F503" s="2"/>
      <c r="G503" s="3"/>
    </row>
    <row r="504" spans="6:7" x14ac:dyDescent="0.35">
      <c r="F504" s="2"/>
      <c r="G504" s="3"/>
    </row>
    <row r="505" spans="6:7" x14ac:dyDescent="0.35">
      <c r="F505" s="2"/>
      <c r="G505" s="3"/>
    </row>
    <row r="506" spans="6:7" x14ac:dyDescent="0.35">
      <c r="F506" s="2"/>
      <c r="G506" s="3"/>
    </row>
    <row r="507" spans="6:7" x14ac:dyDescent="0.35">
      <c r="F507" s="2"/>
      <c r="G507" s="3"/>
    </row>
    <row r="508" spans="6:7" x14ac:dyDescent="0.35">
      <c r="F508" s="2"/>
      <c r="G508" s="3"/>
    </row>
    <row r="509" spans="6:7" x14ac:dyDescent="0.35">
      <c r="F509" s="2"/>
      <c r="G509" s="3"/>
    </row>
    <row r="510" spans="6:7" x14ac:dyDescent="0.35">
      <c r="F510" s="2"/>
      <c r="G510" s="3"/>
    </row>
    <row r="511" spans="6:7" x14ac:dyDescent="0.35">
      <c r="F511" s="2"/>
      <c r="G511" s="3"/>
    </row>
    <row r="512" spans="6:7" x14ac:dyDescent="0.35">
      <c r="F512" s="2"/>
      <c r="G512" s="3"/>
    </row>
    <row r="513" spans="6:7" x14ac:dyDescent="0.35">
      <c r="F513" s="2"/>
      <c r="G513" s="3"/>
    </row>
    <row r="514" spans="6:7" x14ac:dyDescent="0.35">
      <c r="F514" s="2"/>
      <c r="G514" s="3"/>
    </row>
    <row r="515" spans="6:7" x14ac:dyDescent="0.35">
      <c r="F515" s="2"/>
      <c r="G515" s="3"/>
    </row>
    <row r="516" spans="6:7" x14ac:dyDescent="0.35">
      <c r="F516" s="2"/>
      <c r="G516" s="3"/>
    </row>
    <row r="517" spans="6:7" x14ac:dyDescent="0.35">
      <c r="F517" s="2"/>
      <c r="G517" s="3"/>
    </row>
    <row r="518" spans="6:7" x14ac:dyDescent="0.35">
      <c r="F518" s="2"/>
      <c r="G518" s="3"/>
    </row>
    <row r="519" spans="6:7" x14ac:dyDescent="0.35">
      <c r="F519" s="2"/>
      <c r="G519" s="3"/>
    </row>
    <row r="520" spans="6:7" x14ac:dyDescent="0.35">
      <c r="F520" s="2"/>
      <c r="G520" s="3"/>
    </row>
    <row r="521" spans="6:7" x14ac:dyDescent="0.35">
      <c r="F521" s="2"/>
      <c r="G521" s="3"/>
    </row>
    <row r="522" spans="6:7" x14ac:dyDescent="0.35">
      <c r="F522" s="2"/>
      <c r="G522" s="3"/>
    </row>
    <row r="523" spans="6:7" x14ac:dyDescent="0.35">
      <c r="F523" s="2"/>
      <c r="G523" s="3"/>
    </row>
    <row r="524" spans="6:7" x14ac:dyDescent="0.35">
      <c r="F524" s="2"/>
      <c r="G524" s="3"/>
    </row>
    <row r="525" spans="6:7" x14ac:dyDescent="0.35">
      <c r="F525" s="2"/>
      <c r="G525" s="3"/>
    </row>
    <row r="526" spans="6:7" x14ac:dyDescent="0.35">
      <c r="F526" s="2"/>
      <c r="G526" s="3"/>
    </row>
    <row r="527" spans="6:7" x14ac:dyDescent="0.35">
      <c r="F527" s="2"/>
      <c r="G527" s="3"/>
    </row>
    <row r="528" spans="6:7" x14ac:dyDescent="0.35">
      <c r="F528" s="2"/>
      <c r="G528" s="3"/>
    </row>
    <row r="529" spans="6:7" x14ac:dyDescent="0.35">
      <c r="F529" s="2"/>
      <c r="G529" s="3"/>
    </row>
    <row r="530" spans="6:7" x14ac:dyDescent="0.35">
      <c r="F530" s="2"/>
      <c r="G530" s="3"/>
    </row>
    <row r="531" spans="6:7" x14ac:dyDescent="0.35">
      <c r="F531" s="2"/>
      <c r="G531" s="3"/>
    </row>
    <row r="532" spans="6:7" x14ac:dyDescent="0.35">
      <c r="F532" s="2"/>
      <c r="G532" s="3"/>
    </row>
    <row r="533" spans="6:7" x14ac:dyDescent="0.35">
      <c r="F533" s="2"/>
      <c r="G533" s="3"/>
    </row>
    <row r="534" spans="6:7" x14ac:dyDescent="0.35">
      <c r="F534" s="2"/>
      <c r="G534" s="3"/>
    </row>
    <row r="535" spans="6:7" x14ac:dyDescent="0.35">
      <c r="F535" s="2"/>
      <c r="G535" s="3"/>
    </row>
    <row r="536" spans="6:7" x14ac:dyDescent="0.35">
      <c r="F536" s="2"/>
      <c r="G536" s="3"/>
    </row>
    <row r="537" spans="6:7" x14ac:dyDescent="0.35">
      <c r="F537" s="2"/>
      <c r="G537" s="3"/>
    </row>
    <row r="538" spans="6:7" x14ac:dyDescent="0.35">
      <c r="F538" s="2"/>
      <c r="G538" s="3"/>
    </row>
    <row r="539" spans="6:7" x14ac:dyDescent="0.35">
      <c r="F539" s="2"/>
      <c r="G539" s="3"/>
    </row>
    <row r="540" spans="6:7" x14ac:dyDescent="0.35">
      <c r="F540" s="2"/>
      <c r="G540" s="3"/>
    </row>
    <row r="541" spans="6:7" x14ac:dyDescent="0.35">
      <c r="F541" s="2"/>
      <c r="G541" s="3"/>
    </row>
    <row r="542" spans="6:7" x14ac:dyDescent="0.35">
      <c r="F542" s="2"/>
      <c r="G542" s="3"/>
    </row>
    <row r="543" spans="6:7" x14ac:dyDescent="0.35">
      <c r="F543" s="2"/>
      <c r="G543" s="3"/>
    </row>
    <row r="544" spans="6:7" x14ac:dyDescent="0.35">
      <c r="F544" s="2"/>
      <c r="G544" s="3"/>
    </row>
    <row r="545" spans="6:7" x14ac:dyDescent="0.35">
      <c r="F545" s="2"/>
      <c r="G545" s="3"/>
    </row>
    <row r="546" spans="6:7" x14ac:dyDescent="0.35">
      <c r="F546" s="2"/>
      <c r="G546" s="3"/>
    </row>
    <row r="547" spans="6:7" x14ac:dyDescent="0.35">
      <c r="F547" s="2"/>
      <c r="G547" s="3"/>
    </row>
    <row r="548" spans="6:7" x14ac:dyDescent="0.35">
      <c r="F548" s="2"/>
      <c r="G548" s="3"/>
    </row>
    <row r="549" spans="6:7" x14ac:dyDescent="0.35">
      <c r="F549" s="2"/>
      <c r="G549" s="3"/>
    </row>
    <row r="550" spans="6:7" x14ac:dyDescent="0.35">
      <c r="F550" s="2"/>
      <c r="G550" s="3"/>
    </row>
    <row r="551" spans="6:7" x14ac:dyDescent="0.35">
      <c r="F551" s="2"/>
      <c r="G551" s="3"/>
    </row>
    <row r="552" spans="6:7" x14ac:dyDescent="0.35">
      <c r="F552" s="2"/>
      <c r="G552" s="3"/>
    </row>
    <row r="553" spans="6:7" x14ac:dyDescent="0.35">
      <c r="F553" s="2"/>
      <c r="G553" s="3"/>
    </row>
    <row r="554" spans="6:7" x14ac:dyDescent="0.35">
      <c r="F554" s="2"/>
      <c r="G554" s="3"/>
    </row>
    <row r="555" spans="6:7" x14ac:dyDescent="0.35">
      <c r="F555" s="2"/>
      <c r="G555" s="3"/>
    </row>
    <row r="556" spans="6:7" x14ac:dyDescent="0.35">
      <c r="F556" s="2"/>
      <c r="G556" s="3"/>
    </row>
    <row r="557" spans="6:7" x14ac:dyDescent="0.35">
      <c r="F557" s="2"/>
      <c r="G557" s="3"/>
    </row>
    <row r="558" spans="6:7" x14ac:dyDescent="0.35">
      <c r="F558" s="2"/>
      <c r="G558" s="3"/>
    </row>
    <row r="559" spans="6:7" x14ac:dyDescent="0.35">
      <c r="F559" s="2"/>
      <c r="G559" s="3"/>
    </row>
    <row r="560" spans="6:7" x14ac:dyDescent="0.35">
      <c r="F560" s="2"/>
      <c r="G560" s="3"/>
    </row>
    <row r="561" spans="6:7" x14ac:dyDescent="0.35">
      <c r="F561" s="2"/>
      <c r="G561" s="3"/>
    </row>
    <row r="562" spans="6:7" x14ac:dyDescent="0.35">
      <c r="F562" s="2"/>
      <c r="G562" s="3"/>
    </row>
    <row r="563" spans="6:7" x14ac:dyDescent="0.35">
      <c r="F563" s="2"/>
      <c r="G563" s="3"/>
    </row>
    <row r="564" spans="6:7" x14ac:dyDescent="0.35">
      <c r="F564" s="2"/>
      <c r="G564" s="3"/>
    </row>
    <row r="565" spans="6:7" x14ac:dyDescent="0.35">
      <c r="F565" s="2"/>
      <c r="G565" s="3"/>
    </row>
    <row r="566" spans="6:7" x14ac:dyDescent="0.35">
      <c r="F566" s="2"/>
      <c r="G566" s="3"/>
    </row>
    <row r="567" spans="6:7" x14ac:dyDescent="0.35">
      <c r="F567" s="2"/>
      <c r="G567" s="3"/>
    </row>
    <row r="568" spans="6:7" x14ac:dyDescent="0.35">
      <c r="F568" s="2"/>
      <c r="G568" s="3"/>
    </row>
    <row r="569" spans="6:7" x14ac:dyDescent="0.35">
      <c r="F569" s="2"/>
      <c r="G569" s="3"/>
    </row>
    <row r="570" spans="6:7" x14ac:dyDescent="0.35">
      <c r="F570" s="2"/>
      <c r="G570" s="3"/>
    </row>
    <row r="571" spans="6:7" x14ac:dyDescent="0.35">
      <c r="F571" s="2"/>
      <c r="G571" s="3"/>
    </row>
    <row r="572" spans="6:7" x14ac:dyDescent="0.35">
      <c r="F572" s="2"/>
      <c r="G572" s="3"/>
    </row>
    <row r="573" spans="6:7" x14ac:dyDescent="0.35">
      <c r="F573" s="2"/>
      <c r="G573" s="3"/>
    </row>
    <row r="574" spans="6:7" x14ac:dyDescent="0.35">
      <c r="F574" s="2"/>
      <c r="G574" s="3"/>
    </row>
    <row r="575" spans="6:7" x14ac:dyDescent="0.35">
      <c r="F575" s="2"/>
      <c r="G575" s="3"/>
    </row>
    <row r="576" spans="6:7" x14ac:dyDescent="0.35">
      <c r="F576" s="2"/>
      <c r="G576" s="3"/>
    </row>
    <row r="577" spans="6:7" x14ac:dyDescent="0.35">
      <c r="F577" s="2"/>
      <c r="G577" s="3"/>
    </row>
    <row r="578" spans="6:7" x14ac:dyDescent="0.35">
      <c r="F578" s="2"/>
      <c r="G578" s="3"/>
    </row>
    <row r="579" spans="6:7" x14ac:dyDescent="0.35">
      <c r="F579" s="2"/>
      <c r="G579" s="3"/>
    </row>
    <row r="580" spans="6:7" x14ac:dyDescent="0.35">
      <c r="F580" s="2"/>
      <c r="G580" s="3"/>
    </row>
    <row r="581" spans="6:7" x14ac:dyDescent="0.35">
      <c r="F581" s="2"/>
      <c r="G581" s="3"/>
    </row>
    <row r="582" spans="6:7" x14ac:dyDescent="0.35">
      <c r="F582" s="2"/>
      <c r="G582" s="3"/>
    </row>
    <row r="583" spans="6:7" x14ac:dyDescent="0.35">
      <c r="F583" s="2"/>
      <c r="G583" s="3"/>
    </row>
    <row r="584" spans="6:7" x14ac:dyDescent="0.35">
      <c r="F584" s="2"/>
      <c r="G584" s="3"/>
    </row>
    <row r="585" spans="6:7" x14ac:dyDescent="0.35">
      <c r="F585" s="2"/>
      <c r="G585" s="3"/>
    </row>
    <row r="586" spans="6:7" x14ac:dyDescent="0.35">
      <c r="F586" s="2"/>
      <c r="G586" s="3"/>
    </row>
    <row r="587" spans="6:7" x14ac:dyDescent="0.35">
      <c r="F587" s="2"/>
      <c r="G587" s="3"/>
    </row>
    <row r="588" spans="6:7" x14ac:dyDescent="0.35">
      <c r="F588" s="2"/>
      <c r="G588" s="3"/>
    </row>
    <row r="589" spans="6:7" x14ac:dyDescent="0.35">
      <c r="F589" s="2"/>
      <c r="G589" s="3"/>
    </row>
    <row r="590" spans="6:7" x14ac:dyDescent="0.35">
      <c r="F590" s="2"/>
      <c r="G590" s="3"/>
    </row>
    <row r="591" spans="6:7" x14ac:dyDescent="0.35">
      <c r="F591" s="2"/>
      <c r="G591" s="3"/>
    </row>
    <row r="592" spans="6:7" x14ac:dyDescent="0.35">
      <c r="F592" s="2"/>
      <c r="G592" s="3"/>
    </row>
    <row r="593" spans="6:7" x14ac:dyDescent="0.35">
      <c r="F593" s="2"/>
      <c r="G593" s="3"/>
    </row>
    <row r="594" spans="6:7" x14ac:dyDescent="0.35">
      <c r="F594" s="2"/>
      <c r="G594" s="3"/>
    </row>
    <row r="595" spans="6:7" x14ac:dyDescent="0.35">
      <c r="F595" s="2"/>
      <c r="G595" s="3"/>
    </row>
    <row r="596" spans="6:7" x14ac:dyDescent="0.35">
      <c r="F596" s="2"/>
      <c r="G596" s="3"/>
    </row>
    <row r="597" spans="6:7" x14ac:dyDescent="0.35">
      <c r="F597" s="2"/>
      <c r="G597" s="3"/>
    </row>
    <row r="598" spans="6:7" x14ac:dyDescent="0.35">
      <c r="F598" s="2"/>
      <c r="G598" s="3"/>
    </row>
    <row r="599" spans="6:7" x14ac:dyDescent="0.35">
      <c r="F599" s="2"/>
      <c r="G599" s="3"/>
    </row>
    <row r="600" spans="6:7" x14ac:dyDescent="0.35">
      <c r="F600" s="2"/>
      <c r="G600" s="3"/>
    </row>
    <row r="601" spans="6:7" x14ac:dyDescent="0.35">
      <c r="F601" s="2"/>
      <c r="G601" s="3"/>
    </row>
    <row r="602" spans="6:7" x14ac:dyDescent="0.35">
      <c r="F602" s="2"/>
      <c r="G602" s="3"/>
    </row>
    <row r="603" spans="6:7" x14ac:dyDescent="0.35">
      <c r="F603" s="2"/>
      <c r="G603" s="3"/>
    </row>
    <row r="604" spans="6:7" x14ac:dyDescent="0.35">
      <c r="F604" s="2"/>
      <c r="G604" s="3"/>
    </row>
    <row r="605" spans="6:7" x14ac:dyDescent="0.35">
      <c r="F605" s="2"/>
      <c r="G605" s="3"/>
    </row>
    <row r="606" spans="6:7" x14ac:dyDescent="0.35">
      <c r="F606" s="2"/>
      <c r="G606" s="3"/>
    </row>
    <row r="607" spans="6:7" x14ac:dyDescent="0.35">
      <c r="F607" s="2"/>
      <c r="G607" s="3"/>
    </row>
    <row r="608" spans="6:7" x14ac:dyDescent="0.35">
      <c r="F608" s="2"/>
      <c r="G608" s="3"/>
    </row>
    <row r="609" spans="6:7" x14ac:dyDescent="0.35">
      <c r="F609" s="2"/>
      <c r="G609" s="3"/>
    </row>
    <row r="610" spans="6:7" x14ac:dyDescent="0.35">
      <c r="F610" s="2"/>
      <c r="G610" s="3"/>
    </row>
    <row r="611" spans="6:7" x14ac:dyDescent="0.35">
      <c r="F611" s="2"/>
      <c r="G611" s="3"/>
    </row>
    <row r="612" spans="6:7" x14ac:dyDescent="0.35">
      <c r="F612" s="2"/>
      <c r="G612" s="3"/>
    </row>
    <row r="613" spans="6:7" x14ac:dyDescent="0.35">
      <c r="F613" s="2"/>
      <c r="G613" s="3"/>
    </row>
    <row r="614" spans="6:7" x14ac:dyDescent="0.35">
      <c r="F614" s="2"/>
      <c r="G614" s="3"/>
    </row>
    <row r="615" spans="6:7" x14ac:dyDescent="0.35">
      <c r="F615" s="2"/>
      <c r="G615" s="3"/>
    </row>
    <row r="616" spans="6:7" x14ac:dyDescent="0.35">
      <c r="F616" s="2"/>
      <c r="G616" s="3"/>
    </row>
    <row r="617" spans="6:7" x14ac:dyDescent="0.35">
      <c r="F617" s="2"/>
      <c r="G617" s="3"/>
    </row>
    <row r="618" spans="6:7" x14ac:dyDescent="0.35">
      <c r="F618" s="2"/>
      <c r="G618" s="3"/>
    </row>
    <row r="619" spans="6:7" x14ac:dyDescent="0.35">
      <c r="F619" s="2"/>
      <c r="G619" s="3"/>
    </row>
    <row r="620" spans="6:7" x14ac:dyDescent="0.35">
      <c r="F620" s="2"/>
      <c r="G620" s="3"/>
    </row>
    <row r="621" spans="6:7" x14ac:dyDescent="0.35">
      <c r="F621" s="2"/>
      <c r="G621" s="3"/>
    </row>
    <row r="622" spans="6:7" x14ac:dyDescent="0.35">
      <c r="F622" s="2"/>
      <c r="G622" s="3"/>
    </row>
    <row r="623" spans="6:7" x14ac:dyDescent="0.35">
      <c r="F623" s="2"/>
      <c r="G623" s="3"/>
    </row>
    <row r="624" spans="6:7" x14ac:dyDescent="0.35">
      <c r="F624" s="2"/>
      <c r="G624" s="3"/>
    </row>
    <row r="625" spans="6:7" x14ac:dyDescent="0.35">
      <c r="F625" s="2"/>
      <c r="G625" s="3"/>
    </row>
    <row r="626" spans="6:7" x14ac:dyDescent="0.35">
      <c r="F626" s="2"/>
      <c r="G626" s="3"/>
    </row>
    <row r="627" spans="6:7" x14ac:dyDescent="0.35">
      <c r="F627" s="2"/>
      <c r="G627" s="3"/>
    </row>
    <row r="628" spans="6:7" x14ac:dyDescent="0.35">
      <c r="F628" s="2"/>
      <c r="G628" s="3"/>
    </row>
    <row r="629" spans="6:7" x14ac:dyDescent="0.35">
      <c r="F629" s="2"/>
      <c r="G629" s="3"/>
    </row>
    <row r="630" spans="6:7" x14ac:dyDescent="0.35">
      <c r="F630" s="2"/>
      <c r="G630" s="3"/>
    </row>
    <row r="631" spans="6:7" x14ac:dyDescent="0.35">
      <c r="F631" s="2"/>
      <c r="G631" s="3"/>
    </row>
    <row r="632" spans="6:7" x14ac:dyDescent="0.35">
      <c r="F632" s="2"/>
      <c r="G632" s="3"/>
    </row>
    <row r="633" spans="6:7" x14ac:dyDescent="0.35">
      <c r="F633" s="2"/>
      <c r="G633" s="3"/>
    </row>
    <row r="634" spans="6:7" x14ac:dyDescent="0.35">
      <c r="F634" s="2"/>
      <c r="G634" s="3"/>
    </row>
    <row r="635" spans="6:7" x14ac:dyDescent="0.35">
      <c r="F635" s="2"/>
      <c r="G635" s="3"/>
    </row>
    <row r="636" spans="6:7" x14ac:dyDescent="0.35">
      <c r="F636" s="2"/>
      <c r="G636" s="3"/>
    </row>
    <row r="637" spans="6:7" x14ac:dyDescent="0.35">
      <c r="F637" s="2"/>
      <c r="G637" s="3"/>
    </row>
    <row r="638" spans="6:7" x14ac:dyDescent="0.35">
      <c r="F638" s="2"/>
      <c r="G638" s="3"/>
    </row>
    <row r="639" spans="6:7" x14ac:dyDescent="0.35">
      <c r="F639" s="2"/>
      <c r="G639" s="3"/>
    </row>
    <row r="640" spans="6:7" x14ac:dyDescent="0.35">
      <c r="F640" s="2"/>
      <c r="G640" s="3"/>
    </row>
    <row r="641" spans="6:7" x14ac:dyDescent="0.35">
      <c r="F641" s="2"/>
      <c r="G641" s="3"/>
    </row>
    <row r="642" spans="6:7" x14ac:dyDescent="0.35">
      <c r="F642" s="2"/>
      <c r="G642" s="3"/>
    </row>
    <row r="643" spans="6:7" x14ac:dyDescent="0.35">
      <c r="F643" s="2"/>
      <c r="G643" s="3"/>
    </row>
    <row r="644" spans="6:7" x14ac:dyDescent="0.35">
      <c r="F644" s="2"/>
      <c r="G644" s="3"/>
    </row>
    <row r="645" spans="6:7" x14ac:dyDescent="0.35">
      <c r="F645" s="2"/>
      <c r="G645" s="3"/>
    </row>
    <row r="646" spans="6:7" x14ac:dyDescent="0.35">
      <c r="F646" s="2"/>
      <c r="G646" s="3"/>
    </row>
    <row r="647" spans="6:7" x14ac:dyDescent="0.35">
      <c r="F647" s="2"/>
      <c r="G647" s="3"/>
    </row>
    <row r="648" spans="6:7" x14ac:dyDescent="0.35">
      <c r="F648" s="2"/>
      <c r="G648" s="3"/>
    </row>
    <row r="649" spans="6:7" x14ac:dyDescent="0.35">
      <c r="F649" s="2"/>
      <c r="G649" s="3"/>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5E9E4-DCE9-4AB1-BEAD-091FB322D8A6}">
  <dimension ref="B1:D13"/>
  <sheetViews>
    <sheetView showGridLines="0" zoomScale="160" zoomScaleNormal="160" workbookViewId="0">
      <selection activeCell="E6" sqref="E6"/>
    </sheetView>
  </sheetViews>
  <sheetFormatPr defaultColWidth="7.7265625" defaultRowHeight="14.5" x14ac:dyDescent="0.35"/>
  <cols>
    <col min="2" max="2" width="22.90625" bestFit="1" customWidth="1"/>
    <col min="3" max="3" width="15.6328125" customWidth="1"/>
    <col min="4" max="4" width="16.453125" customWidth="1"/>
    <col min="5" max="5" width="33.6328125" customWidth="1"/>
  </cols>
  <sheetData>
    <row r="1" spans="2:4" x14ac:dyDescent="0.35">
      <c r="B1" s="4" t="s">
        <v>76</v>
      </c>
    </row>
    <row r="3" spans="2:4" x14ac:dyDescent="0.35">
      <c r="B3" s="31"/>
      <c r="C3" s="32" t="s">
        <v>51</v>
      </c>
      <c r="D3" s="32" t="s">
        <v>47</v>
      </c>
    </row>
    <row r="4" spans="2:4" x14ac:dyDescent="0.35">
      <c r="B4" s="34" t="s">
        <v>50</v>
      </c>
      <c r="C4" s="34">
        <f>AVERAGE(data[Amount])</f>
        <v>4136.2299999999996</v>
      </c>
      <c r="D4" s="34">
        <f>AVERAGE(data[Units])</f>
        <v>152.19999999999999</v>
      </c>
    </row>
    <row r="5" spans="2:4" x14ac:dyDescent="0.35">
      <c r="B5" s="34" t="s">
        <v>52</v>
      </c>
      <c r="C5" s="34">
        <f>MEDIAN(data[Amount])</f>
        <v>3437</v>
      </c>
      <c r="D5" s="34">
        <f>MEDIAN(data[Units])</f>
        <v>124.5</v>
      </c>
    </row>
    <row r="6" spans="2:4" x14ac:dyDescent="0.35">
      <c r="B6" s="34" t="s">
        <v>53</v>
      </c>
      <c r="C6" s="34">
        <f>MAX(data[Amount])</f>
        <v>16184</v>
      </c>
      <c r="D6" s="34">
        <f>MAX(data[Units])</f>
        <v>525</v>
      </c>
    </row>
    <row r="7" spans="2:4" x14ac:dyDescent="0.35">
      <c r="B7" s="34" t="s">
        <v>54</v>
      </c>
      <c r="C7" s="34" cm="1">
        <f t="array" ref="C7">MIN(IF(data[Amount]&lt;&gt;0,data[Amount]))</f>
        <v>21</v>
      </c>
      <c r="D7" s="34" cm="1">
        <f t="array" ref="D7">MIN(IF(data[Units]&lt;&gt;0,data[Units]))</f>
        <v>3</v>
      </c>
    </row>
    <row r="8" spans="2:4" x14ac:dyDescent="0.35">
      <c r="B8" s="34" t="s">
        <v>55</v>
      </c>
      <c r="C8" s="34">
        <f>C6-C7</f>
        <v>16163</v>
      </c>
      <c r="D8" s="34">
        <f>D6-D7</f>
        <v>522</v>
      </c>
    </row>
    <row r="9" spans="2:4" x14ac:dyDescent="0.35">
      <c r="B9" s="33"/>
      <c r="C9" s="33"/>
      <c r="D9" s="33"/>
    </row>
    <row r="10" spans="2:4" x14ac:dyDescent="0.35">
      <c r="B10" s="34" t="s">
        <v>63</v>
      </c>
      <c r="C10" s="34">
        <f>_xlfn.PERCENTILE.EXC(data[Amount],0.25)</f>
        <v>1652</v>
      </c>
      <c r="D10" s="34">
        <f>_xlfn.PERCENTILE.EXC(data[Units],0.25)</f>
        <v>54</v>
      </c>
    </row>
    <row r="11" spans="2:4" x14ac:dyDescent="0.35">
      <c r="B11" s="34" t="s">
        <v>64</v>
      </c>
      <c r="C11" s="34">
        <f>_xlfn.PERCENTILE.EXC(data[Amount],0.75)</f>
        <v>6245.75</v>
      </c>
      <c r="D11" s="34">
        <f>_xlfn.PERCENTILE.EXC(data[Units],0.75)</f>
        <v>223.5</v>
      </c>
    </row>
    <row r="13" spans="2:4" x14ac:dyDescent="0.35">
      <c r="B13" s="31" t="s">
        <v>67</v>
      </c>
      <c r="C13" s="11">
        <f>COUNTA(_xlfn.UNIQUE(data[Product]))</f>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4320A-41DD-4FD0-86CF-F2F15BE7B873}">
  <dimension ref="A2:K609"/>
  <sheetViews>
    <sheetView showGridLines="0" topLeftCell="F1" workbookViewId="0">
      <selection activeCell="L57" sqref="L57"/>
    </sheetView>
  </sheetViews>
  <sheetFormatPr defaultColWidth="20.54296875" defaultRowHeight="14.5" x14ac:dyDescent="0.35"/>
  <sheetData>
    <row r="2" spans="1:11" ht="18.5" x14ac:dyDescent="0.45">
      <c r="G2" s="37" t="s">
        <v>77</v>
      </c>
    </row>
    <row r="4" spans="1:11" x14ac:dyDescent="0.35">
      <c r="I4" s="4" t="s">
        <v>68</v>
      </c>
      <c r="J4" s="4" t="s">
        <v>69</v>
      </c>
    </row>
    <row r="6" spans="1:11" s="11" customFormat="1" x14ac:dyDescent="0.35">
      <c r="A6" s="9" t="s">
        <v>11</v>
      </c>
      <c r="B6" s="9" t="s">
        <v>12</v>
      </c>
      <c r="C6" s="9" t="s">
        <v>0</v>
      </c>
      <c r="D6" s="9" t="s">
        <v>1</v>
      </c>
      <c r="E6" s="9" t="s">
        <v>47</v>
      </c>
      <c r="G6" s="9" t="s">
        <v>11</v>
      </c>
      <c r="H6" s="9" t="s">
        <v>12</v>
      </c>
      <c r="I6" s="9" t="s">
        <v>0</v>
      </c>
      <c r="J6" s="9" t="s">
        <v>1</v>
      </c>
      <c r="K6" s="9" t="s">
        <v>47</v>
      </c>
    </row>
    <row r="7" spans="1:11" hidden="1" x14ac:dyDescent="0.35">
      <c r="A7" t="s">
        <v>40</v>
      </c>
      <c r="B7" t="s">
        <v>37</v>
      </c>
      <c r="C7" t="s">
        <v>30</v>
      </c>
      <c r="D7" s="2">
        <v>1624</v>
      </c>
      <c r="E7" s="3">
        <v>114</v>
      </c>
      <c r="G7" t="s">
        <v>40</v>
      </c>
      <c r="H7" t="s">
        <v>37</v>
      </c>
      <c r="I7" t="s">
        <v>30</v>
      </c>
      <c r="J7" s="2">
        <v>1624</v>
      </c>
      <c r="K7" s="3">
        <v>114</v>
      </c>
    </row>
    <row r="8" spans="1:11" hidden="1" x14ac:dyDescent="0.35">
      <c r="A8" t="s">
        <v>8</v>
      </c>
      <c r="B8" t="s">
        <v>35</v>
      </c>
      <c r="C8" t="s">
        <v>32</v>
      </c>
      <c r="D8" s="2">
        <v>6706</v>
      </c>
      <c r="E8" s="3">
        <v>459</v>
      </c>
      <c r="G8" t="s">
        <v>8</v>
      </c>
      <c r="H8" t="s">
        <v>35</v>
      </c>
      <c r="I8" t="s">
        <v>32</v>
      </c>
      <c r="J8" s="2">
        <v>6706</v>
      </c>
      <c r="K8" s="3">
        <v>459</v>
      </c>
    </row>
    <row r="9" spans="1:11" hidden="1" x14ac:dyDescent="0.35">
      <c r="A9" t="s">
        <v>9</v>
      </c>
      <c r="B9" t="s">
        <v>35</v>
      </c>
      <c r="C9" t="s">
        <v>4</v>
      </c>
      <c r="D9" s="2">
        <v>959</v>
      </c>
      <c r="E9" s="3">
        <v>147</v>
      </c>
      <c r="G9" t="s">
        <v>9</v>
      </c>
      <c r="H9" t="s">
        <v>35</v>
      </c>
      <c r="I9" t="s">
        <v>4</v>
      </c>
      <c r="J9" s="2">
        <v>959</v>
      </c>
      <c r="K9" s="3">
        <v>147</v>
      </c>
    </row>
    <row r="10" spans="1:11" hidden="1" x14ac:dyDescent="0.35">
      <c r="A10" t="s">
        <v>41</v>
      </c>
      <c r="B10" t="s">
        <v>36</v>
      </c>
      <c r="C10" t="s">
        <v>18</v>
      </c>
      <c r="D10" s="2">
        <v>9632</v>
      </c>
      <c r="E10" s="3">
        <v>288</v>
      </c>
      <c r="G10" t="s">
        <v>41</v>
      </c>
      <c r="H10" t="s">
        <v>36</v>
      </c>
      <c r="I10" t="s">
        <v>18</v>
      </c>
      <c r="J10" s="2">
        <v>9632</v>
      </c>
      <c r="K10" s="3">
        <v>288</v>
      </c>
    </row>
    <row r="11" spans="1:11" hidden="1" x14ac:dyDescent="0.35">
      <c r="A11" t="s">
        <v>6</v>
      </c>
      <c r="B11" t="s">
        <v>39</v>
      </c>
      <c r="C11" t="s">
        <v>25</v>
      </c>
      <c r="D11" s="2">
        <v>2100</v>
      </c>
      <c r="E11" s="3">
        <v>414</v>
      </c>
      <c r="G11" t="s">
        <v>6</v>
      </c>
      <c r="H11" t="s">
        <v>39</v>
      </c>
      <c r="I11" t="s">
        <v>25</v>
      </c>
      <c r="J11" s="2">
        <v>2100</v>
      </c>
      <c r="K11" s="3">
        <v>414</v>
      </c>
    </row>
    <row r="12" spans="1:11" hidden="1" x14ac:dyDescent="0.35">
      <c r="A12" t="s">
        <v>40</v>
      </c>
      <c r="B12" t="s">
        <v>35</v>
      </c>
      <c r="C12" t="s">
        <v>33</v>
      </c>
      <c r="D12" s="2">
        <v>8869</v>
      </c>
      <c r="E12" s="3">
        <v>432</v>
      </c>
      <c r="G12" t="s">
        <v>40</v>
      </c>
      <c r="H12" t="s">
        <v>35</v>
      </c>
      <c r="I12" t="s">
        <v>33</v>
      </c>
      <c r="J12" s="2">
        <v>8869</v>
      </c>
      <c r="K12" s="3">
        <v>432</v>
      </c>
    </row>
    <row r="13" spans="1:11" hidden="1" x14ac:dyDescent="0.35">
      <c r="A13" t="s">
        <v>6</v>
      </c>
      <c r="B13" t="s">
        <v>38</v>
      </c>
      <c r="C13" t="s">
        <v>31</v>
      </c>
      <c r="D13" s="2">
        <v>2681</v>
      </c>
      <c r="E13" s="3">
        <v>54</v>
      </c>
      <c r="G13" t="s">
        <v>6</v>
      </c>
      <c r="H13" t="s">
        <v>38</v>
      </c>
      <c r="I13" t="s">
        <v>31</v>
      </c>
      <c r="J13" s="2">
        <v>2681</v>
      </c>
      <c r="K13" s="3">
        <v>54</v>
      </c>
    </row>
    <row r="14" spans="1:11" hidden="1" x14ac:dyDescent="0.35">
      <c r="A14" t="s">
        <v>8</v>
      </c>
      <c r="B14" t="s">
        <v>35</v>
      </c>
      <c r="C14" t="s">
        <v>22</v>
      </c>
      <c r="D14" s="2">
        <v>5012</v>
      </c>
      <c r="E14" s="3">
        <v>210</v>
      </c>
      <c r="G14" t="s">
        <v>8</v>
      </c>
      <c r="H14" t="s">
        <v>35</v>
      </c>
      <c r="I14" t="s">
        <v>22</v>
      </c>
      <c r="J14" s="2">
        <v>5012</v>
      </c>
      <c r="K14" s="3">
        <v>210</v>
      </c>
    </row>
    <row r="15" spans="1:11" hidden="1" x14ac:dyDescent="0.35">
      <c r="A15" t="s">
        <v>7</v>
      </c>
      <c r="B15" t="s">
        <v>38</v>
      </c>
      <c r="C15" t="s">
        <v>14</v>
      </c>
      <c r="D15" s="2">
        <v>1281</v>
      </c>
      <c r="E15" s="3">
        <v>75</v>
      </c>
      <c r="G15" t="s">
        <v>7</v>
      </c>
      <c r="H15" t="s">
        <v>38</v>
      </c>
      <c r="I15" t="s">
        <v>14</v>
      </c>
      <c r="J15" s="2">
        <v>1281</v>
      </c>
      <c r="K15" s="3">
        <v>75</v>
      </c>
    </row>
    <row r="16" spans="1:11" hidden="1" x14ac:dyDescent="0.35">
      <c r="A16" t="s">
        <v>5</v>
      </c>
      <c r="B16" t="s">
        <v>37</v>
      </c>
      <c r="C16" t="s">
        <v>14</v>
      </c>
      <c r="D16" s="2">
        <v>4991</v>
      </c>
      <c r="E16" s="3">
        <v>12</v>
      </c>
      <c r="G16" t="s">
        <v>5</v>
      </c>
      <c r="H16" t="s">
        <v>37</v>
      </c>
      <c r="I16" t="s">
        <v>14</v>
      </c>
      <c r="J16" s="2">
        <v>4991</v>
      </c>
      <c r="K16" s="3">
        <v>12</v>
      </c>
    </row>
    <row r="17" spans="1:11" hidden="1" x14ac:dyDescent="0.35">
      <c r="A17" t="s">
        <v>2</v>
      </c>
      <c r="B17" t="s">
        <v>39</v>
      </c>
      <c r="C17" t="s">
        <v>25</v>
      </c>
      <c r="D17" s="2">
        <v>1785</v>
      </c>
      <c r="E17" s="3">
        <v>462</v>
      </c>
      <c r="G17" t="s">
        <v>2</v>
      </c>
      <c r="H17" t="s">
        <v>39</v>
      </c>
      <c r="I17" t="s">
        <v>25</v>
      </c>
      <c r="J17" s="2">
        <v>1785</v>
      </c>
      <c r="K17" s="3">
        <v>462</v>
      </c>
    </row>
    <row r="18" spans="1:11" hidden="1" x14ac:dyDescent="0.35">
      <c r="A18" t="s">
        <v>3</v>
      </c>
      <c r="B18" t="s">
        <v>37</v>
      </c>
      <c r="C18" t="s">
        <v>17</v>
      </c>
      <c r="D18" s="2">
        <v>3983</v>
      </c>
      <c r="E18" s="3">
        <v>144</v>
      </c>
      <c r="G18" t="s">
        <v>3</v>
      </c>
      <c r="H18" t="s">
        <v>37</v>
      </c>
      <c r="I18" t="s">
        <v>17</v>
      </c>
      <c r="J18" s="2">
        <v>3983</v>
      </c>
      <c r="K18" s="3">
        <v>144</v>
      </c>
    </row>
    <row r="19" spans="1:11" hidden="1" x14ac:dyDescent="0.35">
      <c r="A19" t="s">
        <v>9</v>
      </c>
      <c r="B19" t="s">
        <v>38</v>
      </c>
      <c r="C19" t="s">
        <v>16</v>
      </c>
      <c r="D19" s="2">
        <v>2646</v>
      </c>
      <c r="E19" s="3">
        <v>120</v>
      </c>
      <c r="G19" t="s">
        <v>9</v>
      </c>
      <c r="H19" t="s">
        <v>38</v>
      </c>
      <c r="I19" t="s">
        <v>16</v>
      </c>
      <c r="J19" s="2">
        <v>2646</v>
      </c>
      <c r="K19" s="3">
        <v>120</v>
      </c>
    </row>
    <row r="20" spans="1:11" hidden="1" x14ac:dyDescent="0.35">
      <c r="A20" t="s">
        <v>2</v>
      </c>
      <c r="B20" t="s">
        <v>34</v>
      </c>
      <c r="C20" t="s">
        <v>13</v>
      </c>
      <c r="D20" s="2">
        <v>252</v>
      </c>
      <c r="E20" s="3">
        <v>54</v>
      </c>
      <c r="G20" t="s">
        <v>2</v>
      </c>
      <c r="H20" t="s">
        <v>34</v>
      </c>
      <c r="I20" t="s">
        <v>13</v>
      </c>
      <c r="J20" s="2">
        <v>252</v>
      </c>
      <c r="K20" s="3">
        <v>54</v>
      </c>
    </row>
    <row r="21" spans="1:11" hidden="1" x14ac:dyDescent="0.35">
      <c r="A21" t="s">
        <v>3</v>
      </c>
      <c r="B21" t="s">
        <v>35</v>
      </c>
      <c r="C21" t="s">
        <v>25</v>
      </c>
      <c r="D21" s="2">
        <v>2464</v>
      </c>
      <c r="E21" s="3">
        <v>234</v>
      </c>
      <c r="G21" t="s">
        <v>3</v>
      </c>
      <c r="H21" t="s">
        <v>35</v>
      </c>
      <c r="I21" t="s">
        <v>25</v>
      </c>
      <c r="J21" s="2">
        <v>2464</v>
      </c>
      <c r="K21" s="3">
        <v>234</v>
      </c>
    </row>
    <row r="22" spans="1:11" hidden="1" x14ac:dyDescent="0.35">
      <c r="A22" t="s">
        <v>3</v>
      </c>
      <c r="B22" t="s">
        <v>35</v>
      </c>
      <c r="C22" t="s">
        <v>29</v>
      </c>
      <c r="D22" s="2">
        <v>2114</v>
      </c>
      <c r="E22" s="3">
        <v>66</v>
      </c>
      <c r="G22" t="s">
        <v>3</v>
      </c>
      <c r="H22" t="s">
        <v>35</v>
      </c>
      <c r="I22" t="s">
        <v>29</v>
      </c>
      <c r="J22" s="2">
        <v>2114</v>
      </c>
      <c r="K22" s="3">
        <v>66</v>
      </c>
    </row>
    <row r="23" spans="1:11" hidden="1" x14ac:dyDescent="0.35">
      <c r="A23" t="s">
        <v>6</v>
      </c>
      <c r="B23" t="s">
        <v>37</v>
      </c>
      <c r="C23" t="s">
        <v>31</v>
      </c>
      <c r="D23" s="2">
        <v>7693</v>
      </c>
      <c r="E23" s="3">
        <v>87</v>
      </c>
      <c r="G23" t="s">
        <v>6</v>
      </c>
      <c r="H23" t="s">
        <v>37</v>
      </c>
      <c r="I23" t="s">
        <v>31</v>
      </c>
      <c r="J23" s="2">
        <v>7693</v>
      </c>
      <c r="K23" s="3">
        <v>87</v>
      </c>
    </row>
    <row r="24" spans="1:11" x14ac:dyDescent="0.35">
      <c r="A24" t="s">
        <v>5</v>
      </c>
      <c r="B24" t="s">
        <v>34</v>
      </c>
      <c r="C24" t="s">
        <v>20</v>
      </c>
      <c r="D24" s="2">
        <v>15610</v>
      </c>
      <c r="E24" s="3">
        <v>339</v>
      </c>
      <c r="G24" t="s">
        <v>5</v>
      </c>
      <c r="H24" t="s">
        <v>34</v>
      </c>
      <c r="I24" t="s">
        <v>20</v>
      </c>
      <c r="J24" s="2">
        <v>15610</v>
      </c>
      <c r="K24" s="3">
        <v>339</v>
      </c>
    </row>
    <row r="25" spans="1:11" hidden="1" x14ac:dyDescent="0.35">
      <c r="A25" t="s">
        <v>41</v>
      </c>
      <c r="B25" t="s">
        <v>34</v>
      </c>
      <c r="C25" t="s">
        <v>22</v>
      </c>
      <c r="D25" s="2">
        <v>336</v>
      </c>
      <c r="E25" s="3">
        <v>144</v>
      </c>
      <c r="G25" t="s">
        <v>41</v>
      </c>
      <c r="H25" t="s">
        <v>34</v>
      </c>
      <c r="I25" t="s">
        <v>22</v>
      </c>
      <c r="J25" s="2">
        <v>336</v>
      </c>
      <c r="K25" s="3">
        <v>144</v>
      </c>
    </row>
    <row r="26" spans="1:11" hidden="1" x14ac:dyDescent="0.35">
      <c r="A26" t="s">
        <v>2</v>
      </c>
      <c r="B26" t="s">
        <v>39</v>
      </c>
      <c r="C26" t="s">
        <v>20</v>
      </c>
      <c r="D26" s="2">
        <v>9443</v>
      </c>
      <c r="E26" s="3">
        <v>162</v>
      </c>
      <c r="G26" t="s">
        <v>2</v>
      </c>
      <c r="H26" t="s">
        <v>39</v>
      </c>
      <c r="I26" t="s">
        <v>20</v>
      </c>
      <c r="J26" s="2">
        <v>9443</v>
      </c>
      <c r="K26" s="3">
        <v>162</v>
      </c>
    </row>
    <row r="27" spans="1:11" hidden="1" x14ac:dyDescent="0.35">
      <c r="A27" t="s">
        <v>9</v>
      </c>
      <c r="B27" t="s">
        <v>34</v>
      </c>
      <c r="C27" t="s">
        <v>23</v>
      </c>
      <c r="D27" s="2">
        <v>8155</v>
      </c>
      <c r="E27" s="3">
        <v>90</v>
      </c>
      <c r="G27" t="s">
        <v>9</v>
      </c>
      <c r="H27" t="s">
        <v>34</v>
      </c>
      <c r="I27" t="s">
        <v>23</v>
      </c>
      <c r="J27" s="2">
        <v>8155</v>
      </c>
      <c r="K27" s="3">
        <v>90</v>
      </c>
    </row>
    <row r="28" spans="1:11" hidden="1" x14ac:dyDescent="0.35">
      <c r="A28" t="s">
        <v>8</v>
      </c>
      <c r="B28" t="s">
        <v>38</v>
      </c>
      <c r="C28" t="s">
        <v>23</v>
      </c>
      <c r="D28" s="2">
        <v>1701</v>
      </c>
      <c r="E28" s="3">
        <v>234</v>
      </c>
      <c r="G28" t="s">
        <v>8</v>
      </c>
      <c r="H28" t="s">
        <v>38</v>
      </c>
      <c r="I28" t="s">
        <v>23</v>
      </c>
      <c r="J28" s="2">
        <v>1701</v>
      </c>
      <c r="K28" s="3">
        <v>234</v>
      </c>
    </row>
    <row r="29" spans="1:11" hidden="1" x14ac:dyDescent="0.35">
      <c r="A29" t="s">
        <v>10</v>
      </c>
      <c r="B29" t="s">
        <v>38</v>
      </c>
      <c r="C29" t="s">
        <v>22</v>
      </c>
      <c r="D29" s="2">
        <v>2205</v>
      </c>
      <c r="E29" s="3">
        <v>141</v>
      </c>
      <c r="G29" t="s">
        <v>10</v>
      </c>
      <c r="H29" t="s">
        <v>38</v>
      </c>
      <c r="I29" t="s">
        <v>22</v>
      </c>
      <c r="J29" s="2">
        <v>2205</v>
      </c>
      <c r="K29" s="3">
        <v>141</v>
      </c>
    </row>
    <row r="30" spans="1:11" hidden="1" x14ac:dyDescent="0.35">
      <c r="A30" t="s">
        <v>8</v>
      </c>
      <c r="B30" t="s">
        <v>37</v>
      </c>
      <c r="C30" t="s">
        <v>19</v>
      </c>
      <c r="D30" s="2">
        <v>1771</v>
      </c>
      <c r="E30" s="3">
        <v>204</v>
      </c>
      <c r="G30" t="s">
        <v>8</v>
      </c>
      <c r="H30" t="s">
        <v>37</v>
      </c>
      <c r="I30" t="s">
        <v>19</v>
      </c>
      <c r="J30" s="2">
        <v>1771</v>
      </c>
      <c r="K30" s="3">
        <v>204</v>
      </c>
    </row>
    <row r="31" spans="1:11" hidden="1" x14ac:dyDescent="0.35">
      <c r="A31" t="s">
        <v>41</v>
      </c>
      <c r="B31" t="s">
        <v>35</v>
      </c>
      <c r="C31" t="s">
        <v>15</v>
      </c>
      <c r="D31" s="2">
        <v>2114</v>
      </c>
      <c r="E31" s="3">
        <v>186</v>
      </c>
      <c r="G31" t="s">
        <v>41</v>
      </c>
      <c r="H31" t="s">
        <v>35</v>
      </c>
      <c r="I31" t="s">
        <v>15</v>
      </c>
      <c r="J31" s="2">
        <v>2114</v>
      </c>
      <c r="K31" s="3">
        <v>186</v>
      </c>
    </row>
    <row r="32" spans="1:11" x14ac:dyDescent="0.35">
      <c r="A32" t="s">
        <v>41</v>
      </c>
      <c r="B32" t="s">
        <v>36</v>
      </c>
      <c r="C32" t="s">
        <v>13</v>
      </c>
      <c r="D32" s="2">
        <v>10311</v>
      </c>
      <c r="E32" s="3">
        <v>231</v>
      </c>
      <c r="G32" t="s">
        <v>41</v>
      </c>
      <c r="H32" t="s">
        <v>36</v>
      </c>
      <c r="I32" t="s">
        <v>13</v>
      </c>
      <c r="J32" s="2">
        <v>10311</v>
      </c>
      <c r="K32" s="3">
        <v>231</v>
      </c>
    </row>
    <row r="33" spans="1:11" hidden="1" x14ac:dyDescent="0.35">
      <c r="A33" t="s">
        <v>3</v>
      </c>
      <c r="B33" t="s">
        <v>39</v>
      </c>
      <c r="C33" t="s">
        <v>16</v>
      </c>
      <c r="D33" s="2">
        <v>21</v>
      </c>
      <c r="E33" s="3">
        <v>168</v>
      </c>
      <c r="G33" t="s">
        <v>3</v>
      </c>
      <c r="H33" t="s">
        <v>39</v>
      </c>
      <c r="I33" t="s">
        <v>16</v>
      </c>
      <c r="J33" s="2">
        <v>21</v>
      </c>
      <c r="K33" s="3">
        <v>168</v>
      </c>
    </row>
    <row r="34" spans="1:11" hidden="1" x14ac:dyDescent="0.35">
      <c r="A34" t="s">
        <v>10</v>
      </c>
      <c r="B34" t="s">
        <v>35</v>
      </c>
      <c r="C34" t="s">
        <v>20</v>
      </c>
      <c r="D34" s="2">
        <v>1974</v>
      </c>
      <c r="E34" s="3">
        <v>195</v>
      </c>
      <c r="G34" t="s">
        <v>10</v>
      </c>
      <c r="H34" t="s">
        <v>35</v>
      </c>
      <c r="I34" t="s">
        <v>20</v>
      </c>
      <c r="J34" s="2">
        <v>1974</v>
      </c>
      <c r="K34" s="3">
        <v>195</v>
      </c>
    </row>
    <row r="35" spans="1:11" hidden="1" x14ac:dyDescent="0.35">
      <c r="A35" t="s">
        <v>5</v>
      </c>
      <c r="B35" t="s">
        <v>36</v>
      </c>
      <c r="C35" t="s">
        <v>23</v>
      </c>
      <c r="D35" s="2">
        <v>6314</v>
      </c>
      <c r="E35" s="3">
        <v>15</v>
      </c>
      <c r="G35" t="s">
        <v>5</v>
      </c>
      <c r="H35" t="s">
        <v>36</v>
      </c>
      <c r="I35" t="s">
        <v>23</v>
      </c>
      <c r="J35" s="2">
        <v>6314</v>
      </c>
      <c r="K35" s="3">
        <v>15</v>
      </c>
    </row>
    <row r="36" spans="1:11" hidden="1" x14ac:dyDescent="0.35">
      <c r="A36" t="s">
        <v>10</v>
      </c>
      <c r="B36" t="s">
        <v>37</v>
      </c>
      <c r="C36" t="s">
        <v>23</v>
      </c>
      <c r="D36" s="2">
        <v>4683</v>
      </c>
      <c r="E36" s="3">
        <v>30</v>
      </c>
      <c r="G36" t="s">
        <v>10</v>
      </c>
      <c r="H36" t="s">
        <v>37</v>
      </c>
      <c r="I36" t="s">
        <v>23</v>
      </c>
      <c r="J36" s="2">
        <v>4683</v>
      </c>
      <c r="K36" s="3">
        <v>30</v>
      </c>
    </row>
    <row r="37" spans="1:11" hidden="1" x14ac:dyDescent="0.35">
      <c r="A37" t="s">
        <v>41</v>
      </c>
      <c r="B37" t="s">
        <v>37</v>
      </c>
      <c r="C37" t="s">
        <v>24</v>
      </c>
      <c r="D37" s="2">
        <v>6398</v>
      </c>
      <c r="E37" s="3">
        <v>102</v>
      </c>
      <c r="G37" t="s">
        <v>41</v>
      </c>
      <c r="H37" t="s">
        <v>37</v>
      </c>
      <c r="I37" t="s">
        <v>24</v>
      </c>
      <c r="J37" s="2">
        <v>6398</v>
      </c>
      <c r="K37" s="3">
        <v>102</v>
      </c>
    </row>
    <row r="38" spans="1:11" hidden="1" x14ac:dyDescent="0.35">
      <c r="A38" t="s">
        <v>2</v>
      </c>
      <c r="B38" t="s">
        <v>35</v>
      </c>
      <c r="C38" t="s">
        <v>19</v>
      </c>
      <c r="D38" s="2">
        <v>553</v>
      </c>
      <c r="E38" s="3">
        <v>15</v>
      </c>
      <c r="G38" t="s">
        <v>2</v>
      </c>
      <c r="H38" t="s">
        <v>35</v>
      </c>
      <c r="I38" t="s">
        <v>19</v>
      </c>
      <c r="J38" s="2">
        <v>553</v>
      </c>
      <c r="K38" s="3">
        <v>15</v>
      </c>
    </row>
    <row r="39" spans="1:11" hidden="1" x14ac:dyDescent="0.35">
      <c r="A39" t="s">
        <v>8</v>
      </c>
      <c r="B39" t="s">
        <v>39</v>
      </c>
      <c r="C39" t="s">
        <v>30</v>
      </c>
      <c r="D39" s="2">
        <v>7021</v>
      </c>
      <c r="E39" s="3">
        <v>183</v>
      </c>
      <c r="G39" t="s">
        <v>8</v>
      </c>
      <c r="H39" t="s">
        <v>39</v>
      </c>
      <c r="I39" t="s">
        <v>30</v>
      </c>
      <c r="J39" s="2">
        <v>7021</v>
      </c>
      <c r="K39" s="3">
        <v>183</v>
      </c>
    </row>
    <row r="40" spans="1:11" hidden="1" x14ac:dyDescent="0.35">
      <c r="A40" t="s">
        <v>40</v>
      </c>
      <c r="B40" t="s">
        <v>39</v>
      </c>
      <c r="C40" t="s">
        <v>22</v>
      </c>
      <c r="D40" s="2">
        <v>5817</v>
      </c>
      <c r="E40" s="3">
        <v>12</v>
      </c>
      <c r="G40" t="s">
        <v>40</v>
      </c>
      <c r="H40" t="s">
        <v>39</v>
      </c>
      <c r="I40" t="s">
        <v>22</v>
      </c>
      <c r="J40" s="2">
        <v>5817</v>
      </c>
      <c r="K40" s="3">
        <v>12</v>
      </c>
    </row>
    <row r="41" spans="1:11" hidden="1" x14ac:dyDescent="0.35">
      <c r="A41" t="s">
        <v>41</v>
      </c>
      <c r="B41" t="s">
        <v>39</v>
      </c>
      <c r="C41" t="s">
        <v>14</v>
      </c>
      <c r="D41" s="2">
        <v>3976</v>
      </c>
      <c r="E41" s="3">
        <v>72</v>
      </c>
      <c r="G41" t="s">
        <v>41</v>
      </c>
      <c r="H41" t="s">
        <v>39</v>
      </c>
      <c r="I41" t="s">
        <v>14</v>
      </c>
      <c r="J41" s="2">
        <v>3976</v>
      </c>
      <c r="K41" s="3">
        <v>72</v>
      </c>
    </row>
    <row r="42" spans="1:11" hidden="1" x14ac:dyDescent="0.35">
      <c r="A42" t="s">
        <v>6</v>
      </c>
      <c r="B42" t="s">
        <v>38</v>
      </c>
      <c r="C42" t="s">
        <v>27</v>
      </c>
      <c r="D42" s="2">
        <v>1134</v>
      </c>
      <c r="E42" s="3">
        <v>282</v>
      </c>
      <c r="G42" t="s">
        <v>6</v>
      </c>
      <c r="H42" t="s">
        <v>38</v>
      </c>
      <c r="I42" t="s">
        <v>27</v>
      </c>
      <c r="J42" s="2">
        <v>1134</v>
      </c>
      <c r="K42" s="3">
        <v>282</v>
      </c>
    </row>
    <row r="43" spans="1:11" hidden="1" x14ac:dyDescent="0.35">
      <c r="A43" t="s">
        <v>2</v>
      </c>
      <c r="B43" t="s">
        <v>39</v>
      </c>
      <c r="C43" t="s">
        <v>28</v>
      </c>
      <c r="D43" s="2">
        <v>6027</v>
      </c>
      <c r="E43" s="3">
        <v>144</v>
      </c>
      <c r="G43" t="s">
        <v>2</v>
      </c>
      <c r="H43" t="s">
        <v>39</v>
      </c>
      <c r="I43" t="s">
        <v>28</v>
      </c>
      <c r="J43" s="2">
        <v>6027</v>
      </c>
      <c r="K43" s="3">
        <v>144</v>
      </c>
    </row>
    <row r="44" spans="1:11" hidden="1" x14ac:dyDescent="0.35">
      <c r="A44" t="s">
        <v>6</v>
      </c>
      <c r="B44" t="s">
        <v>37</v>
      </c>
      <c r="C44" t="s">
        <v>16</v>
      </c>
      <c r="D44" s="2">
        <v>1904</v>
      </c>
      <c r="E44" s="3">
        <v>405</v>
      </c>
      <c r="G44" t="s">
        <v>6</v>
      </c>
      <c r="H44" t="s">
        <v>37</v>
      </c>
      <c r="I44" t="s">
        <v>16</v>
      </c>
      <c r="J44" s="2">
        <v>1904</v>
      </c>
      <c r="K44" s="3">
        <v>405</v>
      </c>
    </row>
    <row r="45" spans="1:11" hidden="1" x14ac:dyDescent="0.35">
      <c r="A45" t="s">
        <v>7</v>
      </c>
      <c r="B45" t="s">
        <v>34</v>
      </c>
      <c r="C45" t="s">
        <v>32</v>
      </c>
      <c r="D45" s="2">
        <v>3262</v>
      </c>
      <c r="E45" s="3">
        <v>75</v>
      </c>
      <c r="G45" t="s">
        <v>7</v>
      </c>
      <c r="H45" t="s">
        <v>34</v>
      </c>
      <c r="I45" t="s">
        <v>32</v>
      </c>
      <c r="J45" s="2">
        <v>3262</v>
      </c>
      <c r="K45" s="3">
        <v>75</v>
      </c>
    </row>
    <row r="46" spans="1:11" hidden="1" x14ac:dyDescent="0.35">
      <c r="A46" t="s">
        <v>40</v>
      </c>
      <c r="B46" t="s">
        <v>34</v>
      </c>
      <c r="C46" t="s">
        <v>27</v>
      </c>
      <c r="D46" s="2">
        <v>2289</v>
      </c>
      <c r="E46" s="3">
        <v>135</v>
      </c>
      <c r="G46" t="s">
        <v>40</v>
      </c>
      <c r="H46" t="s">
        <v>34</v>
      </c>
      <c r="I46" t="s">
        <v>27</v>
      </c>
      <c r="J46" s="2">
        <v>2289</v>
      </c>
      <c r="K46" s="3">
        <v>135</v>
      </c>
    </row>
    <row r="47" spans="1:11" hidden="1" x14ac:dyDescent="0.35">
      <c r="A47" t="s">
        <v>5</v>
      </c>
      <c r="B47" t="s">
        <v>34</v>
      </c>
      <c r="C47" t="s">
        <v>27</v>
      </c>
      <c r="D47" s="2">
        <v>6986</v>
      </c>
      <c r="E47" s="3">
        <v>21</v>
      </c>
      <c r="G47" t="s">
        <v>5</v>
      </c>
      <c r="H47" t="s">
        <v>34</v>
      </c>
      <c r="I47" t="s">
        <v>27</v>
      </c>
      <c r="J47" s="2">
        <v>6986</v>
      </c>
      <c r="K47" s="3">
        <v>21</v>
      </c>
    </row>
    <row r="48" spans="1:11" hidden="1" x14ac:dyDescent="0.35">
      <c r="A48" t="s">
        <v>2</v>
      </c>
      <c r="B48" t="s">
        <v>38</v>
      </c>
      <c r="C48" t="s">
        <v>23</v>
      </c>
      <c r="D48" s="2">
        <v>4417</v>
      </c>
      <c r="E48" s="3">
        <v>153</v>
      </c>
      <c r="G48" t="s">
        <v>2</v>
      </c>
      <c r="H48" t="s">
        <v>38</v>
      </c>
      <c r="I48" t="s">
        <v>23</v>
      </c>
      <c r="J48" s="2">
        <v>4417</v>
      </c>
      <c r="K48" s="3">
        <v>153</v>
      </c>
    </row>
    <row r="49" spans="1:11" hidden="1" x14ac:dyDescent="0.35">
      <c r="A49" t="s">
        <v>6</v>
      </c>
      <c r="B49" t="s">
        <v>34</v>
      </c>
      <c r="C49" t="s">
        <v>15</v>
      </c>
      <c r="D49" s="2">
        <v>1442</v>
      </c>
      <c r="E49" s="3">
        <v>15</v>
      </c>
      <c r="G49" t="s">
        <v>6</v>
      </c>
      <c r="H49" t="s">
        <v>34</v>
      </c>
      <c r="I49" t="s">
        <v>15</v>
      </c>
      <c r="J49" s="2">
        <v>1442</v>
      </c>
      <c r="K49" s="3">
        <v>15</v>
      </c>
    </row>
    <row r="50" spans="1:11" hidden="1" x14ac:dyDescent="0.35">
      <c r="A50" t="s">
        <v>3</v>
      </c>
      <c r="B50" t="s">
        <v>35</v>
      </c>
      <c r="C50" t="s">
        <v>14</v>
      </c>
      <c r="D50" s="2">
        <v>2415</v>
      </c>
      <c r="E50" s="3">
        <v>255</v>
      </c>
      <c r="G50" t="s">
        <v>3</v>
      </c>
      <c r="H50" t="s">
        <v>35</v>
      </c>
      <c r="I50" t="s">
        <v>14</v>
      </c>
      <c r="J50" s="2">
        <v>2415</v>
      </c>
      <c r="K50" s="3">
        <v>255</v>
      </c>
    </row>
    <row r="51" spans="1:11" hidden="1" x14ac:dyDescent="0.35">
      <c r="A51" t="s">
        <v>2</v>
      </c>
      <c r="B51" t="s">
        <v>37</v>
      </c>
      <c r="C51" t="s">
        <v>19</v>
      </c>
      <c r="D51" s="2">
        <v>238</v>
      </c>
      <c r="E51" s="3">
        <v>18</v>
      </c>
      <c r="G51" t="s">
        <v>2</v>
      </c>
      <c r="H51" t="s">
        <v>37</v>
      </c>
      <c r="I51" t="s">
        <v>19</v>
      </c>
      <c r="J51" s="2">
        <v>238</v>
      </c>
      <c r="K51" s="3">
        <v>18</v>
      </c>
    </row>
    <row r="52" spans="1:11" hidden="1" x14ac:dyDescent="0.35">
      <c r="A52" t="s">
        <v>6</v>
      </c>
      <c r="B52" t="s">
        <v>37</v>
      </c>
      <c r="C52" t="s">
        <v>23</v>
      </c>
      <c r="D52" s="2">
        <v>4949</v>
      </c>
      <c r="E52" s="3">
        <v>189</v>
      </c>
      <c r="G52" t="s">
        <v>6</v>
      </c>
      <c r="H52" t="s">
        <v>37</v>
      </c>
      <c r="I52" t="s">
        <v>23</v>
      </c>
      <c r="J52" s="2">
        <v>4949</v>
      </c>
      <c r="K52" s="3">
        <v>189</v>
      </c>
    </row>
    <row r="53" spans="1:11" hidden="1" x14ac:dyDescent="0.35">
      <c r="A53" t="s">
        <v>5</v>
      </c>
      <c r="B53" t="s">
        <v>38</v>
      </c>
      <c r="C53" t="s">
        <v>32</v>
      </c>
      <c r="D53" s="2">
        <v>5075</v>
      </c>
      <c r="E53" s="3">
        <v>21</v>
      </c>
      <c r="G53" t="s">
        <v>5</v>
      </c>
      <c r="H53" t="s">
        <v>38</v>
      </c>
      <c r="I53" t="s">
        <v>32</v>
      </c>
      <c r="J53" s="2">
        <v>5075</v>
      </c>
      <c r="K53" s="3">
        <v>21</v>
      </c>
    </row>
    <row r="54" spans="1:11" hidden="1" x14ac:dyDescent="0.35">
      <c r="A54" t="s">
        <v>3</v>
      </c>
      <c r="B54" t="s">
        <v>36</v>
      </c>
      <c r="C54" t="s">
        <v>16</v>
      </c>
      <c r="D54" s="2">
        <v>9198</v>
      </c>
      <c r="E54" s="3">
        <v>36</v>
      </c>
      <c r="G54" t="s">
        <v>3</v>
      </c>
      <c r="H54" t="s">
        <v>36</v>
      </c>
      <c r="I54" t="s">
        <v>16</v>
      </c>
      <c r="J54" s="2">
        <v>9198</v>
      </c>
      <c r="K54" s="3">
        <v>36</v>
      </c>
    </row>
    <row r="55" spans="1:11" hidden="1" x14ac:dyDescent="0.35">
      <c r="A55" t="s">
        <v>6</v>
      </c>
      <c r="B55" t="s">
        <v>34</v>
      </c>
      <c r="C55" t="s">
        <v>29</v>
      </c>
      <c r="D55" s="2">
        <v>3339</v>
      </c>
      <c r="E55" s="3">
        <v>75</v>
      </c>
      <c r="G55" t="s">
        <v>6</v>
      </c>
      <c r="H55" t="s">
        <v>34</v>
      </c>
      <c r="I55" t="s">
        <v>29</v>
      </c>
      <c r="J55" s="2">
        <v>3339</v>
      </c>
      <c r="K55" s="3">
        <v>75</v>
      </c>
    </row>
    <row r="56" spans="1:11" hidden="1" x14ac:dyDescent="0.35">
      <c r="A56" t="s">
        <v>40</v>
      </c>
      <c r="B56" t="s">
        <v>34</v>
      </c>
      <c r="C56" t="s">
        <v>17</v>
      </c>
      <c r="D56" s="2">
        <v>5019</v>
      </c>
      <c r="E56" s="3">
        <v>156</v>
      </c>
      <c r="G56" t="s">
        <v>40</v>
      </c>
      <c r="H56" t="s">
        <v>34</v>
      </c>
      <c r="I56" t="s">
        <v>17</v>
      </c>
      <c r="J56" s="2">
        <v>5019</v>
      </c>
      <c r="K56" s="3">
        <v>156</v>
      </c>
    </row>
    <row r="57" spans="1:11" x14ac:dyDescent="0.35">
      <c r="A57" t="s">
        <v>5</v>
      </c>
      <c r="B57" t="s">
        <v>36</v>
      </c>
      <c r="C57" t="s">
        <v>16</v>
      </c>
      <c r="D57" s="2">
        <v>16184</v>
      </c>
      <c r="E57" s="3">
        <v>39</v>
      </c>
      <c r="G57" t="s">
        <v>5</v>
      </c>
      <c r="H57" t="s">
        <v>36</v>
      </c>
      <c r="I57" t="s">
        <v>16</v>
      </c>
      <c r="J57" s="2">
        <v>16184</v>
      </c>
      <c r="K57" s="3">
        <v>39</v>
      </c>
    </row>
    <row r="58" spans="1:11" hidden="1" x14ac:dyDescent="0.35">
      <c r="A58" t="s">
        <v>6</v>
      </c>
      <c r="B58" t="s">
        <v>36</v>
      </c>
      <c r="C58" t="s">
        <v>21</v>
      </c>
      <c r="D58" s="2">
        <v>497</v>
      </c>
      <c r="E58" s="3">
        <v>63</v>
      </c>
      <c r="G58" t="s">
        <v>6</v>
      </c>
      <c r="H58" t="s">
        <v>36</v>
      </c>
      <c r="I58" t="s">
        <v>21</v>
      </c>
      <c r="J58" s="2">
        <v>497</v>
      </c>
      <c r="K58" s="3">
        <v>63</v>
      </c>
    </row>
    <row r="59" spans="1:11" hidden="1" x14ac:dyDescent="0.35">
      <c r="A59" t="s">
        <v>2</v>
      </c>
      <c r="B59" t="s">
        <v>36</v>
      </c>
      <c r="C59" t="s">
        <v>29</v>
      </c>
      <c r="D59" s="2">
        <v>8211</v>
      </c>
      <c r="E59" s="3">
        <v>75</v>
      </c>
      <c r="G59" t="s">
        <v>2</v>
      </c>
      <c r="H59" t="s">
        <v>36</v>
      </c>
      <c r="I59" t="s">
        <v>29</v>
      </c>
      <c r="J59" s="2">
        <v>8211</v>
      </c>
      <c r="K59" s="3">
        <v>75</v>
      </c>
    </row>
    <row r="60" spans="1:11" hidden="1" x14ac:dyDescent="0.35">
      <c r="A60" t="s">
        <v>2</v>
      </c>
      <c r="B60" t="s">
        <v>38</v>
      </c>
      <c r="C60" t="s">
        <v>28</v>
      </c>
      <c r="D60" s="2">
        <v>6580</v>
      </c>
      <c r="E60" s="3">
        <v>183</v>
      </c>
      <c r="G60" t="s">
        <v>2</v>
      </c>
      <c r="H60" t="s">
        <v>38</v>
      </c>
      <c r="I60" t="s">
        <v>28</v>
      </c>
      <c r="J60" s="2">
        <v>6580</v>
      </c>
      <c r="K60" s="3">
        <v>183</v>
      </c>
    </row>
    <row r="61" spans="1:11" hidden="1" x14ac:dyDescent="0.35">
      <c r="A61" t="s">
        <v>41</v>
      </c>
      <c r="B61" t="s">
        <v>35</v>
      </c>
      <c r="C61" t="s">
        <v>13</v>
      </c>
      <c r="D61" s="2">
        <v>4760</v>
      </c>
      <c r="E61" s="3">
        <v>69</v>
      </c>
      <c r="G61" t="s">
        <v>41</v>
      </c>
      <c r="H61" t="s">
        <v>35</v>
      </c>
      <c r="I61" t="s">
        <v>13</v>
      </c>
      <c r="J61" s="2">
        <v>4760</v>
      </c>
      <c r="K61" s="3">
        <v>69</v>
      </c>
    </row>
    <row r="62" spans="1:11" hidden="1" x14ac:dyDescent="0.35">
      <c r="A62" t="s">
        <v>40</v>
      </c>
      <c r="B62" t="s">
        <v>36</v>
      </c>
      <c r="C62" t="s">
        <v>25</v>
      </c>
      <c r="D62" s="2">
        <v>5439</v>
      </c>
      <c r="E62" s="3">
        <v>30</v>
      </c>
      <c r="G62" t="s">
        <v>40</v>
      </c>
      <c r="H62" t="s">
        <v>36</v>
      </c>
      <c r="I62" t="s">
        <v>25</v>
      </c>
      <c r="J62" s="2">
        <v>5439</v>
      </c>
      <c r="K62" s="3">
        <v>30</v>
      </c>
    </row>
    <row r="63" spans="1:11" hidden="1" x14ac:dyDescent="0.35">
      <c r="A63" t="s">
        <v>41</v>
      </c>
      <c r="B63" t="s">
        <v>34</v>
      </c>
      <c r="C63" t="s">
        <v>17</v>
      </c>
      <c r="D63" s="2">
        <v>1463</v>
      </c>
      <c r="E63" s="3">
        <v>39</v>
      </c>
      <c r="G63" t="s">
        <v>41</v>
      </c>
      <c r="H63" t="s">
        <v>34</v>
      </c>
      <c r="I63" t="s">
        <v>17</v>
      </c>
      <c r="J63" s="2">
        <v>1463</v>
      </c>
      <c r="K63" s="3">
        <v>39</v>
      </c>
    </row>
    <row r="64" spans="1:11" hidden="1" x14ac:dyDescent="0.35">
      <c r="A64" t="s">
        <v>3</v>
      </c>
      <c r="B64" t="s">
        <v>34</v>
      </c>
      <c r="C64" t="s">
        <v>32</v>
      </c>
      <c r="D64" s="2">
        <v>7777</v>
      </c>
      <c r="E64" s="3">
        <v>504</v>
      </c>
      <c r="G64" t="s">
        <v>3</v>
      </c>
      <c r="H64" t="s">
        <v>34</v>
      </c>
      <c r="I64" t="s">
        <v>32</v>
      </c>
      <c r="J64" s="2">
        <v>7777</v>
      </c>
      <c r="K64" s="3">
        <v>504</v>
      </c>
    </row>
    <row r="65" spans="1:11" hidden="1" x14ac:dyDescent="0.35">
      <c r="A65" t="s">
        <v>9</v>
      </c>
      <c r="B65" t="s">
        <v>37</v>
      </c>
      <c r="C65" t="s">
        <v>29</v>
      </c>
      <c r="D65" s="2">
        <v>1085</v>
      </c>
      <c r="E65" s="3">
        <v>273</v>
      </c>
      <c r="G65" t="s">
        <v>9</v>
      </c>
      <c r="H65" t="s">
        <v>37</v>
      </c>
      <c r="I65" t="s">
        <v>29</v>
      </c>
      <c r="J65" s="2">
        <v>1085</v>
      </c>
      <c r="K65" s="3">
        <v>273</v>
      </c>
    </row>
    <row r="66" spans="1:11" hidden="1" x14ac:dyDescent="0.35">
      <c r="A66" t="s">
        <v>5</v>
      </c>
      <c r="B66" t="s">
        <v>37</v>
      </c>
      <c r="C66" t="s">
        <v>31</v>
      </c>
      <c r="D66" s="2">
        <v>182</v>
      </c>
      <c r="E66" s="3">
        <v>48</v>
      </c>
      <c r="G66" t="s">
        <v>5</v>
      </c>
      <c r="H66" t="s">
        <v>37</v>
      </c>
      <c r="I66" t="s">
        <v>31</v>
      </c>
      <c r="J66" s="2">
        <v>182</v>
      </c>
      <c r="K66" s="3">
        <v>48</v>
      </c>
    </row>
    <row r="67" spans="1:11" hidden="1" x14ac:dyDescent="0.35">
      <c r="A67" t="s">
        <v>6</v>
      </c>
      <c r="B67" t="s">
        <v>34</v>
      </c>
      <c r="C67" t="s">
        <v>27</v>
      </c>
      <c r="D67" s="2">
        <v>4242</v>
      </c>
      <c r="E67" s="3">
        <v>207</v>
      </c>
      <c r="G67" t="s">
        <v>6</v>
      </c>
      <c r="H67" t="s">
        <v>34</v>
      </c>
      <c r="I67" t="s">
        <v>27</v>
      </c>
      <c r="J67" s="2">
        <v>4242</v>
      </c>
      <c r="K67" s="3">
        <v>207</v>
      </c>
    </row>
    <row r="68" spans="1:11" hidden="1" x14ac:dyDescent="0.35">
      <c r="A68" t="s">
        <v>6</v>
      </c>
      <c r="B68" t="s">
        <v>36</v>
      </c>
      <c r="C68" t="s">
        <v>32</v>
      </c>
      <c r="D68" s="2">
        <v>6118</v>
      </c>
      <c r="E68" s="3">
        <v>9</v>
      </c>
      <c r="G68" t="s">
        <v>6</v>
      </c>
      <c r="H68" t="s">
        <v>36</v>
      </c>
      <c r="I68" t="s">
        <v>32</v>
      </c>
      <c r="J68" s="2">
        <v>6118</v>
      </c>
      <c r="K68" s="3">
        <v>9</v>
      </c>
    </row>
    <row r="69" spans="1:11" hidden="1" x14ac:dyDescent="0.35">
      <c r="A69" t="s">
        <v>10</v>
      </c>
      <c r="B69" t="s">
        <v>36</v>
      </c>
      <c r="C69" t="s">
        <v>23</v>
      </c>
      <c r="D69" s="2">
        <v>2317</v>
      </c>
      <c r="E69" s="3">
        <v>261</v>
      </c>
      <c r="G69" t="s">
        <v>10</v>
      </c>
      <c r="H69" t="s">
        <v>36</v>
      </c>
      <c r="I69" t="s">
        <v>23</v>
      </c>
      <c r="J69" s="2">
        <v>2317</v>
      </c>
      <c r="K69" s="3">
        <v>261</v>
      </c>
    </row>
    <row r="70" spans="1:11" hidden="1" x14ac:dyDescent="0.35">
      <c r="A70" t="s">
        <v>6</v>
      </c>
      <c r="B70" t="s">
        <v>38</v>
      </c>
      <c r="C70" t="s">
        <v>16</v>
      </c>
      <c r="D70" s="2">
        <v>938</v>
      </c>
      <c r="E70" s="3">
        <v>6</v>
      </c>
      <c r="G70" t="s">
        <v>6</v>
      </c>
      <c r="H70" t="s">
        <v>38</v>
      </c>
      <c r="I70" t="s">
        <v>16</v>
      </c>
      <c r="J70" s="2">
        <v>938</v>
      </c>
      <c r="K70" s="3">
        <v>6</v>
      </c>
    </row>
    <row r="71" spans="1:11" hidden="1" x14ac:dyDescent="0.35">
      <c r="A71" t="s">
        <v>8</v>
      </c>
      <c r="B71" t="s">
        <v>37</v>
      </c>
      <c r="C71" t="s">
        <v>15</v>
      </c>
      <c r="D71" s="2">
        <v>9709</v>
      </c>
      <c r="E71" s="3">
        <v>30</v>
      </c>
      <c r="G71" t="s">
        <v>8</v>
      </c>
      <c r="H71" t="s">
        <v>37</v>
      </c>
      <c r="I71" t="s">
        <v>15</v>
      </c>
      <c r="J71" s="2">
        <v>9709</v>
      </c>
      <c r="K71" s="3">
        <v>30</v>
      </c>
    </row>
    <row r="72" spans="1:11" hidden="1" x14ac:dyDescent="0.35">
      <c r="A72" t="s">
        <v>7</v>
      </c>
      <c r="B72" t="s">
        <v>34</v>
      </c>
      <c r="C72" t="s">
        <v>20</v>
      </c>
      <c r="D72" s="2">
        <v>2205</v>
      </c>
      <c r="E72" s="3">
        <v>138</v>
      </c>
      <c r="G72" t="s">
        <v>7</v>
      </c>
      <c r="H72" t="s">
        <v>34</v>
      </c>
      <c r="I72" t="s">
        <v>20</v>
      </c>
      <c r="J72" s="2">
        <v>2205</v>
      </c>
      <c r="K72" s="3">
        <v>138</v>
      </c>
    </row>
    <row r="73" spans="1:11" hidden="1" x14ac:dyDescent="0.35">
      <c r="A73" t="s">
        <v>7</v>
      </c>
      <c r="B73" t="s">
        <v>37</v>
      </c>
      <c r="C73" t="s">
        <v>17</v>
      </c>
      <c r="D73" s="2">
        <v>4487</v>
      </c>
      <c r="E73" s="3">
        <v>111</v>
      </c>
      <c r="G73" t="s">
        <v>7</v>
      </c>
      <c r="H73" t="s">
        <v>37</v>
      </c>
      <c r="I73" t="s">
        <v>17</v>
      </c>
      <c r="J73" s="2">
        <v>4487</v>
      </c>
      <c r="K73" s="3">
        <v>111</v>
      </c>
    </row>
    <row r="74" spans="1:11" hidden="1" x14ac:dyDescent="0.35">
      <c r="A74" t="s">
        <v>5</v>
      </c>
      <c r="B74" t="s">
        <v>35</v>
      </c>
      <c r="C74" t="s">
        <v>18</v>
      </c>
      <c r="D74" s="2">
        <v>2415</v>
      </c>
      <c r="E74" s="3">
        <v>15</v>
      </c>
      <c r="G74" t="s">
        <v>5</v>
      </c>
      <c r="H74" t="s">
        <v>35</v>
      </c>
      <c r="I74" t="s">
        <v>18</v>
      </c>
      <c r="J74" s="2">
        <v>2415</v>
      </c>
      <c r="K74" s="3">
        <v>15</v>
      </c>
    </row>
    <row r="75" spans="1:11" hidden="1" x14ac:dyDescent="0.35">
      <c r="A75" t="s">
        <v>40</v>
      </c>
      <c r="B75" t="s">
        <v>34</v>
      </c>
      <c r="C75" t="s">
        <v>19</v>
      </c>
      <c r="D75" s="2">
        <v>4018</v>
      </c>
      <c r="E75" s="3">
        <v>162</v>
      </c>
      <c r="G75" t="s">
        <v>40</v>
      </c>
      <c r="H75" t="s">
        <v>34</v>
      </c>
      <c r="I75" t="s">
        <v>19</v>
      </c>
      <c r="J75" s="2">
        <v>4018</v>
      </c>
      <c r="K75" s="3">
        <v>162</v>
      </c>
    </row>
    <row r="76" spans="1:11" hidden="1" x14ac:dyDescent="0.35">
      <c r="A76" t="s">
        <v>5</v>
      </c>
      <c r="B76" t="s">
        <v>34</v>
      </c>
      <c r="C76" t="s">
        <v>19</v>
      </c>
      <c r="D76" s="2">
        <v>861</v>
      </c>
      <c r="E76" s="3">
        <v>195</v>
      </c>
      <c r="G76" t="s">
        <v>5</v>
      </c>
      <c r="H76" t="s">
        <v>34</v>
      </c>
      <c r="I76" t="s">
        <v>19</v>
      </c>
      <c r="J76" s="2">
        <v>861</v>
      </c>
      <c r="K76" s="3">
        <v>195</v>
      </c>
    </row>
    <row r="77" spans="1:11" hidden="1" x14ac:dyDescent="0.35">
      <c r="A77" t="s">
        <v>10</v>
      </c>
      <c r="B77" t="s">
        <v>38</v>
      </c>
      <c r="C77" t="s">
        <v>14</v>
      </c>
      <c r="D77" s="2">
        <v>5586</v>
      </c>
      <c r="E77" s="3">
        <v>525</v>
      </c>
      <c r="G77" t="s">
        <v>10</v>
      </c>
      <c r="H77" t="s">
        <v>38</v>
      </c>
      <c r="I77" t="s">
        <v>14</v>
      </c>
      <c r="J77" s="2">
        <v>5586</v>
      </c>
      <c r="K77" s="3">
        <v>525</v>
      </c>
    </row>
    <row r="78" spans="1:11" hidden="1" x14ac:dyDescent="0.35">
      <c r="A78" t="s">
        <v>7</v>
      </c>
      <c r="B78" t="s">
        <v>34</v>
      </c>
      <c r="C78" t="s">
        <v>33</v>
      </c>
      <c r="D78" s="2">
        <v>2226</v>
      </c>
      <c r="E78" s="3">
        <v>48</v>
      </c>
      <c r="G78" t="s">
        <v>7</v>
      </c>
      <c r="H78" t="s">
        <v>34</v>
      </c>
      <c r="I78" t="s">
        <v>33</v>
      </c>
      <c r="J78" s="2">
        <v>2226</v>
      </c>
      <c r="K78" s="3">
        <v>48</v>
      </c>
    </row>
    <row r="79" spans="1:11" x14ac:dyDescent="0.35">
      <c r="A79" t="s">
        <v>9</v>
      </c>
      <c r="B79" t="s">
        <v>34</v>
      </c>
      <c r="C79" t="s">
        <v>28</v>
      </c>
      <c r="D79" s="2">
        <v>14329</v>
      </c>
      <c r="E79" s="3">
        <v>150</v>
      </c>
      <c r="G79" t="s">
        <v>9</v>
      </c>
      <c r="H79" t="s">
        <v>34</v>
      </c>
      <c r="I79" t="s">
        <v>28</v>
      </c>
      <c r="J79" s="2">
        <v>14329</v>
      </c>
      <c r="K79" s="3">
        <v>150</v>
      </c>
    </row>
    <row r="80" spans="1:11" hidden="1" x14ac:dyDescent="0.35">
      <c r="A80" t="s">
        <v>9</v>
      </c>
      <c r="B80" t="s">
        <v>34</v>
      </c>
      <c r="C80" t="s">
        <v>20</v>
      </c>
      <c r="D80" s="2">
        <v>8463</v>
      </c>
      <c r="E80" s="3">
        <v>492</v>
      </c>
      <c r="G80" t="s">
        <v>9</v>
      </c>
      <c r="H80" t="s">
        <v>34</v>
      </c>
      <c r="I80" t="s">
        <v>20</v>
      </c>
      <c r="J80" s="2">
        <v>8463</v>
      </c>
      <c r="K80" s="3">
        <v>492</v>
      </c>
    </row>
    <row r="81" spans="1:11" hidden="1" x14ac:dyDescent="0.35">
      <c r="A81" t="s">
        <v>5</v>
      </c>
      <c r="B81" t="s">
        <v>34</v>
      </c>
      <c r="C81" t="s">
        <v>29</v>
      </c>
      <c r="D81" s="2">
        <v>2891</v>
      </c>
      <c r="E81" s="3">
        <v>102</v>
      </c>
      <c r="G81" t="s">
        <v>5</v>
      </c>
      <c r="H81" t="s">
        <v>34</v>
      </c>
      <c r="I81" t="s">
        <v>29</v>
      </c>
      <c r="J81" s="2">
        <v>2891</v>
      </c>
      <c r="K81" s="3">
        <v>102</v>
      </c>
    </row>
    <row r="82" spans="1:11" hidden="1" x14ac:dyDescent="0.35">
      <c r="A82" t="s">
        <v>3</v>
      </c>
      <c r="B82" t="s">
        <v>36</v>
      </c>
      <c r="C82" t="s">
        <v>23</v>
      </c>
      <c r="D82" s="2">
        <v>3773</v>
      </c>
      <c r="E82" s="3">
        <v>165</v>
      </c>
      <c r="G82" t="s">
        <v>3</v>
      </c>
      <c r="H82" t="s">
        <v>36</v>
      </c>
      <c r="I82" t="s">
        <v>23</v>
      </c>
      <c r="J82" s="2">
        <v>3773</v>
      </c>
      <c r="K82" s="3">
        <v>165</v>
      </c>
    </row>
    <row r="83" spans="1:11" hidden="1" x14ac:dyDescent="0.35">
      <c r="A83" t="s">
        <v>41</v>
      </c>
      <c r="B83" t="s">
        <v>36</v>
      </c>
      <c r="C83" t="s">
        <v>28</v>
      </c>
      <c r="D83" s="2">
        <v>854</v>
      </c>
      <c r="E83" s="3">
        <v>309</v>
      </c>
      <c r="G83" t="s">
        <v>41</v>
      </c>
      <c r="H83" t="s">
        <v>36</v>
      </c>
      <c r="I83" t="s">
        <v>28</v>
      </c>
      <c r="J83" s="2">
        <v>854</v>
      </c>
      <c r="K83" s="3">
        <v>309</v>
      </c>
    </row>
    <row r="84" spans="1:11" hidden="1" x14ac:dyDescent="0.35">
      <c r="A84" t="s">
        <v>6</v>
      </c>
      <c r="B84" t="s">
        <v>36</v>
      </c>
      <c r="C84" t="s">
        <v>17</v>
      </c>
      <c r="D84" s="2">
        <v>4970</v>
      </c>
      <c r="E84" s="3">
        <v>156</v>
      </c>
      <c r="G84" t="s">
        <v>6</v>
      </c>
      <c r="H84" t="s">
        <v>36</v>
      </c>
      <c r="I84" t="s">
        <v>17</v>
      </c>
      <c r="J84" s="2">
        <v>4970</v>
      </c>
      <c r="K84" s="3">
        <v>156</v>
      </c>
    </row>
    <row r="85" spans="1:11" hidden="1" x14ac:dyDescent="0.35">
      <c r="A85" t="s">
        <v>9</v>
      </c>
      <c r="B85" t="s">
        <v>35</v>
      </c>
      <c r="C85" t="s">
        <v>26</v>
      </c>
      <c r="D85" s="2">
        <v>98</v>
      </c>
      <c r="E85" s="3">
        <v>159</v>
      </c>
      <c r="G85" t="s">
        <v>9</v>
      </c>
      <c r="H85" t="s">
        <v>35</v>
      </c>
      <c r="I85" t="s">
        <v>26</v>
      </c>
      <c r="J85" s="2">
        <v>98</v>
      </c>
      <c r="K85" s="3">
        <v>159</v>
      </c>
    </row>
    <row r="86" spans="1:11" x14ac:dyDescent="0.35">
      <c r="A86" t="s">
        <v>5</v>
      </c>
      <c r="B86" t="s">
        <v>35</v>
      </c>
      <c r="C86" t="s">
        <v>15</v>
      </c>
      <c r="D86" s="2">
        <v>13391</v>
      </c>
      <c r="E86" s="3">
        <v>201</v>
      </c>
      <c r="G86" t="s">
        <v>5</v>
      </c>
      <c r="H86" t="s">
        <v>35</v>
      </c>
      <c r="I86" t="s">
        <v>15</v>
      </c>
      <c r="J86" s="2">
        <v>13391</v>
      </c>
      <c r="K86" s="3">
        <v>201</v>
      </c>
    </row>
    <row r="87" spans="1:11" hidden="1" x14ac:dyDescent="0.35">
      <c r="A87" t="s">
        <v>8</v>
      </c>
      <c r="B87" t="s">
        <v>39</v>
      </c>
      <c r="C87" t="s">
        <v>31</v>
      </c>
      <c r="D87" s="2">
        <v>8890</v>
      </c>
      <c r="E87" s="3">
        <v>210</v>
      </c>
      <c r="G87" t="s">
        <v>8</v>
      </c>
      <c r="H87" t="s">
        <v>39</v>
      </c>
      <c r="I87" t="s">
        <v>31</v>
      </c>
      <c r="J87" s="2">
        <v>8890</v>
      </c>
      <c r="K87" s="3">
        <v>210</v>
      </c>
    </row>
    <row r="88" spans="1:11" hidden="1" x14ac:dyDescent="0.35">
      <c r="A88" t="s">
        <v>2</v>
      </c>
      <c r="B88" t="s">
        <v>38</v>
      </c>
      <c r="C88" t="s">
        <v>13</v>
      </c>
      <c r="D88" s="2">
        <v>56</v>
      </c>
      <c r="E88" s="3">
        <v>51</v>
      </c>
      <c r="G88" t="s">
        <v>2</v>
      </c>
      <c r="H88" t="s">
        <v>38</v>
      </c>
      <c r="I88" t="s">
        <v>13</v>
      </c>
      <c r="J88" s="2">
        <v>56</v>
      </c>
      <c r="K88" s="3">
        <v>51</v>
      </c>
    </row>
    <row r="89" spans="1:11" hidden="1" x14ac:dyDescent="0.35">
      <c r="A89" t="s">
        <v>3</v>
      </c>
      <c r="B89" t="s">
        <v>36</v>
      </c>
      <c r="C89" t="s">
        <v>25</v>
      </c>
      <c r="D89" s="2">
        <v>3339</v>
      </c>
      <c r="E89" s="3">
        <v>39</v>
      </c>
      <c r="G89" t="s">
        <v>3</v>
      </c>
      <c r="H89" t="s">
        <v>36</v>
      </c>
      <c r="I89" t="s">
        <v>25</v>
      </c>
      <c r="J89" s="2">
        <v>3339</v>
      </c>
      <c r="K89" s="3">
        <v>39</v>
      </c>
    </row>
    <row r="90" spans="1:11" hidden="1" x14ac:dyDescent="0.35">
      <c r="A90" t="s">
        <v>10</v>
      </c>
      <c r="B90" t="s">
        <v>35</v>
      </c>
      <c r="C90" t="s">
        <v>18</v>
      </c>
      <c r="D90" s="2">
        <v>3808</v>
      </c>
      <c r="E90" s="3">
        <v>279</v>
      </c>
      <c r="G90" t="s">
        <v>10</v>
      </c>
      <c r="H90" t="s">
        <v>35</v>
      </c>
      <c r="I90" t="s">
        <v>18</v>
      </c>
      <c r="J90" s="2">
        <v>3808</v>
      </c>
      <c r="K90" s="3">
        <v>279</v>
      </c>
    </row>
    <row r="91" spans="1:11" hidden="1" x14ac:dyDescent="0.35">
      <c r="A91" t="s">
        <v>10</v>
      </c>
      <c r="B91" t="s">
        <v>38</v>
      </c>
      <c r="C91" t="s">
        <v>13</v>
      </c>
      <c r="D91" s="2">
        <v>63</v>
      </c>
      <c r="E91" s="3">
        <v>123</v>
      </c>
      <c r="G91" t="s">
        <v>10</v>
      </c>
      <c r="H91" t="s">
        <v>38</v>
      </c>
      <c r="I91" t="s">
        <v>13</v>
      </c>
      <c r="J91" s="2">
        <v>63</v>
      </c>
      <c r="K91" s="3">
        <v>123</v>
      </c>
    </row>
    <row r="92" spans="1:11" hidden="1" x14ac:dyDescent="0.35">
      <c r="A92" t="s">
        <v>2</v>
      </c>
      <c r="B92" t="s">
        <v>39</v>
      </c>
      <c r="C92" t="s">
        <v>27</v>
      </c>
      <c r="D92" s="2">
        <v>7812</v>
      </c>
      <c r="E92" s="3">
        <v>81</v>
      </c>
      <c r="G92" t="s">
        <v>2</v>
      </c>
      <c r="H92" t="s">
        <v>39</v>
      </c>
      <c r="I92" t="s">
        <v>27</v>
      </c>
      <c r="J92" s="2">
        <v>7812</v>
      </c>
      <c r="K92" s="3">
        <v>81</v>
      </c>
    </row>
    <row r="93" spans="1:11" hidden="1" x14ac:dyDescent="0.35">
      <c r="A93" t="s">
        <v>40</v>
      </c>
      <c r="B93" t="s">
        <v>37</v>
      </c>
      <c r="C93" t="s">
        <v>19</v>
      </c>
      <c r="D93" s="2">
        <v>7693</v>
      </c>
      <c r="E93" s="3">
        <v>21</v>
      </c>
      <c r="G93" t="s">
        <v>40</v>
      </c>
      <c r="H93" t="s">
        <v>37</v>
      </c>
      <c r="I93" t="s">
        <v>19</v>
      </c>
      <c r="J93" s="2">
        <v>7693</v>
      </c>
      <c r="K93" s="3">
        <v>21</v>
      </c>
    </row>
    <row r="94" spans="1:11" hidden="1" x14ac:dyDescent="0.35">
      <c r="A94" t="s">
        <v>3</v>
      </c>
      <c r="B94" t="s">
        <v>36</v>
      </c>
      <c r="C94" t="s">
        <v>28</v>
      </c>
      <c r="D94" s="2">
        <v>973</v>
      </c>
      <c r="E94" s="3">
        <v>162</v>
      </c>
      <c r="G94" t="s">
        <v>3</v>
      </c>
      <c r="H94" t="s">
        <v>36</v>
      </c>
      <c r="I94" t="s">
        <v>28</v>
      </c>
      <c r="J94" s="2">
        <v>973</v>
      </c>
      <c r="K94" s="3">
        <v>162</v>
      </c>
    </row>
    <row r="95" spans="1:11" hidden="1" x14ac:dyDescent="0.35">
      <c r="A95" t="s">
        <v>10</v>
      </c>
      <c r="B95" t="s">
        <v>35</v>
      </c>
      <c r="C95" t="s">
        <v>21</v>
      </c>
      <c r="D95" s="2">
        <v>567</v>
      </c>
      <c r="E95" s="3">
        <v>228</v>
      </c>
      <c r="G95" t="s">
        <v>10</v>
      </c>
      <c r="H95" t="s">
        <v>35</v>
      </c>
      <c r="I95" t="s">
        <v>21</v>
      </c>
      <c r="J95" s="2">
        <v>567</v>
      </c>
      <c r="K95" s="3">
        <v>228</v>
      </c>
    </row>
    <row r="96" spans="1:11" hidden="1" x14ac:dyDescent="0.35">
      <c r="A96" t="s">
        <v>10</v>
      </c>
      <c r="B96" t="s">
        <v>36</v>
      </c>
      <c r="C96" t="s">
        <v>29</v>
      </c>
      <c r="D96" s="2">
        <v>2471</v>
      </c>
      <c r="E96" s="3">
        <v>342</v>
      </c>
      <c r="G96" t="s">
        <v>10</v>
      </c>
      <c r="H96" t="s">
        <v>36</v>
      </c>
      <c r="I96" t="s">
        <v>29</v>
      </c>
      <c r="J96" s="2">
        <v>2471</v>
      </c>
      <c r="K96" s="3">
        <v>342</v>
      </c>
    </row>
    <row r="97" spans="1:11" hidden="1" x14ac:dyDescent="0.35">
      <c r="A97" t="s">
        <v>5</v>
      </c>
      <c r="B97" t="s">
        <v>38</v>
      </c>
      <c r="C97" t="s">
        <v>13</v>
      </c>
      <c r="D97" s="2">
        <v>7189</v>
      </c>
      <c r="E97" s="3">
        <v>54</v>
      </c>
      <c r="G97" t="s">
        <v>5</v>
      </c>
      <c r="H97" t="s">
        <v>38</v>
      </c>
      <c r="I97" t="s">
        <v>13</v>
      </c>
      <c r="J97" s="2">
        <v>7189</v>
      </c>
      <c r="K97" s="3">
        <v>54</v>
      </c>
    </row>
    <row r="98" spans="1:11" hidden="1" x14ac:dyDescent="0.35">
      <c r="A98" t="s">
        <v>41</v>
      </c>
      <c r="B98" t="s">
        <v>35</v>
      </c>
      <c r="C98" t="s">
        <v>28</v>
      </c>
      <c r="D98" s="2">
        <v>7455</v>
      </c>
      <c r="E98" s="3">
        <v>216</v>
      </c>
      <c r="G98" t="s">
        <v>41</v>
      </c>
      <c r="H98" t="s">
        <v>35</v>
      </c>
      <c r="I98" t="s">
        <v>28</v>
      </c>
      <c r="J98" s="2">
        <v>7455</v>
      </c>
      <c r="K98" s="3">
        <v>216</v>
      </c>
    </row>
    <row r="99" spans="1:11" hidden="1" x14ac:dyDescent="0.35">
      <c r="A99" t="s">
        <v>3</v>
      </c>
      <c r="B99" t="s">
        <v>34</v>
      </c>
      <c r="C99" t="s">
        <v>26</v>
      </c>
      <c r="D99" s="2">
        <v>3108</v>
      </c>
      <c r="E99" s="3">
        <v>54</v>
      </c>
      <c r="G99" t="s">
        <v>3</v>
      </c>
      <c r="H99" t="s">
        <v>34</v>
      </c>
      <c r="I99" t="s">
        <v>26</v>
      </c>
      <c r="J99" s="2">
        <v>3108</v>
      </c>
      <c r="K99" s="3">
        <v>54</v>
      </c>
    </row>
    <row r="100" spans="1:11" hidden="1" x14ac:dyDescent="0.35">
      <c r="A100" t="s">
        <v>6</v>
      </c>
      <c r="B100" t="s">
        <v>38</v>
      </c>
      <c r="C100" t="s">
        <v>25</v>
      </c>
      <c r="D100" s="2">
        <v>469</v>
      </c>
      <c r="E100" s="3">
        <v>75</v>
      </c>
      <c r="G100" t="s">
        <v>6</v>
      </c>
      <c r="H100" t="s">
        <v>38</v>
      </c>
      <c r="I100" t="s">
        <v>25</v>
      </c>
      <c r="J100" s="2">
        <v>469</v>
      </c>
      <c r="K100" s="3">
        <v>75</v>
      </c>
    </row>
    <row r="101" spans="1:11" hidden="1" x14ac:dyDescent="0.35">
      <c r="A101" t="s">
        <v>9</v>
      </c>
      <c r="B101" t="s">
        <v>37</v>
      </c>
      <c r="C101" t="s">
        <v>23</v>
      </c>
      <c r="D101" s="2">
        <v>2737</v>
      </c>
      <c r="E101" s="3">
        <v>93</v>
      </c>
      <c r="G101" t="s">
        <v>9</v>
      </c>
      <c r="H101" t="s">
        <v>37</v>
      </c>
      <c r="I101" t="s">
        <v>23</v>
      </c>
      <c r="J101" s="2">
        <v>2737</v>
      </c>
      <c r="K101" s="3">
        <v>93</v>
      </c>
    </row>
    <row r="102" spans="1:11" hidden="1" x14ac:dyDescent="0.35">
      <c r="A102" t="s">
        <v>9</v>
      </c>
      <c r="B102" t="s">
        <v>37</v>
      </c>
      <c r="C102" t="s">
        <v>25</v>
      </c>
      <c r="D102" s="2">
        <v>4305</v>
      </c>
      <c r="E102" s="3">
        <v>156</v>
      </c>
      <c r="G102" t="s">
        <v>9</v>
      </c>
      <c r="H102" t="s">
        <v>37</v>
      </c>
      <c r="I102" t="s">
        <v>25</v>
      </c>
      <c r="J102" s="2">
        <v>4305</v>
      </c>
      <c r="K102" s="3">
        <v>156</v>
      </c>
    </row>
    <row r="103" spans="1:11" hidden="1" x14ac:dyDescent="0.35">
      <c r="A103" t="s">
        <v>9</v>
      </c>
      <c r="B103" t="s">
        <v>38</v>
      </c>
      <c r="C103" t="s">
        <v>17</v>
      </c>
      <c r="D103" s="2">
        <v>2408</v>
      </c>
      <c r="E103" s="3">
        <v>9</v>
      </c>
      <c r="G103" t="s">
        <v>9</v>
      </c>
      <c r="H103" t="s">
        <v>38</v>
      </c>
      <c r="I103" t="s">
        <v>17</v>
      </c>
      <c r="J103" s="2">
        <v>2408</v>
      </c>
      <c r="K103" s="3">
        <v>9</v>
      </c>
    </row>
    <row r="104" spans="1:11" hidden="1" x14ac:dyDescent="0.35">
      <c r="A104" t="s">
        <v>3</v>
      </c>
      <c r="B104" t="s">
        <v>36</v>
      </c>
      <c r="C104" t="s">
        <v>19</v>
      </c>
      <c r="D104" s="2">
        <v>1281</v>
      </c>
      <c r="E104" s="3">
        <v>18</v>
      </c>
      <c r="G104" t="s">
        <v>3</v>
      </c>
      <c r="H104" t="s">
        <v>36</v>
      </c>
      <c r="I104" t="s">
        <v>19</v>
      </c>
      <c r="J104" s="2">
        <v>1281</v>
      </c>
      <c r="K104" s="3">
        <v>18</v>
      </c>
    </row>
    <row r="105" spans="1:11" x14ac:dyDescent="0.35">
      <c r="A105" t="s">
        <v>40</v>
      </c>
      <c r="B105" t="s">
        <v>35</v>
      </c>
      <c r="C105" t="s">
        <v>32</v>
      </c>
      <c r="D105" s="2">
        <v>12348</v>
      </c>
      <c r="E105" s="3">
        <v>234</v>
      </c>
      <c r="G105" t="s">
        <v>40</v>
      </c>
      <c r="H105" t="s">
        <v>35</v>
      </c>
      <c r="I105" t="s">
        <v>32</v>
      </c>
      <c r="J105" s="2">
        <v>12348</v>
      </c>
      <c r="K105" s="3">
        <v>234</v>
      </c>
    </row>
    <row r="106" spans="1:11" hidden="1" x14ac:dyDescent="0.35">
      <c r="A106" t="s">
        <v>3</v>
      </c>
      <c r="B106" t="s">
        <v>34</v>
      </c>
      <c r="C106" t="s">
        <v>28</v>
      </c>
      <c r="D106" s="2">
        <v>3689</v>
      </c>
      <c r="E106" s="3">
        <v>312</v>
      </c>
      <c r="G106" t="s">
        <v>3</v>
      </c>
      <c r="H106" t="s">
        <v>34</v>
      </c>
      <c r="I106" t="s">
        <v>28</v>
      </c>
      <c r="J106" s="2">
        <v>3689</v>
      </c>
      <c r="K106" s="3">
        <v>312</v>
      </c>
    </row>
    <row r="107" spans="1:11" hidden="1" x14ac:dyDescent="0.35">
      <c r="A107" t="s">
        <v>7</v>
      </c>
      <c r="B107" t="s">
        <v>36</v>
      </c>
      <c r="C107" t="s">
        <v>19</v>
      </c>
      <c r="D107" s="2">
        <v>2870</v>
      </c>
      <c r="E107" s="3">
        <v>300</v>
      </c>
      <c r="G107" t="s">
        <v>7</v>
      </c>
      <c r="H107" t="s">
        <v>36</v>
      </c>
      <c r="I107" t="s">
        <v>19</v>
      </c>
      <c r="J107" s="2">
        <v>2870</v>
      </c>
      <c r="K107" s="3">
        <v>300</v>
      </c>
    </row>
    <row r="108" spans="1:11" hidden="1" x14ac:dyDescent="0.35">
      <c r="A108" t="s">
        <v>2</v>
      </c>
      <c r="B108" t="s">
        <v>36</v>
      </c>
      <c r="C108" t="s">
        <v>27</v>
      </c>
      <c r="D108" s="2">
        <v>798</v>
      </c>
      <c r="E108" s="3">
        <v>519</v>
      </c>
      <c r="G108" t="s">
        <v>2</v>
      </c>
      <c r="H108" t="s">
        <v>36</v>
      </c>
      <c r="I108" t="s">
        <v>27</v>
      </c>
      <c r="J108" s="2">
        <v>798</v>
      </c>
      <c r="K108" s="3">
        <v>519</v>
      </c>
    </row>
    <row r="109" spans="1:11" hidden="1" x14ac:dyDescent="0.35">
      <c r="A109" t="s">
        <v>41</v>
      </c>
      <c r="B109" t="s">
        <v>37</v>
      </c>
      <c r="C109" t="s">
        <v>21</v>
      </c>
      <c r="D109" s="2">
        <v>2933</v>
      </c>
      <c r="E109" s="3">
        <v>9</v>
      </c>
      <c r="G109" t="s">
        <v>41</v>
      </c>
      <c r="H109" t="s">
        <v>37</v>
      </c>
      <c r="I109" t="s">
        <v>21</v>
      </c>
      <c r="J109" s="2">
        <v>2933</v>
      </c>
      <c r="K109" s="3">
        <v>9</v>
      </c>
    </row>
    <row r="110" spans="1:11" hidden="1" x14ac:dyDescent="0.35">
      <c r="A110" t="s">
        <v>5</v>
      </c>
      <c r="B110" t="s">
        <v>35</v>
      </c>
      <c r="C110" t="s">
        <v>4</v>
      </c>
      <c r="D110" s="2">
        <v>2744</v>
      </c>
      <c r="E110" s="3">
        <v>9</v>
      </c>
      <c r="G110" t="s">
        <v>5</v>
      </c>
      <c r="H110" t="s">
        <v>35</v>
      </c>
      <c r="I110" t="s">
        <v>4</v>
      </c>
      <c r="J110" s="2">
        <v>2744</v>
      </c>
      <c r="K110" s="3">
        <v>9</v>
      </c>
    </row>
    <row r="111" spans="1:11" hidden="1" x14ac:dyDescent="0.35">
      <c r="A111" t="s">
        <v>40</v>
      </c>
      <c r="B111" t="s">
        <v>36</v>
      </c>
      <c r="C111" t="s">
        <v>33</v>
      </c>
      <c r="D111" s="2">
        <v>9772</v>
      </c>
      <c r="E111" s="3">
        <v>90</v>
      </c>
      <c r="G111" t="s">
        <v>40</v>
      </c>
      <c r="H111" t="s">
        <v>36</v>
      </c>
      <c r="I111" t="s">
        <v>33</v>
      </c>
      <c r="J111" s="2">
        <v>9772</v>
      </c>
      <c r="K111" s="3">
        <v>90</v>
      </c>
    </row>
    <row r="112" spans="1:11" hidden="1" x14ac:dyDescent="0.35">
      <c r="A112" t="s">
        <v>7</v>
      </c>
      <c r="B112" t="s">
        <v>34</v>
      </c>
      <c r="C112" t="s">
        <v>25</v>
      </c>
      <c r="D112" s="2">
        <v>1568</v>
      </c>
      <c r="E112" s="3">
        <v>96</v>
      </c>
      <c r="G112" t="s">
        <v>7</v>
      </c>
      <c r="H112" t="s">
        <v>34</v>
      </c>
      <c r="I112" t="s">
        <v>25</v>
      </c>
      <c r="J112" s="2">
        <v>1568</v>
      </c>
      <c r="K112" s="3">
        <v>96</v>
      </c>
    </row>
    <row r="113" spans="1:11" x14ac:dyDescent="0.35">
      <c r="A113" t="s">
        <v>2</v>
      </c>
      <c r="B113" t="s">
        <v>36</v>
      </c>
      <c r="C113" t="s">
        <v>16</v>
      </c>
      <c r="D113" s="2">
        <v>11417</v>
      </c>
      <c r="E113" s="3">
        <v>21</v>
      </c>
      <c r="G113" t="s">
        <v>2</v>
      </c>
      <c r="H113" t="s">
        <v>36</v>
      </c>
      <c r="I113" t="s">
        <v>16</v>
      </c>
      <c r="J113" s="2">
        <v>11417</v>
      </c>
      <c r="K113" s="3">
        <v>21</v>
      </c>
    </row>
    <row r="114" spans="1:11" hidden="1" x14ac:dyDescent="0.35">
      <c r="A114" t="s">
        <v>40</v>
      </c>
      <c r="B114" t="s">
        <v>34</v>
      </c>
      <c r="C114" t="s">
        <v>26</v>
      </c>
      <c r="D114" s="2">
        <v>6748</v>
      </c>
      <c r="E114" s="3">
        <v>48</v>
      </c>
      <c r="G114" t="s">
        <v>40</v>
      </c>
      <c r="H114" t="s">
        <v>34</v>
      </c>
      <c r="I114" t="s">
        <v>26</v>
      </c>
      <c r="J114" s="2">
        <v>6748</v>
      </c>
      <c r="K114" s="3">
        <v>48</v>
      </c>
    </row>
    <row r="115" spans="1:11" hidden="1" x14ac:dyDescent="0.35">
      <c r="A115" t="s">
        <v>10</v>
      </c>
      <c r="B115" t="s">
        <v>36</v>
      </c>
      <c r="C115" t="s">
        <v>27</v>
      </c>
      <c r="D115" s="2">
        <v>1407</v>
      </c>
      <c r="E115" s="3">
        <v>72</v>
      </c>
      <c r="G115" t="s">
        <v>10</v>
      </c>
      <c r="H115" t="s">
        <v>36</v>
      </c>
      <c r="I115" t="s">
        <v>27</v>
      </c>
      <c r="J115" s="2">
        <v>1407</v>
      </c>
      <c r="K115" s="3">
        <v>72</v>
      </c>
    </row>
    <row r="116" spans="1:11" hidden="1" x14ac:dyDescent="0.35">
      <c r="A116" t="s">
        <v>8</v>
      </c>
      <c r="B116" t="s">
        <v>35</v>
      </c>
      <c r="C116" t="s">
        <v>29</v>
      </c>
      <c r="D116" s="2">
        <v>2023</v>
      </c>
      <c r="E116" s="3">
        <v>168</v>
      </c>
      <c r="G116" t="s">
        <v>8</v>
      </c>
      <c r="H116" t="s">
        <v>35</v>
      </c>
      <c r="I116" t="s">
        <v>29</v>
      </c>
      <c r="J116" s="2">
        <v>2023</v>
      </c>
      <c r="K116" s="3">
        <v>168</v>
      </c>
    </row>
    <row r="117" spans="1:11" hidden="1" x14ac:dyDescent="0.35">
      <c r="A117" t="s">
        <v>5</v>
      </c>
      <c r="B117" t="s">
        <v>39</v>
      </c>
      <c r="C117" t="s">
        <v>26</v>
      </c>
      <c r="D117" s="2">
        <v>5236</v>
      </c>
      <c r="E117" s="3">
        <v>51</v>
      </c>
      <c r="G117" t="s">
        <v>5</v>
      </c>
      <c r="H117" t="s">
        <v>39</v>
      </c>
      <c r="I117" t="s">
        <v>26</v>
      </c>
      <c r="J117" s="2">
        <v>5236</v>
      </c>
      <c r="K117" s="3">
        <v>51</v>
      </c>
    </row>
    <row r="118" spans="1:11" hidden="1" x14ac:dyDescent="0.35">
      <c r="A118" t="s">
        <v>41</v>
      </c>
      <c r="B118" t="s">
        <v>36</v>
      </c>
      <c r="C118" t="s">
        <v>19</v>
      </c>
      <c r="D118" s="2">
        <v>1925</v>
      </c>
      <c r="E118" s="3">
        <v>192</v>
      </c>
      <c r="G118" t="s">
        <v>41</v>
      </c>
      <c r="H118" t="s">
        <v>36</v>
      </c>
      <c r="I118" t="s">
        <v>19</v>
      </c>
      <c r="J118" s="2">
        <v>1925</v>
      </c>
      <c r="K118" s="3">
        <v>192</v>
      </c>
    </row>
    <row r="119" spans="1:11" hidden="1" x14ac:dyDescent="0.35">
      <c r="A119" t="s">
        <v>7</v>
      </c>
      <c r="B119" t="s">
        <v>37</v>
      </c>
      <c r="C119" t="s">
        <v>14</v>
      </c>
      <c r="D119" s="2">
        <v>6608</v>
      </c>
      <c r="E119" s="3">
        <v>225</v>
      </c>
      <c r="G119" t="s">
        <v>7</v>
      </c>
      <c r="H119" t="s">
        <v>37</v>
      </c>
      <c r="I119" t="s">
        <v>14</v>
      </c>
      <c r="J119" s="2">
        <v>6608</v>
      </c>
      <c r="K119" s="3">
        <v>225</v>
      </c>
    </row>
    <row r="120" spans="1:11" hidden="1" x14ac:dyDescent="0.35">
      <c r="A120" t="s">
        <v>6</v>
      </c>
      <c r="B120" t="s">
        <v>34</v>
      </c>
      <c r="C120" t="s">
        <v>26</v>
      </c>
      <c r="D120" s="2">
        <v>8008</v>
      </c>
      <c r="E120" s="3">
        <v>456</v>
      </c>
      <c r="G120" t="s">
        <v>6</v>
      </c>
      <c r="H120" t="s">
        <v>34</v>
      </c>
      <c r="I120" t="s">
        <v>26</v>
      </c>
      <c r="J120" s="2">
        <v>8008</v>
      </c>
      <c r="K120" s="3">
        <v>456</v>
      </c>
    </row>
    <row r="121" spans="1:11" hidden="1" x14ac:dyDescent="0.35">
      <c r="A121" t="s">
        <v>10</v>
      </c>
      <c r="B121" t="s">
        <v>34</v>
      </c>
      <c r="C121" t="s">
        <v>25</v>
      </c>
      <c r="D121" s="2">
        <v>1428</v>
      </c>
      <c r="E121" s="3">
        <v>93</v>
      </c>
      <c r="G121" t="s">
        <v>10</v>
      </c>
      <c r="H121" t="s">
        <v>34</v>
      </c>
      <c r="I121" t="s">
        <v>25</v>
      </c>
      <c r="J121" s="2">
        <v>1428</v>
      </c>
      <c r="K121" s="3">
        <v>93</v>
      </c>
    </row>
    <row r="122" spans="1:11" hidden="1" x14ac:dyDescent="0.35">
      <c r="A122" t="s">
        <v>6</v>
      </c>
      <c r="B122" t="s">
        <v>34</v>
      </c>
      <c r="C122" t="s">
        <v>4</v>
      </c>
      <c r="D122" s="2">
        <v>525</v>
      </c>
      <c r="E122" s="3">
        <v>48</v>
      </c>
      <c r="G122" t="s">
        <v>6</v>
      </c>
      <c r="H122" t="s">
        <v>34</v>
      </c>
      <c r="I122" t="s">
        <v>4</v>
      </c>
      <c r="J122" s="2">
        <v>525</v>
      </c>
      <c r="K122" s="3">
        <v>48</v>
      </c>
    </row>
    <row r="123" spans="1:11" hidden="1" x14ac:dyDescent="0.35">
      <c r="A123" t="s">
        <v>6</v>
      </c>
      <c r="B123" t="s">
        <v>37</v>
      </c>
      <c r="C123" t="s">
        <v>18</v>
      </c>
      <c r="D123" s="2">
        <v>1505</v>
      </c>
      <c r="E123" s="3">
        <v>102</v>
      </c>
      <c r="G123" t="s">
        <v>6</v>
      </c>
      <c r="H123" t="s">
        <v>37</v>
      </c>
      <c r="I123" t="s">
        <v>18</v>
      </c>
      <c r="J123" s="2">
        <v>1505</v>
      </c>
      <c r="K123" s="3">
        <v>102</v>
      </c>
    </row>
    <row r="124" spans="1:11" hidden="1" x14ac:dyDescent="0.35">
      <c r="A124" t="s">
        <v>7</v>
      </c>
      <c r="B124" t="s">
        <v>35</v>
      </c>
      <c r="C124" t="s">
        <v>30</v>
      </c>
      <c r="D124" s="2">
        <v>6755</v>
      </c>
      <c r="E124" s="3">
        <v>252</v>
      </c>
      <c r="G124" t="s">
        <v>7</v>
      </c>
      <c r="H124" t="s">
        <v>35</v>
      </c>
      <c r="I124" t="s">
        <v>30</v>
      </c>
      <c r="J124" s="2">
        <v>6755</v>
      </c>
      <c r="K124" s="3">
        <v>252</v>
      </c>
    </row>
    <row r="125" spans="1:11" x14ac:dyDescent="0.35">
      <c r="A125" t="s">
        <v>2</v>
      </c>
      <c r="B125" t="s">
        <v>37</v>
      </c>
      <c r="C125" t="s">
        <v>18</v>
      </c>
      <c r="D125" s="2">
        <v>11571</v>
      </c>
      <c r="E125" s="3">
        <v>138</v>
      </c>
      <c r="G125" t="s">
        <v>2</v>
      </c>
      <c r="H125" t="s">
        <v>37</v>
      </c>
      <c r="I125" t="s">
        <v>18</v>
      </c>
      <c r="J125" s="2">
        <v>11571</v>
      </c>
      <c r="K125" s="3">
        <v>138</v>
      </c>
    </row>
    <row r="126" spans="1:11" hidden="1" x14ac:dyDescent="0.35">
      <c r="A126" t="s">
        <v>40</v>
      </c>
      <c r="B126" t="s">
        <v>38</v>
      </c>
      <c r="C126" t="s">
        <v>25</v>
      </c>
      <c r="D126" s="2">
        <v>2541</v>
      </c>
      <c r="E126" s="3">
        <v>90</v>
      </c>
      <c r="G126" t="s">
        <v>40</v>
      </c>
      <c r="H126" t="s">
        <v>38</v>
      </c>
      <c r="I126" t="s">
        <v>25</v>
      </c>
      <c r="J126" s="2">
        <v>2541</v>
      </c>
      <c r="K126" s="3">
        <v>90</v>
      </c>
    </row>
    <row r="127" spans="1:11" hidden="1" x14ac:dyDescent="0.35">
      <c r="A127" t="s">
        <v>41</v>
      </c>
      <c r="B127" t="s">
        <v>37</v>
      </c>
      <c r="C127" t="s">
        <v>30</v>
      </c>
      <c r="D127" s="2">
        <v>1526</v>
      </c>
      <c r="E127" s="3">
        <v>240</v>
      </c>
      <c r="G127" t="s">
        <v>41</v>
      </c>
      <c r="H127" t="s">
        <v>37</v>
      </c>
      <c r="I127" t="s">
        <v>30</v>
      </c>
      <c r="J127" s="2">
        <v>1526</v>
      </c>
      <c r="K127" s="3">
        <v>240</v>
      </c>
    </row>
    <row r="128" spans="1:11" hidden="1" x14ac:dyDescent="0.35">
      <c r="A128" t="s">
        <v>40</v>
      </c>
      <c r="B128" t="s">
        <v>38</v>
      </c>
      <c r="C128" t="s">
        <v>4</v>
      </c>
      <c r="D128" s="2">
        <v>6125</v>
      </c>
      <c r="E128" s="3">
        <v>102</v>
      </c>
      <c r="G128" t="s">
        <v>40</v>
      </c>
      <c r="H128" t="s">
        <v>38</v>
      </c>
      <c r="I128" t="s">
        <v>4</v>
      </c>
      <c r="J128" s="2">
        <v>6125</v>
      </c>
      <c r="K128" s="3">
        <v>102</v>
      </c>
    </row>
    <row r="129" spans="1:11" hidden="1" x14ac:dyDescent="0.35">
      <c r="A129" t="s">
        <v>41</v>
      </c>
      <c r="B129" t="s">
        <v>35</v>
      </c>
      <c r="C129" t="s">
        <v>27</v>
      </c>
      <c r="D129" s="2">
        <v>847</v>
      </c>
      <c r="E129" s="3">
        <v>129</v>
      </c>
      <c r="G129" t="s">
        <v>41</v>
      </c>
      <c r="H129" t="s">
        <v>35</v>
      </c>
      <c r="I129" t="s">
        <v>27</v>
      </c>
      <c r="J129" s="2">
        <v>847</v>
      </c>
      <c r="K129" s="3">
        <v>129</v>
      </c>
    </row>
    <row r="130" spans="1:11" hidden="1" x14ac:dyDescent="0.35">
      <c r="A130" t="s">
        <v>8</v>
      </c>
      <c r="B130" t="s">
        <v>35</v>
      </c>
      <c r="C130" t="s">
        <v>27</v>
      </c>
      <c r="D130" s="2">
        <v>4753</v>
      </c>
      <c r="E130" s="3">
        <v>300</v>
      </c>
      <c r="G130" t="s">
        <v>8</v>
      </c>
      <c r="H130" t="s">
        <v>35</v>
      </c>
      <c r="I130" t="s">
        <v>27</v>
      </c>
      <c r="J130" s="2">
        <v>4753</v>
      </c>
      <c r="K130" s="3">
        <v>300</v>
      </c>
    </row>
    <row r="131" spans="1:11" hidden="1" x14ac:dyDescent="0.35">
      <c r="A131" t="s">
        <v>6</v>
      </c>
      <c r="B131" t="s">
        <v>38</v>
      </c>
      <c r="C131" t="s">
        <v>33</v>
      </c>
      <c r="D131" s="2">
        <v>959</v>
      </c>
      <c r="E131" s="3">
        <v>135</v>
      </c>
      <c r="G131" t="s">
        <v>6</v>
      </c>
      <c r="H131" t="s">
        <v>38</v>
      </c>
      <c r="I131" t="s">
        <v>33</v>
      </c>
      <c r="J131" s="2">
        <v>959</v>
      </c>
      <c r="K131" s="3">
        <v>135</v>
      </c>
    </row>
    <row r="132" spans="1:11" hidden="1" x14ac:dyDescent="0.35">
      <c r="A132" t="s">
        <v>7</v>
      </c>
      <c r="B132" t="s">
        <v>35</v>
      </c>
      <c r="C132" t="s">
        <v>24</v>
      </c>
      <c r="D132" s="2">
        <v>2793</v>
      </c>
      <c r="E132" s="3">
        <v>114</v>
      </c>
      <c r="G132" t="s">
        <v>7</v>
      </c>
      <c r="H132" t="s">
        <v>35</v>
      </c>
      <c r="I132" t="s">
        <v>24</v>
      </c>
      <c r="J132" s="2">
        <v>2793</v>
      </c>
      <c r="K132" s="3">
        <v>114</v>
      </c>
    </row>
    <row r="133" spans="1:11" hidden="1" x14ac:dyDescent="0.35">
      <c r="A133" t="s">
        <v>7</v>
      </c>
      <c r="B133" t="s">
        <v>35</v>
      </c>
      <c r="C133" t="s">
        <v>14</v>
      </c>
      <c r="D133" s="2">
        <v>4606</v>
      </c>
      <c r="E133" s="3">
        <v>63</v>
      </c>
      <c r="G133" t="s">
        <v>7</v>
      </c>
      <c r="H133" t="s">
        <v>35</v>
      </c>
      <c r="I133" t="s">
        <v>14</v>
      </c>
      <c r="J133" s="2">
        <v>4606</v>
      </c>
      <c r="K133" s="3">
        <v>63</v>
      </c>
    </row>
    <row r="134" spans="1:11" hidden="1" x14ac:dyDescent="0.35">
      <c r="A134" t="s">
        <v>7</v>
      </c>
      <c r="B134" t="s">
        <v>36</v>
      </c>
      <c r="C134" t="s">
        <v>29</v>
      </c>
      <c r="D134" s="2">
        <v>5551</v>
      </c>
      <c r="E134" s="3">
        <v>252</v>
      </c>
      <c r="G134" t="s">
        <v>7</v>
      </c>
      <c r="H134" t="s">
        <v>36</v>
      </c>
      <c r="I134" t="s">
        <v>29</v>
      </c>
      <c r="J134" s="2">
        <v>5551</v>
      </c>
      <c r="K134" s="3">
        <v>252</v>
      </c>
    </row>
    <row r="135" spans="1:11" hidden="1" x14ac:dyDescent="0.35">
      <c r="A135" t="s">
        <v>10</v>
      </c>
      <c r="B135" t="s">
        <v>36</v>
      </c>
      <c r="C135" t="s">
        <v>32</v>
      </c>
      <c r="D135" s="2">
        <v>6657</v>
      </c>
      <c r="E135" s="3">
        <v>303</v>
      </c>
      <c r="G135" t="s">
        <v>10</v>
      </c>
      <c r="H135" t="s">
        <v>36</v>
      </c>
      <c r="I135" t="s">
        <v>32</v>
      </c>
      <c r="J135" s="2">
        <v>6657</v>
      </c>
      <c r="K135" s="3">
        <v>303</v>
      </c>
    </row>
    <row r="136" spans="1:11" hidden="1" x14ac:dyDescent="0.35">
      <c r="A136" t="s">
        <v>7</v>
      </c>
      <c r="B136" t="s">
        <v>39</v>
      </c>
      <c r="C136" t="s">
        <v>17</v>
      </c>
      <c r="D136" s="2">
        <v>4438</v>
      </c>
      <c r="E136" s="3">
        <v>246</v>
      </c>
      <c r="G136" t="s">
        <v>7</v>
      </c>
      <c r="H136" t="s">
        <v>39</v>
      </c>
      <c r="I136" t="s">
        <v>17</v>
      </c>
      <c r="J136" s="2">
        <v>4438</v>
      </c>
      <c r="K136" s="3">
        <v>246</v>
      </c>
    </row>
    <row r="137" spans="1:11" hidden="1" x14ac:dyDescent="0.35">
      <c r="A137" t="s">
        <v>8</v>
      </c>
      <c r="B137" t="s">
        <v>38</v>
      </c>
      <c r="C137" t="s">
        <v>22</v>
      </c>
      <c r="D137" s="2">
        <v>168</v>
      </c>
      <c r="E137" s="3">
        <v>84</v>
      </c>
      <c r="G137" t="s">
        <v>8</v>
      </c>
      <c r="H137" t="s">
        <v>38</v>
      </c>
      <c r="I137" t="s">
        <v>22</v>
      </c>
      <c r="J137" s="2">
        <v>168</v>
      </c>
      <c r="K137" s="3">
        <v>84</v>
      </c>
    </row>
    <row r="138" spans="1:11" hidden="1" x14ac:dyDescent="0.35">
      <c r="A138" t="s">
        <v>7</v>
      </c>
      <c r="B138" t="s">
        <v>34</v>
      </c>
      <c r="C138" t="s">
        <v>17</v>
      </c>
      <c r="D138" s="2">
        <v>7777</v>
      </c>
      <c r="E138" s="3">
        <v>39</v>
      </c>
      <c r="G138" t="s">
        <v>7</v>
      </c>
      <c r="H138" t="s">
        <v>34</v>
      </c>
      <c r="I138" t="s">
        <v>17</v>
      </c>
      <c r="J138" s="2">
        <v>7777</v>
      </c>
      <c r="K138" s="3">
        <v>39</v>
      </c>
    </row>
    <row r="139" spans="1:11" hidden="1" x14ac:dyDescent="0.35">
      <c r="A139" t="s">
        <v>5</v>
      </c>
      <c r="B139" t="s">
        <v>36</v>
      </c>
      <c r="C139" t="s">
        <v>17</v>
      </c>
      <c r="D139" s="2">
        <v>3339</v>
      </c>
      <c r="E139" s="3">
        <v>348</v>
      </c>
      <c r="G139" t="s">
        <v>5</v>
      </c>
      <c r="H139" t="s">
        <v>36</v>
      </c>
      <c r="I139" t="s">
        <v>17</v>
      </c>
      <c r="J139" s="2">
        <v>3339</v>
      </c>
      <c r="K139" s="3">
        <v>348</v>
      </c>
    </row>
    <row r="140" spans="1:11" hidden="1" x14ac:dyDescent="0.35">
      <c r="A140" t="s">
        <v>7</v>
      </c>
      <c r="B140" t="s">
        <v>37</v>
      </c>
      <c r="C140" t="s">
        <v>33</v>
      </c>
      <c r="D140" s="2">
        <v>6391</v>
      </c>
      <c r="E140" s="3">
        <v>48</v>
      </c>
      <c r="G140" t="s">
        <v>7</v>
      </c>
      <c r="H140" t="s">
        <v>37</v>
      </c>
      <c r="I140" t="s">
        <v>33</v>
      </c>
      <c r="J140" s="2">
        <v>6391</v>
      </c>
      <c r="K140" s="3">
        <v>48</v>
      </c>
    </row>
    <row r="141" spans="1:11" hidden="1" x14ac:dyDescent="0.35">
      <c r="A141" t="s">
        <v>5</v>
      </c>
      <c r="B141" t="s">
        <v>37</v>
      </c>
      <c r="C141" t="s">
        <v>22</v>
      </c>
      <c r="D141" s="2">
        <v>518</v>
      </c>
      <c r="E141" s="3">
        <v>75</v>
      </c>
      <c r="G141" t="s">
        <v>5</v>
      </c>
      <c r="H141" t="s">
        <v>37</v>
      </c>
      <c r="I141" t="s">
        <v>22</v>
      </c>
      <c r="J141" s="2">
        <v>518</v>
      </c>
      <c r="K141" s="3">
        <v>75</v>
      </c>
    </row>
    <row r="142" spans="1:11" hidden="1" x14ac:dyDescent="0.35">
      <c r="A142" t="s">
        <v>7</v>
      </c>
      <c r="B142" t="s">
        <v>38</v>
      </c>
      <c r="C142" t="s">
        <v>28</v>
      </c>
      <c r="D142" s="2">
        <v>5677</v>
      </c>
      <c r="E142" s="3">
        <v>258</v>
      </c>
      <c r="G142" t="s">
        <v>7</v>
      </c>
      <c r="H142" t="s">
        <v>38</v>
      </c>
      <c r="I142" t="s">
        <v>28</v>
      </c>
      <c r="J142" s="2">
        <v>5677</v>
      </c>
      <c r="K142" s="3">
        <v>258</v>
      </c>
    </row>
    <row r="143" spans="1:11" hidden="1" x14ac:dyDescent="0.35">
      <c r="A143" t="s">
        <v>6</v>
      </c>
      <c r="B143" t="s">
        <v>39</v>
      </c>
      <c r="C143" t="s">
        <v>17</v>
      </c>
      <c r="D143" s="2">
        <v>6048</v>
      </c>
      <c r="E143" s="3">
        <v>27</v>
      </c>
      <c r="G143" t="s">
        <v>6</v>
      </c>
      <c r="H143" t="s">
        <v>39</v>
      </c>
      <c r="I143" t="s">
        <v>17</v>
      </c>
      <c r="J143" s="2">
        <v>6048</v>
      </c>
      <c r="K143" s="3">
        <v>27</v>
      </c>
    </row>
    <row r="144" spans="1:11" hidden="1" x14ac:dyDescent="0.35">
      <c r="A144" t="s">
        <v>8</v>
      </c>
      <c r="B144" t="s">
        <v>38</v>
      </c>
      <c r="C144" t="s">
        <v>32</v>
      </c>
      <c r="D144" s="2">
        <v>3752</v>
      </c>
      <c r="E144" s="3">
        <v>213</v>
      </c>
      <c r="G144" t="s">
        <v>8</v>
      </c>
      <c r="H144" t="s">
        <v>38</v>
      </c>
      <c r="I144" t="s">
        <v>32</v>
      </c>
      <c r="J144" s="2">
        <v>3752</v>
      </c>
      <c r="K144" s="3">
        <v>213</v>
      </c>
    </row>
    <row r="145" spans="1:11" hidden="1" x14ac:dyDescent="0.35">
      <c r="A145" t="s">
        <v>5</v>
      </c>
      <c r="B145" t="s">
        <v>35</v>
      </c>
      <c r="C145" t="s">
        <v>29</v>
      </c>
      <c r="D145" s="2">
        <v>4480</v>
      </c>
      <c r="E145" s="3">
        <v>357</v>
      </c>
      <c r="G145" t="s">
        <v>5</v>
      </c>
      <c r="H145" t="s">
        <v>35</v>
      </c>
      <c r="I145" t="s">
        <v>29</v>
      </c>
      <c r="J145" s="2">
        <v>4480</v>
      </c>
      <c r="K145" s="3">
        <v>357</v>
      </c>
    </row>
    <row r="146" spans="1:11" hidden="1" x14ac:dyDescent="0.35">
      <c r="A146" t="s">
        <v>9</v>
      </c>
      <c r="B146" t="s">
        <v>37</v>
      </c>
      <c r="C146" t="s">
        <v>4</v>
      </c>
      <c r="D146" s="2">
        <v>259</v>
      </c>
      <c r="E146" s="3">
        <v>207</v>
      </c>
      <c r="G146" t="s">
        <v>9</v>
      </c>
      <c r="H146" t="s">
        <v>37</v>
      </c>
      <c r="I146" t="s">
        <v>4</v>
      </c>
      <c r="J146" s="2">
        <v>259</v>
      </c>
      <c r="K146" s="3">
        <v>207</v>
      </c>
    </row>
    <row r="147" spans="1:11" hidden="1" x14ac:dyDescent="0.35">
      <c r="A147" t="s">
        <v>8</v>
      </c>
      <c r="B147" t="s">
        <v>37</v>
      </c>
      <c r="C147" t="s">
        <v>30</v>
      </c>
      <c r="D147" s="2">
        <v>42</v>
      </c>
      <c r="E147" s="3">
        <v>150</v>
      </c>
      <c r="G147" t="s">
        <v>8</v>
      </c>
      <c r="H147" t="s">
        <v>37</v>
      </c>
      <c r="I147" t="s">
        <v>30</v>
      </c>
      <c r="J147" s="2">
        <v>42</v>
      </c>
      <c r="K147" s="3">
        <v>150</v>
      </c>
    </row>
    <row r="148" spans="1:11" hidden="1" x14ac:dyDescent="0.35">
      <c r="A148" t="s">
        <v>41</v>
      </c>
      <c r="B148" t="s">
        <v>36</v>
      </c>
      <c r="C148" t="s">
        <v>26</v>
      </c>
      <c r="D148" s="2">
        <v>98</v>
      </c>
      <c r="E148" s="3">
        <v>204</v>
      </c>
      <c r="G148" t="s">
        <v>41</v>
      </c>
      <c r="H148" t="s">
        <v>36</v>
      </c>
      <c r="I148" t="s">
        <v>26</v>
      </c>
      <c r="J148" s="2">
        <v>98</v>
      </c>
      <c r="K148" s="3">
        <v>204</v>
      </c>
    </row>
    <row r="149" spans="1:11" hidden="1" x14ac:dyDescent="0.35">
      <c r="A149" t="s">
        <v>7</v>
      </c>
      <c r="B149" t="s">
        <v>35</v>
      </c>
      <c r="C149" t="s">
        <v>27</v>
      </c>
      <c r="D149" s="2">
        <v>2478</v>
      </c>
      <c r="E149" s="3">
        <v>21</v>
      </c>
      <c r="G149" t="s">
        <v>7</v>
      </c>
      <c r="H149" t="s">
        <v>35</v>
      </c>
      <c r="I149" t="s">
        <v>27</v>
      </c>
      <c r="J149" s="2">
        <v>2478</v>
      </c>
      <c r="K149" s="3">
        <v>21</v>
      </c>
    </row>
    <row r="150" spans="1:11" hidden="1" x14ac:dyDescent="0.35">
      <c r="A150" t="s">
        <v>41</v>
      </c>
      <c r="B150" t="s">
        <v>34</v>
      </c>
      <c r="C150" t="s">
        <v>33</v>
      </c>
      <c r="D150" s="2">
        <v>7847</v>
      </c>
      <c r="E150" s="3">
        <v>174</v>
      </c>
      <c r="G150" t="s">
        <v>41</v>
      </c>
      <c r="H150" t="s">
        <v>34</v>
      </c>
      <c r="I150" t="s">
        <v>33</v>
      </c>
      <c r="J150" s="2">
        <v>7847</v>
      </c>
      <c r="K150" s="3">
        <v>174</v>
      </c>
    </row>
    <row r="151" spans="1:11" hidden="1" x14ac:dyDescent="0.35">
      <c r="A151" t="s">
        <v>2</v>
      </c>
      <c r="B151" t="s">
        <v>37</v>
      </c>
      <c r="C151" t="s">
        <v>17</v>
      </c>
      <c r="D151" s="2">
        <v>9926</v>
      </c>
      <c r="E151" s="3">
        <v>201</v>
      </c>
      <c r="G151" t="s">
        <v>2</v>
      </c>
      <c r="H151" t="s">
        <v>37</v>
      </c>
      <c r="I151" t="s">
        <v>17</v>
      </c>
      <c r="J151" s="2">
        <v>9926</v>
      </c>
      <c r="K151" s="3">
        <v>201</v>
      </c>
    </row>
    <row r="152" spans="1:11" hidden="1" x14ac:dyDescent="0.35">
      <c r="A152" t="s">
        <v>8</v>
      </c>
      <c r="B152" t="s">
        <v>38</v>
      </c>
      <c r="C152" t="s">
        <v>13</v>
      </c>
      <c r="D152" s="2">
        <v>819</v>
      </c>
      <c r="E152" s="3">
        <v>510</v>
      </c>
      <c r="G152" t="s">
        <v>8</v>
      </c>
      <c r="H152" t="s">
        <v>38</v>
      </c>
      <c r="I152" t="s">
        <v>13</v>
      </c>
      <c r="J152" s="2">
        <v>819</v>
      </c>
      <c r="K152" s="3">
        <v>510</v>
      </c>
    </row>
    <row r="153" spans="1:11" hidden="1" x14ac:dyDescent="0.35">
      <c r="A153" t="s">
        <v>6</v>
      </c>
      <c r="B153" t="s">
        <v>39</v>
      </c>
      <c r="C153" t="s">
        <v>29</v>
      </c>
      <c r="D153" s="2">
        <v>3052</v>
      </c>
      <c r="E153" s="3">
        <v>378</v>
      </c>
      <c r="G153" t="s">
        <v>6</v>
      </c>
      <c r="H153" t="s">
        <v>39</v>
      </c>
      <c r="I153" t="s">
        <v>29</v>
      </c>
      <c r="J153" s="2">
        <v>3052</v>
      </c>
      <c r="K153" s="3">
        <v>378</v>
      </c>
    </row>
    <row r="154" spans="1:11" hidden="1" x14ac:dyDescent="0.35">
      <c r="A154" t="s">
        <v>9</v>
      </c>
      <c r="B154" t="s">
        <v>34</v>
      </c>
      <c r="C154" t="s">
        <v>21</v>
      </c>
      <c r="D154" s="2">
        <v>6832</v>
      </c>
      <c r="E154" s="3">
        <v>27</v>
      </c>
      <c r="G154" t="s">
        <v>9</v>
      </c>
      <c r="H154" t="s">
        <v>34</v>
      </c>
      <c r="I154" t="s">
        <v>21</v>
      </c>
      <c r="J154" s="2">
        <v>6832</v>
      </c>
      <c r="K154" s="3">
        <v>27</v>
      </c>
    </row>
    <row r="155" spans="1:11" hidden="1" x14ac:dyDescent="0.35">
      <c r="A155" t="s">
        <v>2</v>
      </c>
      <c r="B155" t="s">
        <v>39</v>
      </c>
      <c r="C155" t="s">
        <v>16</v>
      </c>
      <c r="D155" s="2">
        <v>2016</v>
      </c>
      <c r="E155" s="3">
        <v>117</v>
      </c>
      <c r="G155" t="s">
        <v>2</v>
      </c>
      <c r="H155" t="s">
        <v>39</v>
      </c>
      <c r="I155" t="s">
        <v>16</v>
      </c>
      <c r="J155" s="2">
        <v>2016</v>
      </c>
      <c r="K155" s="3">
        <v>117</v>
      </c>
    </row>
    <row r="156" spans="1:11" hidden="1" x14ac:dyDescent="0.35">
      <c r="A156" t="s">
        <v>6</v>
      </c>
      <c r="B156" t="s">
        <v>38</v>
      </c>
      <c r="C156" t="s">
        <v>21</v>
      </c>
      <c r="D156" s="2">
        <v>7322</v>
      </c>
      <c r="E156" s="3">
        <v>36</v>
      </c>
      <c r="G156" t="s">
        <v>6</v>
      </c>
      <c r="H156" t="s">
        <v>38</v>
      </c>
      <c r="I156" t="s">
        <v>21</v>
      </c>
      <c r="J156" s="2">
        <v>7322</v>
      </c>
      <c r="K156" s="3">
        <v>36</v>
      </c>
    </row>
    <row r="157" spans="1:11" hidden="1" x14ac:dyDescent="0.35">
      <c r="A157" t="s">
        <v>8</v>
      </c>
      <c r="B157" t="s">
        <v>35</v>
      </c>
      <c r="C157" t="s">
        <v>33</v>
      </c>
      <c r="D157" s="2">
        <v>357</v>
      </c>
      <c r="E157" s="3">
        <v>126</v>
      </c>
      <c r="G157" t="s">
        <v>8</v>
      </c>
      <c r="H157" t="s">
        <v>35</v>
      </c>
      <c r="I157" t="s">
        <v>33</v>
      </c>
      <c r="J157" s="2">
        <v>357</v>
      </c>
      <c r="K157" s="3">
        <v>126</v>
      </c>
    </row>
    <row r="158" spans="1:11" hidden="1" x14ac:dyDescent="0.35">
      <c r="A158" t="s">
        <v>9</v>
      </c>
      <c r="B158" t="s">
        <v>39</v>
      </c>
      <c r="C158" t="s">
        <v>25</v>
      </c>
      <c r="D158" s="2">
        <v>3192</v>
      </c>
      <c r="E158" s="3">
        <v>72</v>
      </c>
      <c r="G158" t="s">
        <v>9</v>
      </c>
      <c r="H158" t="s">
        <v>39</v>
      </c>
      <c r="I158" t="s">
        <v>25</v>
      </c>
      <c r="J158" s="2">
        <v>3192</v>
      </c>
      <c r="K158" s="3">
        <v>72</v>
      </c>
    </row>
    <row r="159" spans="1:11" hidden="1" x14ac:dyDescent="0.35">
      <c r="A159" t="s">
        <v>7</v>
      </c>
      <c r="B159" t="s">
        <v>36</v>
      </c>
      <c r="C159" t="s">
        <v>22</v>
      </c>
      <c r="D159" s="2">
        <v>8435</v>
      </c>
      <c r="E159" s="3">
        <v>42</v>
      </c>
      <c r="G159" t="s">
        <v>7</v>
      </c>
      <c r="H159" t="s">
        <v>36</v>
      </c>
      <c r="I159" t="s">
        <v>22</v>
      </c>
      <c r="J159" s="2">
        <v>8435</v>
      </c>
      <c r="K159" s="3">
        <v>42</v>
      </c>
    </row>
    <row r="160" spans="1:11" hidden="1" x14ac:dyDescent="0.35">
      <c r="A160" t="s">
        <v>40</v>
      </c>
      <c r="B160" t="s">
        <v>39</v>
      </c>
      <c r="C160" t="s">
        <v>29</v>
      </c>
      <c r="D160" s="2">
        <v>0</v>
      </c>
      <c r="E160" s="3">
        <v>135</v>
      </c>
      <c r="G160" t="s">
        <v>40</v>
      </c>
      <c r="H160" t="s">
        <v>39</v>
      </c>
      <c r="I160" t="s">
        <v>29</v>
      </c>
      <c r="J160" s="2">
        <v>0</v>
      </c>
      <c r="K160" s="3">
        <v>135</v>
      </c>
    </row>
    <row r="161" spans="1:11" hidden="1" x14ac:dyDescent="0.35">
      <c r="A161" t="s">
        <v>7</v>
      </c>
      <c r="B161" t="s">
        <v>34</v>
      </c>
      <c r="C161" t="s">
        <v>24</v>
      </c>
      <c r="D161" s="2">
        <v>8862</v>
      </c>
      <c r="E161" s="3">
        <v>189</v>
      </c>
      <c r="G161" t="s">
        <v>7</v>
      </c>
      <c r="H161" t="s">
        <v>34</v>
      </c>
      <c r="I161" t="s">
        <v>24</v>
      </c>
      <c r="J161" s="2">
        <v>8862</v>
      </c>
      <c r="K161" s="3">
        <v>189</v>
      </c>
    </row>
    <row r="162" spans="1:11" hidden="1" x14ac:dyDescent="0.35">
      <c r="A162" t="s">
        <v>6</v>
      </c>
      <c r="B162" t="s">
        <v>37</v>
      </c>
      <c r="C162" t="s">
        <v>28</v>
      </c>
      <c r="D162" s="2">
        <v>3556</v>
      </c>
      <c r="E162" s="3">
        <v>459</v>
      </c>
      <c r="G162" t="s">
        <v>6</v>
      </c>
      <c r="H162" t="s">
        <v>37</v>
      </c>
      <c r="I162" t="s">
        <v>28</v>
      </c>
      <c r="J162" s="2">
        <v>3556</v>
      </c>
      <c r="K162" s="3">
        <v>459</v>
      </c>
    </row>
    <row r="163" spans="1:11" hidden="1" x14ac:dyDescent="0.35">
      <c r="A163" t="s">
        <v>5</v>
      </c>
      <c r="B163" t="s">
        <v>34</v>
      </c>
      <c r="C163" t="s">
        <v>15</v>
      </c>
      <c r="D163" s="2">
        <v>7280</v>
      </c>
      <c r="E163" s="3">
        <v>201</v>
      </c>
      <c r="G163" t="s">
        <v>5</v>
      </c>
      <c r="H163" t="s">
        <v>34</v>
      </c>
      <c r="I163" t="s">
        <v>15</v>
      </c>
      <c r="J163" s="2">
        <v>7280</v>
      </c>
      <c r="K163" s="3">
        <v>201</v>
      </c>
    </row>
    <row r="164" spans="1:11" hidden="1" x14ac:dyDescent="0.35">
      <c r="A164" t="s">
        <v>6</v>
      </c>
      <c r="B164" t="s">
        <v>34</v>
      </c>
      <c r="C164" t="s">
        <v>30</v>
      </c>
      <c r="D164" s="2">
        <v>3402</v>
      </c>
      <c r="E164" s="3">
        <v>366</v>
      </c>
      <c r="G164" t="s">
        <v>6</v>
      </c>
      <c r="H164" t="s">
        <v>34</v>
      </c>
      <c r="I164" t="s">
        <v>30</v>
      </c>
      <c r="J164" s="2">
        <v>3402</v>
      </c>
      <c r="K164" s="3">
        <v>366</v>
      </c>
    </row>
    <row r="165" spans="1:11" hidden="1" x14ac:dyDescent="0.35">
      <c r="A165" t="s">
        <v>3</v>
      </c>
      <c r="B165" t="s">
        <v>37</v>
      </c>
      <c r="C165" t="s">
        <v>29</v>
      </c>
      <c r="D165" s="2">
        <v>4592</v>
      </c>
      <c r="E165" s="3">
        <v>324</v>
      </c>
      <c r="G165" t="s">
        <v>3</v>
      </c>
      <c r="H165" t="s">
        <v>37</v>
      </c>
      <c r="I165" t="s">
        <v>29</v>
      </c>
      <c r="J165" s="2">
        <v>4592</v>
      </c>
      <c r="K165" s="3">
        <v>324</v>
      </c>
    </row>
    <row r="166" spans="1:11" hidden="1" x14ac:dyDescent="0.35">
      <c r="A166" t="s">
        <v>9</v>
      </c>
      <c r="B166" t="s">
        <v>35</v>
      </c>
      <c r="C166" t="s">
        <v>15</v>
      </c>
      <c r="D166" s="2">
        <v>7833</v>
      </c>
      <c r="E166" s="3">
        <v>243</v>
      </c>
      <c r="G166" t="s">
        <v>9</v>
      </c>
      <c r="H166" t="s">
        <v>35</v>
      </c>
      <c r="I166" t="s">
        <v>15</v>
      </c>
      <c r="J166" s="2">
        <v>7833</v>
      </c>
      <c r="K166" s="3">
        <v>243</v>
      </c>
    </row>
    <row r="167" spans="1:11" hidden="1" x14ac:dyDescent="0.35">
      <c r="A167" t="s">
        <v>2</v>
      </c>
      <c r="B167" t="s">
        <v>39</v>
      </c>
      <c r="C167" t="s">
        <v>21</v>
      </c>
      <c r="D167" s="2">
        <v>7651</v>
      </c>
      <c r="E167" s="3">
        <v>213</v>
      </c>
      <c r="G167" t="s">
        <v>2</v>
      </c>
      <c r="H167" t="s">
        <v>39</v>
      </c>
      <c r="I167" t="s">
        <v>21</v>
      </c>
      <c r="J167" s="2">
        <v>7651</v>
      </c>
      <c r="K167" s="3">
        <v>213</v>
      </c>
    </row>
    <row r="168" spans="1:11" hidden="1" x14ac:dyDescent="0.35">
      <c r="A168" t="s">
        <v>40</v>
      </c>
      <c r="B168" t="s">
        <v>35</v>
      </c>
      <c r="C168" t="s">
        <v>30</v>
      </c>
      <c r="D168" s="2">
        <v>2275</v>
      </c>
      <c r="E168" s="3">
        <v>447</v>
      </c>
      <c r="G168" t="s">
        <v>40</v>
      </c>
      <c r="H168" t="s">
        <v>35</v>
      </c>
      <c r="I168" t="s">
        <v>30</v>
      </c>
      <c r="J168" s="2">
        <v>2275</v>
      </c>
      <c r="K168" s="3">
        <v>447</v>
      </c>
    </row>
    <row r="169" spans="1:11" hidden="1" x14ac:dyDescent="0.35">
      <c r="A169" t="s">
        <v>40</v>
      </c>
      <c r="B169" t="s">
        <v>38</v>
      </c>
      <c r="C169" t="s">
        <v>13</v>
      </c>
      <c r="D169" s="2">
        <v>5670</v>
      </c>
      <c r="E169" s="3">
        <v>297</v>
      </c>
      <c r="G169" t="s">
        <v>40</v>
      </c>
      <c r="H169" t="s">
        <v>38</v>
      </c>
      <c r="I169" t="s">
        <v>13</v>
      </c>
      <c r="J169" s="2">
        <v>5670</v>
      </c>
      <c r="K169" s="3">
        <v>297</v>
      </c>
    </row>
    <row r="170" spans="1:11" hidden="1" x14ac:dyDescent="0.35">
      <c r="A170" t="s">
        <v>7</v>
      </c>
      <c r="B170" t="s">
        <v>35</v>
      </c>
      <c r="C170" t="s">
        <v>16</v>
      </c>
      <c r="D170" s="2">
        <v>2135</v>
      </c>
      <c r="E170" s="3">
        <v>27</v>
      </c>
      <c r="G170" t="s">
        <v>7</v>
      </c>
      <c r="H170" t="s">
        <v>35</v>
      </c>
      <c r="I170" t="s">
        <v>16</v>
      </c>
      <c r="J170" s="2">
        <v>2135</v>
      </c>
      <c r="K170" s="3">
        <v>27</v>
      </c>
    </row>
    <row r="171" spans="1:11" hidden="1" x14ac:dyDescent="0.35">
      <c r="A171" t="s">
        <v>40</v>
      </c>
      <c r="B171" t="s">
        <v>34</v>
      </c>
      <c r="C171" t="s">
        <v>23</v>
      </c>
      <c r="D171" s="2">
        <v>2779</v>
      </c>
      <c r="E171" s="3">
        <v>75</v>
      </c>
      <c r="G171" t="s">
        <v>40</v>
      </c>
      <c r="H171" t="s">
        <v>34</v>
      </c>
      <c r="I171" t="s">
        <v>23</v>
      </c>
      <c r="J171" s="2">
        <v>2779</v>
      </c>
      <c r="K171" s="3">
        <v>75</v>
      </c>
    </row>
    <row r="172" spans="1:11" x14ac:dyDescent="0.35">
      <c r="A172" t="s">
        <v>10</v>
      </c>
      <c r="B172" t="s">
        <v>39</v>
      </c>
      <c r="C172" t="s">
        <v>33</v>
      </c>
      <c r="D172" s="2">
        <v>12950</v>
      </c>
      <c r="E172" s="3">
        <v>30</v>
      </c>
      <c r="G172" t="s">
        <v>10</v>
      </c>
      <c r="H172" t="s">
        <v>39</v>
      </c>
      <c r="I172" t="s">
        <v>33</v>
      </c>
      <c r="J172" s="2">
        <v>12950</v>
      </c>
      <c r="K172" s="3">
        <v>30</v>
      </c>
    </row>
    <row r="173" spans="1:11" hidden="1" x14ac:dyDescent="0.35">
      <c r="A173" t="s">
        <v>7</v>
      </c>
      <c r="B173" t="s">
        <v>36</v>
      </c>
      <c r="C173" t="s">
        <v>18</v>
      </c>
      <c r="D173" s="2">
        <v>2646</v>
      </c>
      <c r="E173" s="3">
        <v>177</v>
      </c>
      <c r="G173" t="s">
        <v>7</v>
      </c>
      <c r="H173" t="s">
        <v>36</v>
      </c>
      <c r="I173" t="s">
        <v>18</v>
      </c>
      <c r="J173" s="2">
        <v>2646</v>
      </c>
      <c r="K173" s="3">
        <v>177</v>
      </c>
    </row>
    <row r="174" spans="1:11" hidden="1" x14ac:dyDescent="0.35">
      <c r="A174" t="s">
        <v>40</v>
      </c>
      <c r="B174" t="s">
        <v>34</v>
      </c>
      <c r="C174" t="s">
        <v>33</v>
      </c>
      <c r="D174" s="2">
        <v>3794</v>
      </c>
      <c r="E174" s="3">
        <v>159</v>
      </c>
      <c r="G174" t="s">
        <v>40</v>
      </c>
      <c r="H174" t="s">
        <v>34</v>
      </c>
      <c r="I174" t="s">
        <v>33</v>
      </c>
      <c r="J174" s="2">
        <v>3794</v>
      </c>
      <c r="K174" s="3">
        <v>159</v>
      </c>
    </row>
    <row r="175" spans="1:11" hidden="1" x14ac:dyDescent="0.35">
      <c r="A175" t="s">
        <v>3</v>
      </c>
      <c r="B175" t="s">
        <v>35</v>
      </c>
      <c r="C175" t="s">
        <v>33</v>
      </c>
      <c r="D175" s="2">
        <v>819</v>
      </c>
      <c r="E175" s="3">
        <v>306</v>
      </c>
      <c r="G175" t="s">
        <v>3</v>
      </c>
      <c r="H175" t="s">
        <v>35</v>
      </c>
      <c r="I175" t="s">
        <v>33</v>
      </c>
      <c r="J175" s="2">
        <v>819</v>
      </c>
      <c r="K175" s="3">
        <v>306</v>
      </c>
    </row>
    <row r="176" spans="1:11" hidden="1" x14ac:dyDescent="0.35">
      <c r="A176" t="s">
        <v>3</v>
      </c>
      <c r="B176" t="s">
        <v>34</v>
      </c>
      <c r="C176" t="s">
        <v>20</v>
      </c>
      <c r="D176" s="2">
        <v>2583</v>
      </c>
      <c r="E176" s="3">
        <v>18</v>
      </c>
      <c r="G176" t="s">
        <v>3</v>
      </c>
      <c r="H176" t="s">
        <v>34</v>
      </c>
      <c r="I176" t="s">
        <v>20</v>
      </c>
      <c r="J176" s="2">
        <v>2583</v>
      </c>
      <c r="K176" s="3">
        <v>18</v>
      </c>
    </row>
    <row r="177" spans="1:11" hidden="1" x14ac:dyDescent="0.35">
      <c r="A177" t="s">
        <v>7</v>
      </c>
      <c r="B177" t="s">
        <v>35</v>
      </c>
      <c r="C177" t="s">
        <v>19</v>
      </c>
      <c r="D177" s="2">
        <v>4585</v>
      </c>
      <c r="E177" s="3">
        <v>240</v>
      </c>
      <c r="G177" t="s">
        <v>7</v>
      </c>
      <c r="H177" t="s">
        <v>35</v>
      </c>
      <c r="I177" t="s">
        <v>19</v>
      </c>
      <c r="J177" s="2">
        <v>4585</v>
      </c>
      <c r="K177" s="3">
        <v>240</v>
      </c>
    </row>
    <row r="178" spans="1:11" hidden="1" x14ac:dyDescent="0.35">
      <c r="A178" t="s">
        <v>5</v>
      </c>
      <c r="B178" t="s">
        <v>34</v>
      </c>
      <c r="C178" t="s">
        <v>33</v>
      </c>
      <c r="D178" s="2">
        <v>1652</v>
      </c>
      <c r="E178" s="3">
        <v>93</v>
      </c>
      <c r="G178" t="s">
        <v>5</v>
      </c>
      <c r="H178" t="s">
        <v>34</v>
      </c>
      <c r="I178" t="s">
        <v>33</v>
      </c>
      <c r="J178" s="2">
        <v>1652</v>
      </c>
      <c r="K178" s="3">
        <v>93</v>
      </c>
    </row>
    <row r="179" spans="1:11" hidden="1" x14ac:dyDescent="0.35">
      <c r="A179" t="s">
        <v>10</v>
      </c>
      <c r="B179" t="s">
        <v>34</v>
      </c>
      <c r="C179" t="s">
        <v>26</v>
      </c>
      <c r="D179" s="2">
        <v>4991</v>
      </c>
      <c r="E179" s="3">
        <v>9</v>
      </c>
      <c r="G179" t="s">
        <v>10</v>
      </c>
      <c r="H179" t="s">
        <v>34</v>
      </c>
      <c r="I179" t="s">
        <v>26</v>
      </c>
      <c r="J179" s="2">
        <v>4991</v>
      </c>
      <c r="K179" s="3">
        <v>9</v>
      </c>
    </row>
    <row r="180" spans="1:11" hidden="1" x14ac:dyDescent="0.35">
      <c r="A180" t="s">
        <v>8</v>
      </c>
      <c r="B180" t="s">
        <v>34</v>
      </c>
      <c r="C180" t="s">
        <v>16</v>
      </c>
      <c r="D180" s="2">
        <v>2009</v>
      </c>
      <c r="E180" s="3">
        <v>219</v>
      </c>
      <c r="G180" t="s">
        <v>8</v>
      </c>
      <c r="H180" t="s">
        <v>34</v>
      </c>
      <c r="I180" t="s">
        <v>16</v>
      </c>
      <c r="J180" s="2">
        <v>2009</v>
      </c>
      <c r="K180" s="3">
        <v>219</v>
      </c>
    </row>
    <row r="181" spans="1:11" hidden="1" x14ac:dyDescent="0.35">
      <c r="A181" t="s">
        <v>2</v>
      </c>
      <c r="B181" t="s">
        <v>39</v>
      </c>
      <c r="C181" t="s">
        <v>22</v>
      </c>
      <c r="D181" s="2">
        <v>1568</v>
      </c>
      <c r="E181" s="3">
        <v>141</v>
      </c>
      <c r="G181" t="s">
        <v>2</v>
      </c>
      <c r="H181" t="s">
        <v>39</v>
      </c>
      <c r="I181" t="s">
        <v>22</v>
      </c>
      <c r="J181" s="2">
        <v>1568</v>
      </c>
      <c r="K181" s="3">
        <v>141</v>
      </c>
    </row>
    <row r="182" spans="1:11" hidden="1" x14ac:dyDescent="0.35">
      <c r="A182" t="s">
        <v>41</v>
      </c>
      <c r="B182" t="s">
        <v>37</v>
      </c>
      <c r="C182" t="s">
        <v>20</v>
      </c>
      <c r="D182" s="2">
        <v>3388</v>
      </c>
      <c r="E182" s="3">
        <v>123</v>
      </c>
      <c r="G182" t="s">
        <v>41</v>
      </c>
      <c r="H182" t="s">
        <v>37</v>
      </c>
      <c r="I182" t="s">
        <v>20</v>
      </c>
      <c r="J182" s="2">
        <v>3388</v>
      </c>
      <c r="K182" s="3">
        <v>123</v>
      </c>
    </row>
    <row r="183" spans="1:11" hidden="1" x14ac:dyDescent="0.35">
      <c r="A183" t="s">
        <v>40</v>
      </c>
      <c r="B183" t="s">
        <v>38</v>
      </c>
      <c r="C183" t="s">
        <v>24</v>
      </c>
      <c r="D183" s="2">
        <v>623</v>
      </c>
      <c r="E183" s="3">
        <v>51</v>
      </c>
      <c r="G183" t="s">
        <v>40</v>
      </c>
      <c r="H183" t="s">
        <v>38</v>
      </c>
      <c r="I183" t="s">
        <v>24</v>
      </c>
      <c r="J183" s="2">
        <v>623</v>
      </c>
      <c r="K183" s="3">
        <v>51</v>
      </c>
    </row>
    <row r="184" spans="1:11" hidden="1" x14ac:dyDescent="0.35">
      <c r="A184" t="s">
        <v>6</v>
      </c>
      <c r="B184" t="s">
        <v>36</v>
      </c>
      <c r="C184" t="s">
        <v>4</v>
      </c>
      <c r="D184" s="2">
        <v>10073</v>
      </c>
      <c r="E184" s="3">
        <v>120</v>
      </c>
      <c r="G184" t="s">
        <v>6</v>
      </c>
      <c r="H184" t="s">
        <v>36</v>
      </c>
      <c r="I184" t="s">
        <v>4</v>
      </c>
      <c r="J184" s="2">
        <v>10073</v>
      </c>
      <c r="K184" s="3">
        <v>120</v>
      </c>
    </row>
    <row r="185" spans="1:11" hidden="1" x14ac:dyDescent="0.35">
      <c r="A185" t="s">
        <v>8</v>
      </c>
      <c r="B185" t="s">
        <v>39</v>
      </c>
      <c r="C185" t="s">
        <v>26</v>
      </c>
      <c r="D185" s="2">
        <v>1561</v>
      </c>
      <c r="E185" s="3">
        <v>27</v>
      </c>
      <c r="G185" t="s">
        <v>8</v>
      </c>
      <c r="H185" t="s">
        <v>39</v>
      </c>
      <c r="I185" t="s">
        <v>26</v>
      </c>
      <c r="J185" s="2">
        <v>1561</v>
      </c>
      <c r="K185" s="3">
        <v>27</v>
      </c>
    </row>
    <row r="186" spans="1:11" x14ac:dyDescent="0.35">
      <c r="A186" t="s">
        <v>9</v>
      </c>
      <c r="B186" t="s">
        <v>36</v>
      </c>
      <c r="C186" t="s">
        <v>27</v>
      </c>
      <c r="D186" s="2">
        <v>11522</v>
      </c>
      <c r="E186" s="3">
        <v>204</v>
      </c>
      <c r="G186" t="s">
        <v>9</v>
      </c>
      <c r="H186" t="s">
        <v>36</v>
      </c>
      <c r="I186" t="s">
        <v>27</v>
      </c>
      <c r="J186" s="2">
        <v>11522</v>
      </c>
      <c r="K186" s="3">
        <v>204</v>
      </c>
    </row>
    <row r="187" spans="1:11" hidden="1" x14ac:dyDescent="0.35">
      <c r="A187" t="s">
        <v>6</v>
      </c>
      <c r="B187" t="s">
        <v>38</v>
      </c>
      <c r="C187" t="s">
        <v>13</v>
      </c>
      <c r="D187" s="2">
        <v>2317</v>
      </c>
      <c r="E187" s="3">
        <v>123</v>
      </c>
      <c r="G187" t="s">
        <v>6</v>
      </c>
      <c r="H187" t="s">
        <v>38</v>
      </c>
      <c r="I187" t="s">
        <v>13</v>
      </c>
      <c r="J187" s="2">
        <v>2317</v>
      </c>
      <c r="K187" s="3">
        <v>123</v>
      </c>
    </row>
    <row r="188" spans="1:11" hidden="1" x14ac:dyDescent="0.35">
      <c r="A188" t="s">
        <v>10</v>
      </c>
      <c r="B188" t="s">
        <v>37</v>
      </c>
      <c r="C188" t="s">
        <v>28</v>
      </c>
      <c r="D188" s="2">
        <v>3059</v>
      </c>
      <c r="E188" s="3">
        <v>27</v>
      </c>
      <c r="G188" t="s">
        <v>10</v>
      </c>
      <c r="H188" t="s">
        <v>37</v>
      </c>
      <c r="I188" t="s">
        <v>28</v>
      </c>
      <c r="J188" s="2">
        <v>3059</v>
      </c>
      <c r="K188" s="3">
        <v>27</v>
      </c>
    </row>
    <row r="189" spans="1:11" hidden="1" x14ac:dyDescent="0.35">
      <c r="A189" t="s">
        <v>41</v>
      </c>
      <c r="B189" t="s">
        <v>37</v>
      </c>
      <c r="C189" t="s">
        <v>26</v>
      </c>
      <c r="D189" s="2">
        <v>2324</v>
      </c>
      <c r="E189" s="3">
        <v>177</v>
      </c>
      <c r="G189" t="s">
        <v>41</v>
      </c>
      <c r="H189" t="s">
        <v>37</v>
      </c>
      <c r="I189" t="s">
        <v>26</v>
      </c>
      <c r="J189" s="2">
        <v>2324</v>
      </c>
      <c r="K189" s="3">
        <v>177</v>
      </c>
    </row>
    <row r="190" spans="1:11" hidden="1" x14ac:dyDescent="0.35">
      <c r="A190" t="s">
        <v>3</v>
      </c>
      <c r="B190" t="s">
        <v>39</v>
      </c>
      <c r="C190" t="s">
        <v>26</v>
      </c>
      <c r="D190" s="2">
        <v>4956</v>
      </c>
      <c r="E190" s="3">
        <v>171</v>
      </c>
      <c r="G190" t="s">
        <v>3</v>
      </c>
      <c r="H190" t="s">
        <v>39</v>
      </c>
      <c r="I190" t="s">
        <v>26</v>
      </c>
      <c r="J190" s="2">
        <v>4956</v>
      </c>
      <c r="K190" s="3">
        <v>171</v>
      </c>
    </row>
    <row r="191" spans="1:11" hidden="1" x14ac:dyDescent="0.35">
      <c r="A191" t="s">
        <v>10</v>
      </c>
      <c r="B191" t="s">
        <v>34</v>
      </c>
      <c r="C191" t="s">
        <v>19</v>
      </c>
      <c r="D191" s="2">
        <v>5355</v>
      </c>
      <c r="E191" s="3">
        <v>204</v>
      </c>
      <c r="G191" t="s">
        <v>10</v>
      </c>
      <c r="H191" t="s">
        <v>34</v>
      </c>
      <c r="I191" t="s">
        <v>19</v>
      </c>
      <c r="J191" s="2">
        <v>5355</v>
      </c>
      <c r="K191" s="3">
        <v>204</v>
      </c>
    </row>
    <row r="192" spans="1:11" hidden="1" x14ac:dyDescent="0.35">
      <c r="A192" t="s">
        <v>3</v>
      </c>
      <c r="B192" t="s">
        <v>34</v>
      </c>
      <c r="C192" t="s">
        <v>14</v>
      </c>
      <c r="D192" s="2">
        <v>7259</v>
      </c>
      <c r="E192" s="3">
        <v>276</v>
      </c>
      <c r="G192" t="s">
        <v>3</v>
      </c>
      <c r="H192" t="s">
        <v>34</v>
      </c>
      <c r="I192" t="s">
        <v>14</v>
      </c>
      <c r="J192" s="2">
        <v>7259</v>
      </c>
      <c r="K192" s="3">
        <v>276</v>
      </c>
    </row>
    <row r="193" spans="1:11" hidden="1" x14ac:dyDescent="0.35">
      <c r="A193" t="s">
        <v>8</v>
      </c>
      <c r="B193" t="s">
        <v>37</v>
      </c>
      <c r="C193" t="s">
        <v>26</v>
      </c>
      <c r="D193" s="2">
        <v>6279</v>
      </c>
      <c r="E193" s="3">
        <v>45</v>
      </c>
      <c r="G193" t="s">
        <v>8</v>
      </c>
      <c r="H193" t="s">
        <v>37</v>
      </c>
      <c r="I193" t="s">
        <v>26</v>
      </c>
      <c r="J193" s="2">
        <v>6279</v>
      </c>
      <c r="K193" s="3">
        <v>45</v>
      </c>
    </row>
    <row r="194" spans="1:11" hidden="1" x14ac:dyDescent="0.35">
      <c r="A194" t="s">
        <v>40</v>
      </c>
      <c r="B194" t="s">
        <v>38</v>
      </c>
      <c r="C194" t="s">
        <v>29</v>
      </c>
      <c r="D194" s="2">
        <v>2541</v>
      </c>
      <c r="E194" s="3">
        <v>45</v>
      </c>
      <c r="G194" t="s">
        <v>40</v>
      </c>
      <c r="H194" t="s">
        <v>38</v>
      </c>
      <c r="I194" t="s">
        <v>29</v>
      </c>
      <c r="J194" s="2">
        <v>2541</v>
      </c>
      <c r="K194" s="3">
        <v>45</v>
      </c>
    </row>
    <row r="195" spans="1:11" hidden="1" x14ac:dyDescent="0.35">
      <c r="A195" t="s">
        <v>6</v>
      </c>
      <c r="B195" t="s">
        <v>35</v>
      </c>
      <c r="C195" t="s">
        <v>27</v>
      </c>
      <c r="D195" s="2">
        <v>3864</v>
      </c>
      <c r="E195" s="3">
        <v>177</v>
      </c>
      <c r="G195" t="s">
        <v>6</v>
      </c>
      <c r="H195" t="s">
        <v>35</v>
      </c>
      <c r="I195" t="s">
        <v>27</v>
      </c>
      <c r="J195" s="2">
        <v>3864</v>
      </c>
      <c r="K195" s="3">
        <v>177</v>
      </c>
    </row>
    <row r="196" spans="1:11" hidden="1" x14ac:dyDescent="0.35">
      <c r="A196" t="s">
        <v>5</v>
      </c>
      <c r="B196" t="s">
        <v>36</v>
      </c>
      <c r="C196" t="s">
        <v>13</v>
      </c>
      <c r="D196" s="2">
        <v>6146</v>
      </c>
      <c r="E196" s="3">
        <v>63</v>
      </c>
      <c r="G196" t="s">
        <v>5</v>
      </c>
      <c r="H196" t="s">
        <v>36</v>
      </c>
      <c r="I196" t="s">
        <v>13</v>
      </c>
      <c r="J196" s="2">
        <v>6146</v>
      </c>
      <c r="K196" s="3">
        <v>63</v>
      </c>
    </row>
    <row r="197" spans="1:11" hidden="1" x14ac:dyDescent="0.35">
      <c r="A197" t="s">
        <v>9</v>
      </c>
      <c r="B197" t="s">
        <v>39</v>
      </c>
      <c r="C197" t="s">
        <v>18</v>
      </c>
      <c r="D197" s="2">
        <v>2639</v>
      </c>
      <c r="E197" s="3">
        <v>204</v>
      </c>
      <c r="G197" t="s">
        <v>9</v>
      </c>
      <c r="H197" t="s">
        <v>39</v>
      </c>
      <c r="I197" t="s">
        <v>18</v>
      </c>
      <c r="J197" s="2">
        <v>2639</v>
      </c>
      <c r="K197" s="3">
        <v>204</v>
      </c>
    </row>
    <row r="198" spans="1:11" hidden="1" x14ac:dyDescent="0.35">
      <c r="A198" t="s">
        <v>8</v>
      </c>
      <c r="B198" t="s">
        <v>37</v>
      </c>
      <c r="C198" t="s">
        <v>22</v>
      </c>
      <c r="D198" s="2">
        <v>1890</v>
      </c>
      <c r="E198" s="3">
        <v>195</v>
      </c>
      <c r="G198" t="s">
        <v>8</v>
      </c>
      <c r="H198" t="s">
        <v>37</v>
      </c>
      <c r="I198" t="s">
        <v>22</v>
      </c>
      <c r="J198" s="2">
        <v>1890</v>
      </c>
      <c r="K198" s="3">
        <v>195</v>
      </c>
    </row>
    <row r="199" spans="1:11" hidden="1" x14ac:dyDescent="0.35">
      <c r="A199" t="s">
        <v>7</v>
      </c>
      <c r="B199" t="s">
        <v>34</v>
      </c>
      <c r="C199" t="s">
        <v>14</v>
      </c>
      <c r="D199" s="2">
        <v>1932</v>
      </c>
      <c r="E199" s="3">
        <v>369</v>
      </c>
      <c r="G199" t="s">
        <v>7</v>
      </c>
      <c r="H199" t="s">
        <v>34</v>
      </c>
      <c r="I199" t="s">
        <v>14</v>
      </c>
      <c r="J199" s="2">
        <v>1932</v>
      </c>
      <c r="K199" s="3">
        <v>369</v>
      </c>
    </row>
    <row r="200" spans="1:11" hidden="1" x14ac:dyDescent="0.35">
      <c r="A200" t="s">
        <v>3</v>
      </c>
      <c r="B200" t="s">
        <v>34</v>
      </c>
      <c r="C200" t="s">
        <v>25</v>
      </c>
      <c r="D200" s="2">
        <v>6300</v>
      </c>
      <c r="E200" s="3">
        <v>42</v>
      </c>
      <c r="G200" t="s">
        <v>3</v>
      </c>
      <c r="H200" t="s">
        <v>34</v>
      </c>
      <c r="I200" t="s">
        <v>25</v>
      </c>
      <c r="J200" s="2">
        <v>6300</v>
      </c>
      <c r="K200" s="3">
        <v>42</v>
      </c>
    </row>
    <row r="201" spans="1:11" hidden="1" x14ac:dyDescent="0.35">
      <c r="A201" t="s">
        <v>6</v>
      </c>
      <c r="B201" t="s">
        <v>37</v>
      </c>
      <c r="C201" t="s">
        <v>30</v>
      </c>
      <c r="D201" s="2">
        <v>560</v>
      </c>
      <c r="E201" s="3">
        <v>81</v>
      </c>
      <c r="G201" t="s">
        <v>6</v>
      </c>
      <c r="H201" t="s">
        <v>37</v>
      </c>
      <c r="I201" t="s">
        <v>30</v>
      </c>
      <c r="J201" s="2">
        <v>560</v>
      </c>
      <c r="K201" s="3">
        <v>81</v>
      </c>
    </row>
    <row r="202" spans="1:11" hidden="1" x14ac:dyDescent="0.35">
      <c r="A202" t="s">
        <v>9</v>
      </c>
      <c r="B202" t="s">
        <v>37</v>
      </c>
      <c r="C202" t="s">
        <v>26</v>
      </c>
      <c r="D202" s="2">
        <v>2856</v>
      </c>
      <c r="E202" s="3">
        <v>246</v>
      </c>
      <c r="G202" t="s">
        <v>9</v>
      </c>
      <c r="H202" t="s">
        <v>37</v>
      </c>
      <c r="I202" t="s">
        <v>26</v>
      </c>
      <c r="J202" s="2">
        <v>2856</v>
      </c>
      <c r="K202" s="3">
        <v>246</v>
      </c>
    </row>
    <row r="203" spans="1:11" hidden="1" x14ac:dyDescent="0.35">
      <c r="A203" t="s">
        <v>9</v>
      </c>
      <c r="B203" t="s">
        <v>34</v>
      </c>
      <c r="C203" t="s">
        <v>17</v>
      </c>
      <c r="D203" s="2">
        <v>707</v>
      </c>
      <c r="E203" s="3">
        <v>174</v>
      </c>
      <c r="G203" t="s">
        <v>9</v>
      </c>
      <c r="H203" t="s">
        <v>34</v>
      </c>
      <c r="I203" t="s">
        <v>17</v>
      </c>
      <c r="J203" s="2">
        <v>707</v>
      </c>
      <c r="K203" s="3">
        <v>174</v>
      </c>
    </row>
    <row r="204" spans="1:11" hidden="1" x14ac:dyDescent="0.35">
      <c r="A204" t="s">
        <v>8</v>
      </c>
      <c r="B204" t="s">
        <v>35</v>
      </c>
      <c r="C204" t="s">
        <v>30</v>
      </c>
      <c r="D204" s="2">
        <v>3598</v>
      </c>
      <c r="E204" s="3">
        <v>81</v>
      </c>
      <c r="G204" t="s">
        <v>8</v>
      </c>
      <c r="H204" t="s">
        <v>35</v>
      </c>
      <c r="I204" t="s">
        <v>30</v>
      </c>
      <c r="J204" s="2">
        <v>3598</v>
      </c>
      <c r="K204" s="3">
        <v>81</v>
      </c>
    </row>
    <row r="205" spans="1:11" hidden="1" x14ac:dyDescent="0.35">
      <c r="A205" t="s">
        <v>40</v>
      </c>
      <c r="B205" t="s">
        <v>35</v>
      </c>
      <c r="C205" t="s">
        <v>22</v>
      </c>
      <c r="D205" s="2">
        <v>6853</v>
      </c>
      <c r="E205" s="3">
        <v>372</v>
      </c>
      <c r="G205" t="s">
        <v>40</v>
      </c>
      <c r="H205" t="s">
        <v>35</v>
      </c>
      <c r="I205" t="s">
        <v>22</v>
      </c>
      <c r="J205" s="2">
        <v>6853</v>
      </c>
      <c r="K205" s="3">
        <v>372</v>
      </c>
    </row>
    <row r="206" spans="1:11" hidden="1" x14ac:dyDescent="0.35">
      <c r="A206" t="s">
        <v>40</v>
      </c>
      <c r="B206" t="s">
        <v>35</v>
      </c>
      <c r="C206" t="s">
        <v>16</v>
      </c>
      <c r="D206" s="2">
        <v>4725</v>
      </c>
      <c r="E206" s="3">
        <v>174</v>
      </c>
      <c r="G206" t="s">
        <v>40</v>
      </c>
      <c r="H206" t="s">
        <v>35</v>
      </c>
      <c r="I206" t="s">
        <v>16</v>
      </c>
      <c r="J206" s="2">
        <v>4725</v>
      </c>
      <c r="K206" s="3">
        <v>174</v>
      </c>
    </row>
    <row r="207" spans="1:11" hidden="1" x14ac:dyDescent="0.35">
      <c r="A207" t="s">
        <v>41</v>
      </c>
      <c r="B207" t="s">
        <v>36</v>
      </c>
      <c r="C207" t="s">
        <v>32</v>
      </c>
      <c r="D207" s="2">
        <v>10304</v>
      </c>
      <c r="E207" s="3">
        <v>84</v>
      </c>
      <c r="G207" t="s">
        <v>41</v>
      </c>
      <c r="H207" t="s">
        <v>36</v>
      </c>
      <c r="I207" t="s">
        <v>32</v>
      </c>
      <c r="J207" s="2">
        <v>10304</v>
      </c>
      <c r="K207" s="3">
        <v>84</v>
      </c>
    </row>
    <row r="208" spans="1:11" hidden="1" x14ac:dyDescent="0.35">
      <c r="A208" t="s">
        <v>41</v>
      </c>
      <c r="B208" t="s">
        <v>34</v>
      </c>
      <c r="C208" t="s">
        <v>16</v>
      </c>
      <c r="D208" s="2">
        <v>1274</v>
      </c>
      <c r="E208" s="3">
        <v>225</v>
      </c>
      <c r="G208" t="s">
        <v>41</v>
      </c>
      <c r="H208" t="s">
        <v>34</v>
      </c>
      <c r="I208" t="s">
        <v>16</v>
      </c>
      <c r="J208" s="2">
        <v>1274</v>
      </c>
      <c r="K208" s="3">
        <v>225</v>
      </c>
    </row>
    <row r="209" spans="1:11" hidden="1" x14ac:dyDescent="0.35">
      <c r="A209" t="s">
        <v>5</v>
      </c>
      <c r="B209" t="s">
        <v>36</v>
      </c>
      <c r="C209" t="s">
        <v>30</v>
      </c>
      <c r="D209" s="2">
        <v>1526</v>
      </c>
      <c r="E209" s="3">
        <v>105</v>
      </c>
      <c r="G209" t="s">
        <v>5</v>
      </c>
      <c r="H209" t="s">
        <v>36</v>
      </c>
      <c r="I209" t="s">
        <v>30</v>
      </c>
      <c r="J209" s="2">
        <v>1526</v>
      </c>
      <c r="K209" s="3">
        <v>105</v>
      </c>
    </row>
    <row r="210" spans="1:11" hidden="1" x14ac:dyDescent="0.35">
      <c r="A210" t="s">
        <v>40</v>
      </c>
      <c r="B210" t="s">
        <v>39</v>
      </c>
      <c r="C210" t="s">
        <v>28</v>
      </c>
      <c r="D210" s="2">
        <v>3101</v>
      </c>
      <c r="E210" s="3">
        <v>225</v>
      </c>
      <c r="G210" t="s">
        <v>40</v>
      </c>
      <c r="H210" t="s">
        <v>39</v>
      </c>
      <c r="I210" t="s">
        <v>28</v>
      </c>
      <c r="J210" s="2">
        <v>3101</v>
      </c>
      <c r="K210" s="3">
        <v>225</v>
      </c>
    </row>
    <row r="211" spans="1:11" hidden="1" x14ac:dyDescent="0.35">
      <c r="A211" t="s">
        <v>2</v>
      </c>
      <c r="B211" t="s">
        <v>37</v>
      </c>
      <c r="C211" t="s">
        <v>14</v>
      </c>
      <c r="D211" s="2">
        <v>1057</v>
      </c>
      <c r="E211" s="3">
        <v>54</v>
      </c>
      <c r="G211" t="s">
        <v>2</v>
      </c>
      <c r="H211" t="s">
        <v>37</v>
      </c>
      <c r="I211" t="s">
        <v>14</v>
      </c>
      <c r="J211" s="2">
        <v>1057</v>
      </c>
      <c r="K211" s="3">
        <v>54</v>
      </c>
    </row>
    <row r="212" spans="1:11" hidden="1" x14ac:dyDescent="0.35">
      <c r="A212" t="s">
        <v>7</v>
      </c>
      <c r="B212" t="s">
        <v>37</v>
      </c>
      <c r="C212" t="s">
        <v>26</v>
      </c>
      <c r="D212" s="2">
        <v>5306</v>
      </c>
      <c r="E212" s="3">
        <v>0</v>
      </c>
      <c r="G212" t="s">
        <v>7</v>
      </c>
      <c r="H212" t="s">
        <v>37</v>
      </c>
      <c r="I212" t="s">
        <v>26</v>
      </c>
      <c r="J212" s="2">
        <v>5306</v>
      </c>
      <c r="K212" s="3">
        <v>0</v>
      </c>
    </row>
    <row r="213" spans="1:11" hidden="1" x14ac:dyDescent="0.35">
      <c r="A213" t="s">
        <v>5</v>
      </c>
      <c r="B213" t="s">
        <v>39</v>
      </c>
      <c r="C213" t="s">
        <v>24</v>
      </c>
      <c r="D213" s="2">
        <v>4018</v>
      </c>
      <c r="E213" s="3">
        <v>171</v>
      </c>
      <c r="G213" t="s">
        <v>5</v>
      </c>
      <c r="H213" t="s">
        <v>39</v>
      </c>
      <c r="I213" t="s">
        <v>24</v>
      </c>
      <c r="J213" s="2">
        <v>4018</v>
      </c>
      <c r="K213" s="3">
        <v>171</v>
      </c>
    </row>
    <row r="214" spans="1:11" hidden="1" x14ac:dyDescent="0.35">
      <c r="A214" t="s">
        <v>9</v>
      </c>
      <c r="B214" t="s">
        <v>34</v>
      </c>
      <c r="C214" t="s">
        <v>16</v>
      </c>
      <c r="D214" s="2">
        <v>938</v>
      </c>
      <c r="E214" s="3">
        <v>189</v>
      </c>
      <c r="G214" t="s">
        <v>9</v>
      </c>
      <c r="H214" t="s">
        <v>34</v>
      </c>
      <c r="I214" t="s">
        <v>16</v>
      </c>
      <c r="J214" s="2">
        <v>938</v>
      </c>
      <c r="K214" s="3">
        <v>189</v>
      </c>
    </row>
    <row r="215" spans="1:11" hidden="1" x14ac:dyDescent="0.35">
      <c r="A215" t="s">
        <v>7</v>
      </c>
      <c r="B215" t="s">
        <v>38</v>
      </c>
      <c r="C215" t="s">
        <v>18</v>
      </c>
      <c r="D215" s="2">
        <v>1778</v>
      </c>
      <c r="E215" s="3">
        <v>270</v>
      </c>
      <c r="G215" t="s">
        <v>7</v>
      </c>
      <c r="H215" t="s">
        <v>38</v>
      </c>
      <c r="I215" t="s">
        <v>18</v>
      </c>
      <c r="J215" s="2">
        <v>1778</v>
      </c>
      <c r="K215" s="3">
        <v>270</v>
      </c>
    </row>
    <row r="216" spans="1:11" hidden="1" x14ac:dyDescent="0.35">
      <c r="A216" t="s">
        <v>6</v>
      </c>
      <c r="B216" t="s">
        <v>39</v>
      </c>
      <c r="C216" t="s">
        <v>30</v>
      </c>
      <c r="D216" s="2">
        <v>1638</v>
      </c>
      <c r="E216" s="3">
        <v>63</v>
      </c>
      <c r="G216" t="s">
        <v>6</v>
      </c>
      <c r="H216" t="s">
        <v>39</v>
      </c>
      <c r="I216" t="s">
        <v>30</v>
      </c>
      <c r="J216" s="2">
        <v>1638</v>
      </c>
      <c r="K216" s="3">
        <v>63</v>
      </c>
    </row>
    <row r="217" spans="1:11" hidden="1" x14ac:dyDescent="0.35">
      <c r="A217" t="s">
        <v>41</v>
      </c>
      <c r="B217" t="s">
        <v>38</v>
      </c>
      <c r="C217" t="s">
        <v>25</v>
      </c>
      <c r="D217" s="2">
        <v>154</v>
      </c>
      <c r="E217" s="3">
        <v>21</v>
      </c>
      <c r="G217" t="s">
        <v>41</v>
      </c>
      <c r="H217" t="s">
        <v>38</v>
      </c>
      <c r="I217" t="s">
        <v>25</v>
      </c>
      <c r="J217" s="2">
        <v>154</v>
      </c>
      <c r="K217" s="3">
        <v>21</v>
      </c>
    </row>
    <row r="218" spans="1:11" hidden="1" x14ac:dyDescent="0.35">
      <c r="A218" t="s">
        <v>7</v>
      </c>
      <c r="B218" t="s">
        <v>37</v>
      </c>
      <c r="C218" t="s">
        <v>22</v>
      </c>
      <c r="D218" s="2">
        <v>9835</v>
      </c>
      <c r="E218" s="3">
        <v>207</v>
      </c>
      <c r="G218" t="s">
        <v>7</v>
      </c>
      <c r="H218" t="s">
        <v>37</v>
      </c>
      <c r="I218" t="s">
        <v>22</v>
      </c>
      <c r="J218" s="2">
        <v>9835</v>
      </c>
      <c r="K218" s="3">
        <v>207</v>
      </c>
    </row>
    <row r="219" spans="1:11" hidden="1" x14ac:dyDescent="0.35">
      <c r="A219" t="s">
        <v>9</v>
      </c>
      <c r="B219" t="s">
        <v>37</v>
      </c>
      <c r="C219" t="s">
        <v>20</v>
      </c>
      <c r="D219" s="2">
        <v>7273</v>
      </c>
      <c r="E219" s="3">
        <v>96</v>
      </c>
      <c r="G219" t="s">
        <v>9</v>
      </c>
      <c r="H219" t="s">
        <v>37</v>
      </c>
      <c r="I219" t="s">
        <v>20</v>
      </c>
      <c r="J219" s="2">
        <v>7273</v>
      </c>
      <c r="K219" s="3">
        <v>96</v>
      </c>
    </row>
    <row r="220" spans="1:11" hidden="1" x14ac:dyDescent="0.35">
      <c r="A220" t="s">
        <v>5</v>
      </c>
      <c r="B220" t="s">
        <v>39</v>
      </c>
      <c r="C220" t="s">
        <v>22</v>
      </c>
      <c r="D220" s="2">
        <v>6909</v>
      </c>
      <c r="E220" s="3">
        <v>81</v>
      </c>
      <c r="G220" t="s">
        <v>5</v>
      </c>
      <c r="H220" t="s">
        <v>39</v>
      </c>
      <c r="I220" t="s">
        <v>22</v>
      </c>
      <c r="J220" s="2">
        <v>6909</v>
      </c>
      <c r="K220" s="3">
        <v>81</v>
      </c>
    </row>
    <row r="221" spans="1:11" hidden="1" x14ac:dyDescent="0.35">
      <c r="A221" t="s">
        <v>9</v>
      </c>
      <c r="B221" t="s">
        <v>39</v>
      </c>
      <c r="C221" t="s">
        <v>24</v>
      </c>
      <c r="D221" s="2">
        <v>3920</v>
      </c>
      <c r="E221" s="3">
        <v>306</v>
      </c>
      <c r="G221" t="s">
        <v>9</v>
      </c>
      <c r="H221" t="s">
        <v>39</v>
      </c>
      <c r="I221" t="s">
        <v>24</v>
      </c>
      <c r="J221" s="2">
        <v>3920</v>
      </c>
      <c r="K221" s="3">
        <v>306</v>
      </c>
    </row>
    <row r="222" spans="1:11" hidden="1" x14ac:dyDescent="0.35">
      <c r="A222" t="s">
        <v>10</v>
      </c>
      <c r="B222" t="s">
        <v>39</v>
      </c>
      <c r="C222" t="s">
        <v>21</v>
      </c>
      <c r="D222" s="2">
        <v>4858</v>
      </c>
      <c r="E222" s="3">
        <v>279</v>
      </c>
      <c r="G222" t="s">
        <v>10</v>
      </c>
      <c r="H222" t="s">
        <v>39</v>
      </c>
      <c r="I222" t="s">
        <v>21</v>
      </c>
      <c r="J222" s="2">
        <v>4858</v>
      </c>
      <c r="K222" s="3">
        <v>279</v>
      </c>
    </row>
    <row r="223" spans="1:11" hidden="1" x14ac:dyDescent="0.35">
      <c r="A223" t="s">
        <v>2</v>
      </c>
      <c r="B223" t="s">
        <v>38</v>
      </c>
      <c r="C223" t="s">
        <v>4</v>
      </c>
      <c r="D223" s="2">
        <v>3549</v>
      </c>
      <c r="E223" s="3">
        <v>3</v>
      </c>
      <c r="G223" t="s">
        <v>2</v>
      </c>
      <c r="H223" t="s">
        <v>38</v>
      </c>
      <c r="I223" t="s">
        <v>4</v>
      </c>
      <c r="J223" s="2">
        <v>3549</v>
      </c>
      <c r="K223" s="3">
        <v>3</v>
      </c>
    </row>
    <row r="224" spans="1:11" hidden="1" x14ac:dyDescent="0.35">
      <c r="A224" t="s">
        <v>7</v>
      </c>
      <c r="B224" t="s">
        <v>39</v>
      </c>
      <c r="C224" t="s">
        <v>27</v>
      </c>
      <c r="D224" s="2">
        <v>966</v>
      </c>
      <c r="E224" s="3">
        <v>198</v>
      </c>
      <c r="G224" t="s">
        <v>7</v>
      </c>
      <c r="H224" t="s">
        <v>39</v>
      </c>
      <c r="I224" t="s">
        <v>27</v>
      </c>
      <c r="J224" s="2">
        <v>966</v>
      </c>
      <c r="K224" s="3">
        <v>198</v>
      </c>
    </row>
    <row r="225" spans="1:11" hidden="1" x14ac:dyDescent="0.35">
      <c r="A225" t="s">
        <v>5</v>
      </c>
      <c r="B225" t="s">
        <v>39</v>
      </c>
      <c r="C225" t="s">
        <v>18</v>
      </c>
      <c r="D225" s="2">
        <v>385</v>
      </c>
      <c r="E225" s="3">
        <v>249</v>
      </c>
      <c r="G225" t="s">
        <v>5</v>
      </c>
      <c r="H225" t="s">
        <v>39</v>
      </c>
      <c r="I225" t="s">
        <v>18</v>
      </c>
      <c r="J225" s="2">
        <v>385</v>
      </c>
      <c r="K225" s="3">
        <v>249</v>
      </c>
    </row>
    <row r="226" spans="1:11" hidden="1" x14ac:dyDescent="0.35">
      <c r="A226" t="s">
        <v>6</v>
      </c>
      <c r="B226" t="s">
        <v>34</v>
      </c>
      <c r="C226" t="s">
        <v>16</v>
      </c>
      <c r="D226" s="2">
        <v>2219</v>
      </c>
      <c r="E226" s="3">
        <v>75</v>
      </c>
      <c r="G226" t="s">
        <v>6</v>
      </c>
      <c r="H226" t="s">
        <v>34</v>
      </c>
      <c r="I226" t="s">
        <v>16</v>
      </c>
      <c r="J226" s="2">
        <v>2219</v>
      </c>
      <c r="K226" s="3">
        <v>75</v>
      </c>
    </row>
    <row r="227" spans="1:11" hidden="1" x14ac:dyDescent="0.35">
      <c r="A227" t="s">
        <v>9</v>
      </c>
      <c r="B227" t="s">
        <v>36</v>
      </c>
      <c r="C227" t="s">
        <v>32</v>
      </c>
      <c r="D227" s="2">
        <v>2954</v>
      </c>
      <c r="E227" s="3">
        <v>189</v>
      </c>
      <c r="G227" t="s">
        <v>9</v>
      </c>
      <c r="H227" t="s">
        <v>36</v>
      </c>
      <c r="I227" t="s">
        <v>32</v>
      </c>
      <c r="J227" s="2">
        <v>2954</v>
      </c>
      <c r="K227" s="3">
        <v>189</v>
      </c>
    </row>
    <row r="228" spans="1:11" hidden="1" x14ac:dyDescent="0.35">
      <c r="A228" t="s">
        <v>7</v>
      </c>
      <c r="B228" t="s">
        <v>36</v>
      </c>
      <c r="C228" t="s">
        <v>32</v>
      </c>
      <c r="D228" s="2">
        <v>280</v>
      </c>
      <c r="E228" s="3">
        <v>87</v>
      </c>
      <c r="G228" t="s">
        <v>7</v>
      </c>
      <c r="H228" t="s">
        <v>36</v>
      </c>
      <c r="I228" t="s">
        <v>32</v>
      </c>
      <c r="J228" s="2">
        <v>280</v>
      </c>
      <c r="K228" s="3">
        <v>87</v>
      </c>
    </row>
    <row r="229" spans="1:11" hidden="1" x14ac:dyDescent="0.35">
      <c r="A229" t="s">
        <v>41</v>
      </c>
      <c r="B229" t="s">
        <v>36</v>
      </c>
      <c r="C229" t="s">
        <v>30</v>
      </c>
      <c r="D229" s="2">
        <v>6118</v>
      </c>
      <c r="E229" s="3">
        <v>174</v>
      </c>
      <c r="G229" t="s">
        <v>41</v>
      </c>
      <c r="H229" t="s">
        <v>36</v>
      </c>
      <c r="I229" t="s">
        <v>30</v>
      </c>
      <c r="J229" s="2">
        <v>6118</v>
      </c>
      <c r="K229" s="3">
        <v>174</v>
      </c>
    </row>
    <row r="230" spans="1:11" hidden="1" x14ac:dyDescent="0.35">
      <c r="A230" t="s">
        <v>2</v>
      </c>
      <c r="B230" t="s">
        <v>39</v>
      </c>
      <c r="C230" t="s">
        <v>15</v>
      </c>
      <c r="D230" s="2">
        <v>4802</v>
      </c>
      <c r="E230" s="3">
        <v>36</v>
      </c>
      <c r="G230" t="s">
        <v>2</v>
      </c>
      <c r="H230" t="s">
        <v>39</v>
      </c>
      <c r="I230" t="s">
        <v>15</v>
      </c>
      <c r="J230" s="2">
        <v>4802</v>
      </c>
      <c r="K230" s="3">
        <v>36</v>
      </c>
    </row>
    <row r="231" spans="1:11" hidden="1" x14ac:dyDescent="0.35">
      <c r="A231" t="s">
        <v>9</v>
      </c>
      <c r="B231" t="s">
        <v>38</v>
      </c>
      <c r="C231" t="s">
        <v>24</v>
      </c>
      <c r="D231" s="2">
        <v>4137</v>
      </c>
      <c r="E231" s="3">
        <v>60</v>
      </c>
      <c r="G231" t="s">
        <v>9</v>
      </c>
      <c r="H231" t="s">
        <v>38</v>
      </c>
      <c r="I231" t="s">
        <v>24</v>
      </c>
      <c r="J231" s="2">
        <v>4137</v>
      </c>
      <c r="K231" s="3">
        <v>60</v>
      </c>
    </row>
    <row r="232" spans="1:11" hidden="1" x14ac:dyDescent="0.35">
      <c r="A232" t="s">
        <v>3</v>
      </c>
      <c r="B232" t="s">
        <v>35</v>
      </c>
      <c r="C232" t="s">
        <v>23</v>
      </c>
      <c r="D232" s="2">
        <v>2023</v>
      </c>
      <c r="E232" s="3">
        <v>78</v>
      </c>
      <c r="G232" t="s">
        <v>3</v>
      </c>
      <c r="H232" t="s">
        <v>35</v>
      </c>
      <c r="I232" t="s">
        <v>23</v>
      </c>
      <c r="J232" s="2">
        <v>2023</v>
      </c>
      <c r="K232" s="3">
        <v>78</v>
      </c>
    </row>
    <row r="233" spans="1:11" hidden="1" x14ac:dyDescent="0.35">
      <c r="A233" t="s">
        <v>9</v>
      </c>
      <c r="B233" t="s">
        <v>36</v>
      </c>
      <c r="C233" t="s">
        <v>30</v>
      </c>
      <c r="D233" s="2">
        <v>9051</v>
      </c>
      <c r="E233" s="3">
        <v>57</v>
      </c>
      <c r="G233" t="s">
        <v>9</v>
      </c>
      <c r="H233" t="s">
        <v>36</v>
      </c>
      <c r="I233" t="s">
        <v>30</v>
      </c>
      <c r="J233" s="2">
        <v>9051</v>
      </c>
      <c r="K233" s="3">
        <v>57</v>
      </c>
    </row>
    <row r="234" spans="1:11" hidden="1" x14ac:dyDescent="0.35">
      <c r="A234" t="s">
        <v>9</v>
      </c>
      <c r="B234" t="s">
        <v>37</v>
      </c>
      <c r="C234" t="s">
        <v>28</v>
      </c>
      <c r="D234" s="2">
        <v>2919</v>
      </c>
      <c r="E234" s="3">
        <v>45</v>
      </c>
      <c r="G234" t="s">
        <v>9</v>
      </c>
      <c r="H234" t="s">
        <v>37</v>
      </c>
      <c r="I234" t="s">
        <v>28</v>
      </c>
      <c r="J234" s="2">
        <v>2919</v>
      </c>
      <c r="K234" s="3">
        <v>45</v>
      </c>
    </row>
    <row r="235" spans="1:11" hidden="1" x14ac:dyDescent="0.35">
      <c r="A235" t="s">
        <v>41</v>
      </c>
      <c r="B235" t="s">
        <v>38</v>
      </c>
      <c r="C235" t="s">
        <v>22</v>
      </c>
      <c r="D235" s="2">
        <v>5915</v>
      </c>
      <c r="E235" s="3">
        <v>3</v>
      </c>
      <c r="G235" t="s">
        <v>41</v>
      </c>
      <c r="H235" t="s">
        <v>38</v>
      </c>
      <c r="I235" t="s">
        <v>22</v>
      </c>
      <c r="J235" s="2">
        <v>5915</v>
      </c>
      <c r="K235" s="3">
        <v>3</v>
      </c>
    </row>
    <row r="236" spans="1:11" hidden="1" x14ac:dyDescent="0.35">
      <c r="A236" t="s">
        <v>10</v>
      </c>
      <c r="B236" t="s">
        <v>35</v>
      </c>
      <c r="C236" t="s">
        <v>15</v>
      </c>
      <c r="D236" s="2">
        <v>2562</v>
      </c>
      <c r="E236" s="3">
        <v>6</v>
      </c>
      <c r="G236" t="s">
        <v>10</v>
      </c>
      <c r="H236" t="s">
        <v>35</v>
      </c>
      <c r="I236" t="s">
        <v>15</v>
      </c>
      <c r="J236" s="2">
        <v>2562</v>
      </c>
      <c r="K236" s="3">
        <v>6</v>
      </c>
    </row>
    <row r="237" spans="1:11" hidden="1" x14ac:dyDescent="0.35">
      <c r="A237" t="s">
        <v>5</v>
      </c>
      <c r="B237" t="s">
        <v>37</v>
      </c>
      <c r="C237" t="s">
        <v>25</v>
      </c>
      <c r="D237" s="2">
        <v>8813</v>
      </c>
      <c r="E237" s="3">
        <v>21</v>
      </c>
      <c r="G237" t="s">
        <v>5</v>
      </c>
      <c r="H237" t="s">
        <v>37</v>
      </c>
      <c r="I237" t="s">
        <v>25</v>
      </c>
      <c r="J237" s="2">
        <v>8813</v>
      </c>
      <c r="K237" s="3">
        <v>21</v>
      </c>
    </row>
    <row r="238" spans="1:11" hidden="1" x14ac:dyDescent="0.35">
      <c r="A238" t="s">
        <v>5</v>
      </c>
      <c r="B238" t="s">
        <v>36</v>
      </c>
      <c r="C238" t="s">
        <v>18</v>
      </c>
      <c r="D238" s="2">
        <v>6111</v>
      </c>
      <c r="E238" s="3">
        <v>3</v>
      </c>
      <c r="G238" t="s">
        <v>5</v>
      </c>
      <c r="H238" t="s">
        <v>36</v>
      </c>
      <c r="I238" t="s">
        <v>18</v>
      </c>
      <c r="J238" s="2">
        <v>6111</v>
      </c>
      <c r="K238" s="3">
        <v>3</v>
      </c>
    </row>
    <row r="239" spans="1:11" hidden="1" x14ac:dyDescent="0.35">
      <c r="A239" t="s">
        <v>8</v>
      </c>
      <c r="B239" t="s">
        <v>34</v>
      </c>
      <c r="C239" t="s">
        <v>31</v>
      </c>
      <c r="D239" s="2">
        <v>3507</v>
      </c>
      <c r="E239" s="3">
        <v>288</v>
      </c>
      <c r="G239" t="s">
        <v>8</v>
      </c>
      <c r="H239" t="s">
        <v>34</v>
      </c>
      <c r="I239" t="s">
        <v>31</v>
      </c>
      <c r="J239" s="2">
        <v>3507</v>
      </c>
      <c r="K239" s="3">
        <v>288</v>
      </c>
    </row>
    <row r="240" spans="1:11" hidden="1" x14ac:dyDescent="0.35">
      <c r="A240" t="s">
        <v>6</v>
      </c>
      <c r="B240" t="s">
        <v>36</v>
      </c>
      <c r="C240" t="s">
        <v>13</v>
      </c>
      <c r="D240" s="2">
        <v>4319</v>
      </c>
      <c r="E240" s="3">
        <v>30</v>
      </c>
      <c r="G240" t="s">
        <v>6</v>
      </c>
      <c r="H240" t="s">
        <v>36</v>
      </c>
      <c r="I240" t="s">
        <v>13</v>
      </c>
      <c r="J240" s="2">
        <v>4319</v>
      </c>
      <c r="K240" s="3">
        <v>30</v>
      </c>
    </row>
    <row r="241" spans="1:11" hidden="1" x14ac:dyDescent="0.35">
      <c r="A241" t="s">
        <v>40</v>
      </c>
      <c r="B241" t="s">
        <v>38</v>
      </c>
      <c r="C241" t="s">
        <v>26</v>
      </c>
      <c r="D241" s="2">
        <v>609</v>
      </c>
      <c r="E241" s="3">
        <v>87</v>
      </c>
      <c r="G241" t="s">
        <v>40</v>
      </c>
      <c r="H241" t="s">
        <v>38</v>
      </c>
      <c r="I241" t="s">
        <v>26</v>
      </c>
      <c r="J241" s="2">
        <v>609</v>
      </c>
      <c r="K241" s="3">
        <v>87</v>
      </c>
    </row>
    <row r="242" spans="1:11" hidden="1" x14ac:dyDescent="0.35">
      <c r="A242" t="s">
        <v>40</v>
      </c>
      <c r="B242" t="s">
        <v>39</v>
      </c>
      <c r="C242" t="s">
        <v>27</v>
      </c>
      <c r="D242" s="2">
        <v>6370</v>
      </c>
      <c r="E242" s="3">
        <v>30</v>
      </c>
      <c r="G242" t="s">
        <v>40</v>
      </c>
      <c r="H242" t="s">
        <v>39</v>
      </c>
      <c r="I242" t="s">
        <v>27</v>
      </c>
      <c r="J242" s="2">
        <v>6370</v>
      </c>
      <c r="K242" s="3">
        <v>30</v>
      </c>
    </row>
    <row r="243" spans="1:11" hidden="1" x14ac:dyDescent="0.35">
      <c r="A243" t="s">
        <v>5</v>
      </c>
      <c r="B243" t="s">
        <v>38</v>
      </c>
      <c r="C243" t="s">
        <v>19</v>
      </c>
      <c r="D243" s="2">
        <v>5474</v>
      </c>
      <c r="E243" s="3">
        <v>168</v>
      </c>
      <c r="G243" t="s">
        <v>5</v>
      </c>
      <c r="H243" t="s">
        <v>38</v>
      </c>
      <c r="I243" t="s">
        <v>19</v>
      </c>
      <c r="J243" s="2">
        <v>5474</v>
      </c>
      <c r="K243" s="3">
        <v>168</v>
      </c>
    </row>
    <row r="244" spans="1:11" hidden="1" x14ac:dyDescent="0.35">
      <c r="A244" t="s">
        <v>40</v>
      </c>
      <c r="B244" t="s">
        <v>36</v>
      </c>
      <c r="C244" t="s">
        <v>27</v>
      </c>
      <c r="D244" s="2">
        <v>3164</v>
      </c>
      <c r="E244" s="3">
        <v>306</v>
      </c>
      <c r="G244" t="s">
        <v>40</v>
      </c>
      <c r="H244" t="s">
        <v>36</v>
      </c>
      <c r="I244" t="s">
        <v>27</v>
      </c>
      <c r="J244" s="2">
        <v>3164</v>
      </c>
      <c r="K244" s="3">
        <v>306</v>
      </c>
    </row>
    <row r="245" spans="1:11" hidden="1" x14ac:dyDescent="0.35">
      <c r="A245" t="s">
        <v>6</v>
      </c>
      <c r="B245" t="s">
        <v>35</v>
      </c>
      <c r="C245" t="s">
        <v>4</v>
      </c>
      <c r="D245" s="2">
        <v>1302</v>
      </c>
      <c r="E245" s="3">
        <v>402</v>
      </c>
      <c r="G245" t="s">
        <v>6</v>
      </c>
      <c r="H245" t="s">
        <v>35</v>
      </c>
      <c r="I245" t="s">
        <v>4</v>
      </c>
      <c r="J245" s="2">
        <v>1302</v>
      </c>
      <c r="K245" s="3">
        <v>402</v>
      </c>
    </row>
    <row r="246" spans="1:11" hidden="1" x14ac:dyDescent="0.35">
      <c r="A246" t="s">
        <v>3</v>
      </c>
      <c r="B246" t="s">
        <v>37</v>
      </c>
      <c r="C246" t="s">
        <v>28</v>
      </c>
      <c r="D246" s="2">
        <v>7308</v>
      </c>
      <c r="E246" s="3">
        <v>327</v>
      </c>
      <c r="G246" t="s">
        <v>3</v>
      </c>
      <c r="H246" t="s">
        <v>37</v>
      </c>
      <c r="I246" t="s">
        <v>28</v>
      </c>
      <c r="J246" s="2">
        <v>7308</v>
      </c>
      <c r="K246" s="3">
        <v>327</v>
      </c>
    </row>
    <row r="247" spans="1:11" hidden="1" x14ac:dyDescent="0.35">
      <c r="A247" t="s">
        <v>40</v>
      </c>
      <c r="B247" t="s">
        <v>37</v>
      </c>
      <c r="C247" t="s">
        <v>27</v>
      </c>
      <c r="D247" s="2">
        <v>6132</v>
      </c>
      <c r="E247" s="3">
        <v>93</v>
      </c>
      <c r="G247" t="s">
        <v>40</v>
      </c>
      <c r="H247" t="s">
        <v>37</v>
      </c>
      <c r="I247" t="s">
        <v>27</v>
      </c>
      <c r="J247" s="2">
        <v>6132</v>
      </c>
      <c r="K247" s="3">
        <v>93</v>
      </c>
    </row>
    <row r="248" spans="1:11" hidden="1" x14ac:dyDescent="0.35">
      <c r="A248" t="s">
        <v>10</v>
      </c>
      <c r="B248" t="s">
        <v>35</v>
      </c>
      <c r="C248" t="s">
        <v>14</v>
      </c>
      <c r="D248" s="2">
        <v>3472</v>
      </c>
      <c r="E248" s="3">
        <v>96</v>
      </c>
      <c r="G248" t="s">
        <v>10</v>
      </c>
      <c r="H248" t="s">
        <v>35</v>
      </c>
      <c r="I248" t="s">
        <v>14</v>
      </c>
      <c r="J248" s="2">
        <v>3472</v>
      </c>
      <c r="K248" s="3">
        <v>96</v>
      </c>
    </row>
    <row r="249" spans="1:11" hidden="1" x14ac:dyDescent="0.35">
      <c r="A249" t="s">
        <v>8</v>
      </c>
      <c r="B249" t="s">
        <v>39</v>
      </c>
      <c r="C249" t="s">
        <v>18</v>
      </c>
      <c r="D249" s="2">
        <v>9660</v>
      </c>
      <c r="E249" s="3">
        <v>27</v>
      </c>
      <c r="G249" t="s">
        <v>8</v>
      </c>
      <c r="H249" t="s">
        <v>39</v>
      </c>
      <c r="I249" t="s">
        <v>18</v>
      </c>
      <c r="J249" s="2">
        <v>9660</v>
      </c>
      <c r="K249" s="3">
        <v>27</v>
      </c>
    </row>
    <row r="250" spans="1:11" hidden="1" x14ac:dyDescent="0.35">
      <c r="A250" t="s">
        <v>9</v>
      </c>
      <c r="B250" t="s">
        <v>38</v>
      </c>
      <c r="C250" t="s">
        <v>26</v>
      </c>
      <c r="D250" s="2">
        <v>2436</v>
      </c>
      <c r="E250" s="3">
        <v>99</v>
      </c>
      <c r="G250" t="s">
        <v>9</v>
      </c>
      <c r="H250" t="s">
        <v>38</v>
      </c>
      <c r="I250" t="s">
        <v>26</v>
      </c>
      <c r="J250" s="2">
        <v>2436</v>
      </c>
      <c r="K250" s="3">
        <v>99</v>
      </c>
    </row>
    <row r="251" spans="1:11" hidden="1" x14ac:dyDescent="0.35">
      <c r="A251" t="s">
        <v>9</v>
      </c>
      <c r="B251" t="s">
        <v>38</v>
      </c>
      <c r="C251" t="s">
        <v>33</v>
      </c>
      <c r="D251" s="2">
        <v>9506</v>
      </c>
      <c r="E251" s="3">
        <v>87</v>
      </c>
      <c r="G251" t="s">
        <v>9</v>
      </c>
      <c r="H251" t="s">
        <v>38</v>
      </c>
      <c r="I251" t="s">
        <v>33</v>
      </c>
      <c r="J251" s="2">
        <v>9506</v>
      </c>
      <c r="K251" s="3">
        <v>87</v>
      </c>
    </row>
    <row r="252" spans="1:11" hidden="1" x14ac:dyDescent="0.35">
      <c r="A252" t="s">
        <v>10</v>
      </c>
      <c r="B252" t="s">
        <v>37</v>
      </c>
      <c r="C252" t="s">
        <v>21</v>
      </c>
      <c r="D252" s="2">
        <v>245</v>
      </c>
      <c r="E252" s="3">
        <v>288</v>
      </c>
      <c r="G252" t="s">
        <v>10</v>
      </c>
      <c r="H252" t="s">
        <v>37</v>
      </c>
      <c r="I252" t="s">
        <v>21</v>
      </c>
      <c r="J252" s="2">
        <v>245</v>
      </c>
      <c r="K252" s="3">
        <v>288</v>
      </c>
    </row>
    <row r="253" spans="1:11" hidden="1" x14ac:dyDescent="0.35">
      <c r="A253" t="s">
        <v>8</v>
      </c>
      <c r="B253" t="s">
        <v>35</v>
      </c>
      <c r="C253" t="s">
        <v>20</v>
      </c>
      <c r="D253" s="2">
        <v>2702</v>
      </c>
      <c r="E253" s="3">
        <v>363</v>
      </c>
      <c r="G253" t="s">
        <v>8</v>
      </c>
      <c r="H253" t="s">
        <v>35</v>
      </c>
      <c r="I253" t="s">
        <v>20</v>
      </c>
      <c r="J253" s="2">
        <v>2702</v>
      </c>
      <c r="K253" s="3">
        <v>363</v>
      </c>
    </row>
    <row r="254" spans="1:11" hidden="1" x14ac:dyDescent="0.35">
      <c r="A254" t="s">
        <v>10</v>
      </c>
      <c r="B254" t="s">
        <v>34</v>
      </c>
      <c r="C254" t="s">
        <v>17</v>
      </c>
      <c r="D254" s="2">
        <v>700</v>
      </c>
      <c r="E254" s="3">
        <v>87</v>
      </c>
      <c r="G254" t="s">
        <v>10</v>
      </c>
      <c r="H254" t="s">
        <v>34</v>
      </c>
      <c r="I254" t="s">
        <v>17</v>
      </c>
      <c r="J254" s="2">
        <v>700</v>
      </c>
      <c r="K254" s="3">
        <v>87</v>
      </c>
    </row>
    <row r="255" spans="1:11" hidden="1" x14ac:dyDescent="0.35">
      <c r="A255" t="s">
        <v>6</v>
      </c>
      <c r="B255" t="s">
        <v>34</v>
      </c>
      <c r="C255" t="s">
        <v>17</v>
      </c>
      <c r="D255" s="2">
        <v>3759</v>
      </c>
      <c r="E255" s="3">
        <v>150</v>
      </c>
      <c r="G255" t="s">
        <v>6</v>
      </c>
      <c r="H255" t="s">
        <v>34</v>
      </c>
      <c r="I255" t="s">
        <v>17</v>
      </c>
      <c r="J255" s="2">
        <v>3759</v>
      </c>
      <c r="K255" s="3">
        <v>150</v>
      </c>
    </row>
    <row r="256" spans="1:11" hidden="1" x14ac:dyDescent="0.35">
      <c r="A256" t="s">
        <v>2</v>
      </c>
      <c r="B256" t="s">
        <v>35</v>
      </c>
      <c r="C256" t="s">
        <v>17</v>
      </c>
      <c r="D256" s="2">
        <v>1589</v>
      </c>
      <c r="E256" s="3">
        <v>303</v>
      </c>
      <c r="G256" t="s">
        <v>2</v>
      </c>
      <c r="H256" t="s">
        <v>35</v>
      </c>
      <c r="I256" t="s">
        <v>17</v>
      </c>
      <c r="J256" s="2">
        <v>1589</v>
      </c>
      <c r="K256" s="3">
        <v>303</v>
      </c>
    </row>
    <row r="257" spans="1:11" hidden="1" x14ac:dyDescent="0.35">
      <c r="A257" t="s">
        <v>7</v>
      </c>
      <c r="B257" t="s">
        <v>35</v>
      </c>
      <c r="C257" t="s">
        <v>28</v>
      </c>
      <c r="D257" s="2">
        <v>5194</v>
      </c>
      <c r="E257" s="3">
        <v>288</v>
      </c>
      <c r="G257" t="s">
        <v>7</v>
      </c>
      <c r="H257" t="s">
        <v>35</v>
      </c>
      <c r="I257" t="s">
        <v>28</v>
      </c>
      <c r="J257" s="2">
        <v>5194</v>
      </c>
      <c r="K257" s="3">
        <v>288</v>
      </c>
    </row>
    <row r="258" spans="1:11" hidden="1" x14ac:dyDescent="0.35">
      <c r="A258" t="s">
        <v>10</v>
      </c>
      <c r="B258" t="s">
        <v>36</v>
      </c>
      <c r="C258" t="s">
        <v>13</v>
      </c>
      <c r="D258" s="2">
        <v>945</v>
      </c>
      <c r="E258" s="3">
        <v>75</v>
      </c>
      <c r="G258" t="s">
        <v>10</v>
      </c>
      <c r="H258" t="s">
        <v>36</v>
      </c>
      <c r="I258" t="s">
        <v>13</v>
      </c>
      <c r="J258" s="2">
        <v>945</v>
      </c>
      <c r="K258" s="3">
        <v>75</v>
      </c>
    </row>
    <row r="259" spans="1:11" hidden="1" x14ac:dyDescent="0.35">
      <c r="A259" t="s">
        <v>40</v>
      </c>
      <c r="B259" t="s">
        <v>38</v>
      </c>
      <c r="C259" t="s">
        <v>31</v>
      </c>
      <c r="D259" s="2">
        <v>1988</v>
      </c>
      <c r="E259" s="3">
        <v>39</v>
      </c>
      <c r="G259" t="s">
        <v>40</v>
      </c>
      <c r="H259" t="s">
        <v>38</v>
      </c>
      <c r="I259" t="s">
        <v>31</v>
      </c>
      <c r="J259" s="2">
        <v>1988</v>
      </c>
      <c r="K259" s="3">
        <v>39</v>
      </c>
    </row>
    <row r="260" spans="1:11" hidden="1" x14ac:dyDescent="0.35">
      <c r="A260" t="s">
        <v>6</v>
      </c>
      <c r="B260" t="s">
        <v>34</v>
      </c>
      <c r="C260" t="s">
        <v>32</v>
      </c>
      <c r="D260" s="2">
        <v>6734</v>
      </c>
      <c r="E260" s="3">
        <v>123</v>
      </c>
      <c r="G260" t="s">
        <v>6</v>
      </c>
      <c r="H260" t="s">
        <v>34</v>
      </c>
      <c r="I260" t="s">
        <v>32</v>
      </c>
      <c r="J260" s="2">
        <v>6734</v>
      </c>
      <c r="K260" s="3">
        <v>123</v>
      </c>
    </row>
    <row r="261" spans="1:11" hidden="1" x14ac:dyDescent="0.35">
      <c r="A261" t="s">
        <v>40</v>
      </c>
      <c r="B261" t="s">
        <v>36</v>
      </c>
      <c r="C261" t="s">
        <v>4</v>
      </c>
      <c r="D261" s="2">
        <v>217</v>
      </c>
      <c r="E261" s="3">
        <v>36</v>
      </c>
      <c r="G261" t="s">
        <v>40</v>
      </c>
      <c r="H261" t="s">
        <v>36</v>
      </c>
      <c r="I261" t="s">
        <v>4</v>
      </c>
      <c r="J261" s="2">
        <v>217</v>
      </c>
      <c r="K261" s="3">
        <v>36</v>
      </c>
    </row>
    <row r="262" spans="1:11" hidden="1" x14ac:dyDescent="0.35">
      <c r="A262" t="s">
        <v>5</v>
      </c>
      <c r="B262" t="s">
        <v>34</v>
      </c>
      <c r="C262" t="s">
        <v>22</v>
      </c>
      <c r="D262" s="2">
        <v>6279</v>
      </c>
      <c r="E262" s="3">
        <v>237</v>
      </c>
      <c r="G262" t="s">
        <v>5</v>
      </c>
      <c r="H262" t="s">
        <v>34</v>
      </c>
      <c r="I262" t="s">
        <v>22</v>
      </c>
      <c r="J262" s="2">
        <v>6279</v>
      </c>
      <c r="K262" s="3">
        <v>237</v>
      </c>
    </row>
    <row r="263" spans="1:11" hidden="1" x14ac:dyDescent="0.35">
      <c r="A263" t="s">
        <v>40</v>
      </c>
      <c r="B263" t="s">
        <v>36</v>
      </c>
      <c r="C263" t="s">
        <v>13</v>
      </c>
      <c r="D263" s="2">
        <v>4424</v>
      </c>
      <c r="E263" s="3">
        <v>201</v>
      </c>
      <c r="G263" t="s">
        <v>40</v>
      </c>
      <c r="H263" t="s">
        <v>36</v>
      </c>
      <c r="I263" t="s">
        <v>13</v>
      </c>
      <c r="J263" s="2">
        <v>4424</v>
      </c>
      <c r="K263" s="3">
        <v>201</v>
      </c>
    </row>
    <row r="264" spans="1:11" hidden="1" x14ac:dyDescent="0.35">
      <c r="A264" t="s">
        <v>2</v>
      </c>
      <c r="B264" t="s">
        <v>36</v>
      </c>
      <c r="C264" t="s">
        <v>17</v>
      </c>
      <c r="D264" s="2">
        <v>189</v>
      </c>
      <c r="E264" s="3">
        <v>48</v>
      </c>
      <c r="G264" t="s">
        <v>2</v>
      </c>
      <c r="H264" t="s">
        <v>36</v>
      </c>
      <c r="I264" t="s">
        <v>17</v>
      </c>
      <c r="J264" s="2">
        <v>189</v>
      </c>
      <c r="K264" s="3">
        <v>48</v>
      </c>
    </row>
    <row r="265" spans="1:11" hidden="1" x14ac:dyDescent="0.35">
      <c r="A265" t="s">
        <v>5</v>
      </c>
      <c r="B265" t="s">
        <v>35</v>
      </c>
      <c r="C265" t="s">
        <v>22</v>
      </c>
      <c r="D265" s="2">
        <v>490</v>
      </c>
      <c r="E265" s="3">
        <v>84</v>
      </c>
      <c r="G265" t="s">
        <v>5</v>
      </c>
      <c r="H265" t="s">
        <v>35</v>
      </c>
      <c r="I265" t="s">
        <v>22</v>
      </c>
      <c r="J265" s="2">
        <v>490</v>
      </c>
      <c r="K265" s="3">
        <v>84</v>
      </c>
    </row>
    <row r="266" spans="1:11" hidden="1" x14ac:dyDescent="0.35">
      <c r="A266" t="s">
        <v>8</v>
      </c>
      <c r="B266" t="s">
        <v>37</v>
      </c>
      <c r="C266" t="s">
        <v>21</v>
      </c>
      <c r="D266" s="2">
        <v>434</v>
      </c>
      <c r="E266" s="3">
        <v>87</v>
      </c>
      <c r="G266" t="s">
        <v>8</v>
      </c>
      <c r="H266" t="s">
        <v>37</v>
      </c>
      <c r="I266" t="s">
        <v>21</v>
      </c>
      <c r="J266" s="2">
        <v>434</v>
      </c>
      <c r="K266" s="3">
        <v>87</v>
      </c>
    </row>
    <row r="267" spans="1:11" hidden="1" x14ac:dyDescent="0.35">
      <c r="A267" t="s">
        <v>7</v>
      </c>
      <c r="B267" t="s">
        <v>38</v>
      </c>
      <c r="C267" t="s">
        <v>30</v>
      </c>
      <c r="D267" s="2">
        <v>10129</v>
      </c>
      <c r="E267" s="3">
        <v>312</v>
      </c>
      <c r="G267" t="s">
        <v>7</v>
      </c>
      <c r="H267" t="s">
        <v>38</v>
      </c>
      <c r="I267" t="s">
        <v>30</v>
      </c>
      <c r="J267" s="2">
        <v>10129</v>
      </c>
      <c r="K267" s="3">
        <v>312</v>
      </c>
    </row>
    <row r="268" spans="1:11" hidden="1" x14ac:dyDescent="0.35">
      <c r="A268" t="s">
        <v>3</v>
      </c>
      <c r="B268" t="s">
        <v>39</v>
      </c>
      <c r="C268" t="s">
        <v>28</v>
      </c>
      <c r="D268" s="2">
        <v>1652</v>
      </c>
      <c r="E268" s="3">
        <v>102</v>
      </c>
      <c r="G268" t="s">
        <v>3</v>
      </c>
      <c r="H268" t="s">
        <v>39</v>
      </c>
      <c r="I268" t="s">
        <v>28</v>
      </c>
      <c r="J268" s="2">
        <v>1652</v>
      </c>
      <c r="K268" s="3">
        <v>102</v>
      </c>
    </row>
    <row r="269" spans="1:11" hidden="1" x14ac:dyDescent="0.35">
      <c r="A269" t="s">
        <v>8</v>
      </c>
      <c r="B269" t="s">
        <v>38</v>
      </c>
      <c r="C269" t="s">
        <v>21</v>
      </c>
      <c r="D269" s="2">
        <v>6433</v>
      </c>
      <c r="E269" s="3">
        <v>78</v>
      </c>
      <c r="G269" t="s">
        <v>8</v>
      </c>
      <c r="H269" t="s">
        <v>38</v>
      </c>
      <c r="I269" t="s">
        <v>21</v>
      </c>
      <c r="J269" s="2">
        <v>6433</v>
      </c>
      <c r="K269" s="3">
        <v>78</v>
      </c>
    </row>
    <row r="270" spans="1:11" hidden="1" x14ac:dyDescent="0.35">
      <c r="A270" t="s">
        <v>3</v>
      </c>
      <c r="B270" t="s">
        <v>34</v>
      </c>
      <c r="C270" t="s">
        <v>23</v>
      </c>
      <c r="D270" s="2">
        <v>2212</v>
      </c>
      <c r="E270" s="3">
        <v>117</v>
      </c>
      <c r="G270" t="s">
        <v>3</v>
      </c>
      <c r="H270" t="s">
        <v>34</v>
      </c>
      <c r="I270" t="s">
        <v>23</v>
      </c>
      <c r="J270" s="2">
        <v>2212</v>
      </c>
      <c r="K270" s="3">
        <v>117</v>
      </c>
    </row>
    <row r="271" spans="1:11" hidden="1" x14ac:dyDescent="0.35">
      <c r="A271" t="s">
        <v>41</v>
      </c>
      <c r="B271" t="s">
        <v>35</v>
      </c>
      <c r="C271" t="s">
        <v>19</v>
      </c>
      <c r="D271" s="2">
        <v>609</v>
      </c>
      <c r="E271" s="3">
        <v>99</v>
      </c>
      <c r="G271" t="s">
        <v>41</v>
      </c>
      <c r="H271" t="s">
        <v>35</v>
      </c>
      <c r="I271" t="s">
        <v>19</v>
      </c>
      <c r="J271" s="2">
        <v>609</v>
      </c>
      <c r="K271" s="3">
        <v>99</v>
      </c>
    </row>
    <row r="272" spans="1:11" hidden="1" x14ac:dyDescent="0.35">
      <c r="A272" t="s">
        <v>40</v>
      </c>
      <c r="B272" t="s">
        <v>35</v>
      </c>
      <c r="C272" t="s">
        <v>24</v>
      </c>
      <c r="D272" s="2">
        <v>1638</v>
      </c>
      <c r="E272" s="3">
        <v>48</v>
      </c>
      <c r="G272" t="s">
        <v>40</v>
      </c>
      <c r="H272" t="s">
        <v>35</v>
      </c>
      <c r="I272" t="s">
        <v>24</v>
      </c>
      <c r="J272" s="2">
        <v>1638</v>
      </c>
      <c r="K272" s="3">
        <v>48</v>
      </c>
    </row>
    <row r="273" spans="1:11" hidden="1" x14ac:dyDescent="0.35">
      <c r="A273" t="s">
        <v>7</v>
      </c>
      <c r="B273" t="s">
        <v>34</v>
      </c>
      <c r="C273" t="s">
        <v>15</v>
      </c>
      <c r="D273" s="2">
        <v>3829</v>
      </c>
      <c r="E273" s="3">
        <v>24</v>
      </c>
      <c r="G273" t="s">
        <v>7</v>
      </c>
      <c r="H273" t="s">
        <v>34</v>
      </c>
      <c r="I273" t="s">
        <v>15</v>
      </c>
      <c r="J273" s="2">
        <v>3829</v>
      </c>
      <c r="K273" s="3">
        <v>24</v>
      </c>
    </row>
    <row r="274" spans="1:11" hidden="1" x14ac:dyDescent="0.35">
      <c r="A274" t="s">
        <v>40</v>
      </c>
      <c r="B274" t="s">
        <v>39</v>
      </c>
      <c r="C274" t="s">
        <v>15</v>
      </c>
      <c r="D274" s="2">
        <v>5775</v>
      </c>
      <c r="E274" s="3">
        <v>42</v>
      </c>
      <c r="G274" t="s">
        <v>40</v>
      </c>
      <c r="H274" t="s">
        <v>39</v>
      </c>
      <c r="I274" t="s">
        <v>15</v>
      </c>
      <c r="J274" s="2">
        <v>5775</v>
      </c>
      <c r="K274" s="3">
        <v>42</v>
      </c>
    </row>
    <row r="275" spans="1:11" hidden="1" x14ac:dyDescent="0.35">
      <c r="A275" t="s">
        <v>6</v>
      </c>
      <c r="B275" t="s">
        <v>35</v>
      </c>
      <c r="C275" t="s">
        <v>20</v>
      </c>
      <c r="D275" s="2">
        <v>1071</v>
      </c>
      <c r="E275" s="3">
        <v>270</v>
      </c>
      <c r="G275" t="s">
        <v>6</v>
      </c>
      <c r="H275" t="s">
        <v>35</v>
      </c>
      <c r="I275" t="s">
        <v>20</v>
      </c>
      <c r="J275" s="2">
        <v>1071</v>
      </c>
      <c r="K275" s="3">
        <v>270</v>
      </c>
    </row>
    <row r="276" spans="1:11" hidden="1" x14ac:dyDescent="0.35">
      <c r="A276" t="s">
        <v>8</v>
      </c>
      <c r="B276" t="s">
        <v>36</v>
      </c>
      <c r="C276" t="s">
        <v>23</v>
      </c>
      <c r="D276" s="2">
        <v>5019</v>
      </c>
      <c r="E276" s="3">
        <v>150</v>
      </c>
      <c r="G276" t="s">
        <v>8</v>
      </c>
      <c r="H276" t="s">
        <v>36</v>
      </c>
      <c r="I276" t="s">
        <v>23</v>
      </c>
      <c r="J276" s="2">
        <v>5019</v>
      </c>
      <c r="K276" s="3">
        <v>150</v>
      </c>
    </row>
    <row r="277" spans="1:11" hidden="1" x14ac:dyDescent="0.35">
      <c r="A277" t="s">
        <v>2</v>
      </c>
      <c r="B277" t="s">
        <v>37</v>
      </c>
      <c r="C277" t="s">
        <v>15</v>
      </c>
      <c r="D277" s="2">
        <v>2863</v>
      </c>
      <c r="E277" s="3">
        <v>42</v>
      </c>
      <c r="G277" t="s">
        <v>2</v>
      </c>
      <c r="H277" t="s">
        <v>37</v>
      </c>
      <c r="I277" t="s">
        <v>15</v>
      </c>
      <c r="J277" s="2">
        <v>2863</v>
      </c>
      <c r="K277" s="3">
        <v>42</v>
      </c>
    </row>
    <row r="278" spans="1:11" hidden="1" x14ac:dyDescent="0.35">
      <c r="A278" t="s">
        <v>40</v>
      </c>
      <c r="B278" t="s">
        <v>35</v>
      </c>
      <c r="C278" t="s">
        <v>29</v>
      </c>
      <c r="D278" s="2">
        <v>1617</v>
      </c>
      <c r="E278" s="3">
        <v>126</v>
      </c>
      <c r="G278" t="s">
        <v>40</v>
      </c>
      <c r="H278" t="s">
        <v>35</v>
      </c>
      <c r="I278" t="s">
        <v>29</v>
      </c>
      <c r="J278" s="2">
        <v>1617</v>
      </c>
      <c r="K278" s="3">
        <v>126</v>
      </c>
    </row>
    <row r="279" spans="1:11" hidden="1" x14ac:dyDescent="0.35">
      <c r="A279" t="s">
        <v>6</v>
      </c>
      <c r="B279" t="s">
        <v>37</v>
      </c>
      <c r="C279" t="s">
        <v>26</v>
      </c>
      <c r="D279" s="2">
        <v>6818</v>
      </c>
      <c r="E279" s="3">
        <v>6</v>
      </c>
      <c r="G279" t="s">
        <v>6</v>
      </c>
      <c r="H279" t="s">
        <v>37</v>
      </c>
      <c r="I279" t="s">
        <v>26</v>
      </c>
      <c r="J279" s="2">
        <v>6818</v>
      </c>
      <c r="K279" s="3">
        <v>6</v>
      </c>
    </row>
    <row r="280" spans="1:11" hidden="1" x14ac:dyDescent="0.35">
      <c r="A280" t="s">
        <v>3</v>
      </c>
      <c r="B280" t="s">
        <v>35</v>
      </c>
      <c r="C280" t="s">
        <v>15</v>
      </c>
      <c r="D280" s="2">
        <v>6657</v>
      </c>
      <c r="E280" s="3">
        <v>276</v>
      </c>
      <c r="G280" t="s">
        <v>3</v>
      </c>
      <c r="H280" t="s">
        <v>35</v>
      </c>
      <c r="I280" t="s">
        <v>15</v>
      </c>
      <c r="J280" s="2">
        <v>6657</v>
      </c>
      <c r="K280" s="3">
        <v>276</v>
      </c>
    </row>
    <row r="281" spans="1:11" hidden="1" x14ac:dyDescent="0.35">
      <c r="A281" t="s">
        <v>3</v>
      </c>
      <c r="B281" t="s">
        <v>34</v>
      </c>
      <c r="C281" t="s">
        <v>17</v>
      </c>
      <c r="D281" s="2">
        <v>2919</v>
      </c>
      <c r="E281" s="3">
        <v>93</v>
      </c>
      <c r="G281" t="s">
        <v>3</v>
      </c>
      <c r="H281" t="s">
        <v>34</v>
      </c>
      <c r="I281" t="s">
        <v>17</v>
      </c>
      <c r="J281" s="2">
        <v>2919</v>
      </c>
      <c r="K281" s="3">
        <v>93</v>
      </c>
    </row>
    <row r="282" spans="1:11" hidden="1" x14ac:dyDescent="0.35">
      <c r="A282" t="s">
        <v>2</v>
      </c>
      <c r="B282" t="s">
        <v>36</v>
      </c>
      <c r="C282" t="s">
        <v>31</v>
      </c>
      <c r="D282" s="2">
        <v>3094</v>
      </c>
      <c r="E282" s="3">
        <v>246</v>
      </c>
      <c r="G282" t="s">
        <v>2</v>
      </c>
      <c r="H282" t="s">
        <v>36</v>
      </c>
      <c r="I282" t="s">
        <v>31</v>
      </c>
      <c r="J282" s="2">
        <v>3094</v>
      </c>
      <c r="K282" s="3">
        <v>246</v>
      </c>
    </row>
    <row r="283" spans="1:11" hidden="1" x14ac:dyDescent="0.35">
      <c r="A283" t="s">
        <v>6</v>
      </c>
      <c r="B283" t="s">
        <v>39</v>
      </c>
      <c r="C283" t="s">
        <v>24</v>
      </c>
      <c r="D283" s="2">
        <v>2989</v>
      </c>
      <c r="E283" s="3">
        <v>3</v>
      </c>
      <c r="G283" t="s">
        <v>6</v>
      </c>
      <c r="H283" t="s">
        <v>39</v>
      </c>
      <c r="I283" t="s">
        <v>24</v>
      </c>
      <c r="J283" s="2">
        <v>2989</v>
      </c>
      <c r="K283" s="3">
        <v>3</v>
      </c>
    </row>
    <row r="284" spans="1:11" hidden="1" x14ac:dyDescent="0.35">
      <c r="A284" t="s">
        <v>8</v>
      </c>
      <c r="B284" t="s">
        <v>38</v>
      </c>
      <c r="C284" t="s">
        <v>27</v>
      </c>
      <c r="D284" s="2">
        <v>2268</v>
      </c>
      <c r="E284" s="3">
        <v>63</v>
      </c>
      <c r="G284" t="s">
        <v>8</v>
      </c>
      <c r="H284" t="s">
        <v>38</v>
      </c>
      <c r="I284" t="s">
        <v>27</v>
      </c>
      <c r="J284" s="2">
        <v>2268</v>
      </c>
      <c r="K284" s="3">
        <v>63</v>
      </c>
    </row>
    <row r="285" spans="1:11" hidden="1" x14ac:dyDescent="0.35">
      <c r="A285" t="s">
        <v>5</v>
      </c>
      <c r="B285" t="s">
        <v>35</v>
      </c>
      <c r="C285" t="s">
        <v>31</v>
      </c>
      <c r="D285" s="2">
        <v>4753</v>
      </c>
      <c r="E285" s="3">
        <v>246</v>
      </c>
      <c r="G285" t="s">
        <v>5</v>
      </c>
      <c r="H285" t="s">
        <v>35</v>
      </c>
      <c r="I285" t="s">
        <v>31</v>
      </c>
      <c r="J285" s="2">
        <v>4753</v>
      </c>
      <c r="K285" s="3">
        <v>246</v>
      </c>
    </row>
    <row r="286" spans="1:11" hidden="1" x14ac:dyDescent="0.35">
      <c r="A286" t="s">
        <v>2</v>
      </c>
      <c r="B286" t="s">
        <v>34</v>
      </c>
      <c r="C286" t="s">
        <v>19</v>
      </c>
      <c r="D286" s="2">
        <v>7511</v>
      </c>
      <c r="E286" s="3">
        <v>120</v>
      </c>
      <c r="G286" t="s">
        <v>2</v>
      </c>
      <c r="H286" t="s">
        <v>34</v>
      </c>
      <c r="I286" t="s">
        <v>19</v>
      </c>
      <c r="J286" s="2">
        <v>7511</v>
      </c>
      <c r="K286" s="3">
        <v>120</v>
      </c>
    </row>
    <row r="287" spans="1:11" hidden="1" x14ac:dyDescent="0.35">
      <c r="A287" t="s">
        <v>2</v>
      </c>
      <c r="B287" t="s">
        <v>38</v>
      </c>
      <c r="C287" t="s">
        <v>31</v>
      </c>
      <c r="D287" s="2">
        <v>4326</v>
      </c>
      <c r="E287" s="3">
        <v>348</v>
      </c>
      <c r="G287" t="s">
        <v>2</v>
      </c>
      <c r="H287" t="s">
        <v>38</v>
      </c>
      <c r="I287" t="s">
        <v>31</v>
      </c>
      <c r="J287" s="2">
        <v>4326</v>
      </c>
      <c r="K287" s="3">
        <v>348</v>
      </c>
    </row>
    <row r="288" spans="1:11" hidden="1" x14ac:dyDescent="0.35">
      <c r="A288" t="s">
        <v>41</v>
      </c>
      <c r="B288" t="s">
        <v>34</v>
      </c>
      <c r="C288" t="s">
        <v>23</v>
      </c>
      <c r="D288" s="2">
        <v>4935</v>
      </c>
      <c r="E288" s="3">
        <v>126</v>
      </c>
      <c r="G288" t="s">
        <v>41</v>
      </c>
      <c r="H288" t="s">
        <v>34</v>
      </c>
      <c r="I288" t="s">
        <v>23</v>
      </c>
      <c r="J288" s="2">
        <v>4935</v>
      </c>
      <c r="K288" s="3">
        <v>126</v>
      </c>
    </row>
    <row r="289" spans="1:11" hidden="1" x14ac:dyDescent="0.35">
      <c r="A289" t="s">
        <v>6</v>
      </c>
      <c r="B289" t="s">
        <v>35</v>
      </c>
      <c r="C289" t="s">
        <v>30</v>
      </c>
      <c r="D289" s="2">
        <v>4781</v>
      </c>
      <c r="E289" s="3">
        <v>123</v>
      </c>
      <c r="G289" t="s">
        <v>6</v>
      </c>
      <c r="H289" t="s">
        <v>35</v>
      </c>
      <c r="I289" t="s">
        <v>30</v>
      </c>
      <c r="J289" s="2">
        <v>4781</v>
      </c>
      <c r="K289" s="3">
        <v>123</v>
      </c>
    </row>
    <row r="290" spans="1:11" hidden="1" x14ac:dyDescent="0.35">
      <c r="A290" t="s">
        <v>5</v>
      </c>
      <c r="B290" t="s">
        <v>38</v>
      </c>
      <c r="C290" t="s">
        <v>25</v>
      </c>
      <c r="D290" s="2">
        <v>7483</v>
      </c>
      <c r="E290" s="3">
        <v>45</v>
      </c>
      <c r="G290" t="s">
        <v>5</v>
      </c>
      <c r="H290" t="s">
        <v>38</v>
      </c>
      <c r="I290" t="s">
        <v>25</v>
      </c>
      <c r="J290" s="2">
        <v>7483</v>
      </c>
      <c r="K290" s="3">
        <v>45</v>
      </c>
    </row>
    <row r="291" spans="1:11" hidden="1" x14ac:dyDescent="0.35">
      <c r="A291" t="s">
        <v>10</v>
      </c>
      <c r="B291" t="s">
        <v>38</v>
      </c>
      <c r="C291" t="s">
        <v>4</v>
      </c>
      <c r="D291" s="2">
        <v>6860</v>
      </c>
      <c r="E291" s="3">
        <v>126</v>
      </c>
      <c r="G291" t="s">
        <v>10</v>
      </c>
      <c r="H291" t="s">
        <v>38</v>
      </c>
      <c r="I291" t="s">
        <v>4</v>
      </c>
      <c r="J291" s="2">
        <v>6860</v>
      </c>
      <c r="K291" s="3">
        <v>126</v>
      </c>
    </row>
    <row r="292" spans="1:11" hidden="1" x14ac:dyDescent="0.35">
      <c r="A292" t="s">
        <v>40</v>
      </c>
      <c r="B292" t="s">
        <v>37</v>
      </c>
      <c r="C292" t="s">
        <v>29</v>
      </c>
      <c r="D292" s="2">
        <v>9002</v>
      </c>
      <c r="E292" s="3">
        <v>72</v>
      </c>
      <c r="G292" t="s">
        <v>40</v>
      </c>
      <c r="H292" t="s">
        <v>37</v>
      </c>
      <c r="I292" t="s">
        <v>29</v>
      </c>
      <c r="J292" s="2">
        <v>9002</v>
      </c>
      <c r="K292" s="3">
        <v>72</v>
      </c>
    </row>
    <row r="293" spans="1:11" hidden="1" x14ac:dyDescent="0.35">
      <c r="A293" t="s">
        <v>6</v>
      </c>
      <c r="B293" t="s">
        <v>36</v>
      </c>
      <c r="C293" t="s">
        <v>29</v>
      </c>
      <c r="D293" s="2">
        <v>1400</v>
      </c>
      <c r="E293" s="3">
        <v>135</v>
      </c>
      <c r="G293" t="s">
        <v>6</v>
      </c>
      <c r="H293" t="s">
        <v>36</v>
      </c>
      <c r="I293" t="s">
        <v>29</v>
      </c>
      <c r="J293" s="2">
        <v>1400</v>
      </c>
      <c r="K293" s="3">
        <v>135</v>
      </c>
    </row>
    <row r="294" spans="1:11" hidden="1" x14ac:dyDescent="0.35">
      <c r="A294" t="s">
        <v>10</v>
      </c>
      <c r="B294" t="s">
        <v>34</v>
      </c>
      <c r="C294" t="s">
        <v>22</v>
      </c>
      <c r="D294" s="2">
        <v>4053</v>
      </c>
      <c r="E294" s="3">
        <v>24</v>
      </c>
      <c r="G294" t="s">
        <v>10</v>
      </c>
      <c r="H294" t="s">
        <v>34</v>
      </c>
      <c r="I294" t="s">
        <v>22</v>
      </c>
      <c r="J294" s="2">
        <v>4053</v>
      </c>
      <c r="K294" s="3">
        <v>24</v>
      </c>
    </row>
    <row r="295" spans="1:11" hidden="1" x14ac:dyDescent="0.35">
      <c r="A295" t="s">
        <v>7</v>
      </c>
      <c r="B295" t="s">
        <v>36</v>
      </c>
      <c r="C295" t="s">
        <v>31</v>
      </c>
      <c r="D295" s="2">
        <v>2149</v>
      </c>
      <c r="E295" s="3">
        <v>117</v>
      </c>
      <c r="G295" t="s">
        <v>7</v>
      </c>
      <c r="H295" t="s">
        <v>36</v>
      </c>
      <c r="I295" t="s">
        <v>31</v>
      </c>
      <c r="J295" s="2">
        <v>2149</v>
      </c>
      <c r="K295" s="3">
        <v>117</v>
      </c>
    </row>
    <row r="296" spans="1:11" hidden="1" x14ac:dyDescent="0.35">
      <c r="A296" t="s">
        <v>3</v>
      </c>
      <c r="B296" t="s">
        <v>39</v>
      </c>
      <c r="C296" t="s">
        <v>29</v>
      </c>
      <c r="D296" s="2">
        <v>3640</v>
      </c>
      <c r="E296" s="3">
        <v>51</v>
      </c>
      <c r="G296" t="s">
        <v>3</v>
      </c>
      <c r="H296" t="s">
        <v>39</v>
      </c>
      <c r="I296" t="s">
        <v>29</v>
      </c>
      <c r="J296" s="2">
        <v>3640</v>
      </c>
      <c r="K296" s="3">
        <v>51</v>
      </c>
    </row>
    <row r="297" spans="1:11" hidden="1" x14ac:dyDescent="0.35">
      <c r="A297" t="s">
        <v>2</v>
      </c>
      <c r="B297" t="s">
        <v>39</v>
      </c>
      <c r="C297" t="s">
        <v>23</v>
      </c>
      <c r="D297" s="2">
        <v>630</v>
      </c>
      <c r="E297" s="3">
        <v>36</v>
      </c>
      <c r="G297" t="s">
        <v>2</v>
      </c>
      <c r="H297" t="s">
        <v>39</v>
      </c>
      <c r="I297" t="s">
        <v>23</v>
      </c>
      <c r="J297" s="2">
        <v>630</v>
      </c>
      <c r="K297" s="3">
        <v>36</v>
      </c>
    </row>
    <row r="298" spans="1:11" hidden="1" x14ac:dyDescent="0.35">
      <c r="A298" t="s">
        <v>9</v>
      </c>
      <c r="B298" t="s">
        <v>35</v>
      </c>
      <c r="C298" t="s">
        <v>27</v>
      </c>
      <c r="D298" s="2">
        <v>2429</v>
      </c>
      <c r="E298" s="3">
        <v>144</v>
      </c>
      <c r="G298" t="s">
        <v>9</v>
      </c>
      <c r="H298" t="s">
        <v>35</v>
      </c>
      <c r="I298" t="s">
        <v>27</v>
      </c>
      <c r="J298" s="2">
        <v>2429</v>
      </c>
      <c r="K298" s="3">
        <v>144</v>
      </c>
    </row>
    <row r="299" spans="1:11" hidden="1" x14ac:dyDescent="0.35">
      <c r="A299" t="s">
        <v>9</v>
      </c>
      <c r="B299" t="s">
        <v>36</v>
      </c>
      <c r="C299" t="s">
        <v>25</v>
      </c>
      <c r="D299" s="2">
        <v>2142</v>
      </c>
      <c r="E299" s="3">
        <v>114</v>
      </c>
      <c r="G299" t="s">
        <v>9</v>
      </c>
      <c r="H299" t="s">
        <v>36</v>
      </c>
      <c r="I299" t="s">
        <v>25</v>
      </c>
      <c r="J299" s="2">
        <v>2142</v>
      </c>
      <c r="K299" s="3">
        <v>114</v>
      </c>
    </row>
    <row r="300" spans="1:11" hidden="1" x14ac:dyDescent="0.35">
      <c r="A300" t="s">
        <v>7</v>
      </c>
      <c r="B300" t="s">
        <v>37</v>
      </c>
      <c r="C300" t="s">
        <v>30</v>
      </c>
      <c r="D300" s="2">
        <v>6454</v>
      </c>
      <c r="E300" s="3">
        <v>54</v>
      </c>
      <c r="G300" t="s">
        <v>7</v>
      </c>
      <c r="H300" t="s">
        <v>37</v>
      </c>
      <c r="I300" t="s">
        <v>30</v>
      </c>
      <c r="J300" s="2">
        <v>6454</v>
      </c>
      <c r="K300" s="3">
        <v>54</v>
      </c>
    </row>
    <row r="301" spans="1:11" hidden="1" x14ac:dyDescent="0.35">
      <c r="A301" t="s">
        <v>7</v>
      </c>
      <c r="B301" t="s">
        <v>37</v>
      </c>
      <c r="C301" t="s">
        <v>16</v>
      </c>
      <c r="D301" s="2">
        <v>4487</v>
      </c>
      <c r="E301" s="3">
        <v>333</v>
      </c>
      <c r="G301" t="s">
        <v>7</v>
      </c>
      <c r="H301" t="s">
        <v>37</v>
      </c>
      <c r="I301" t="s">
        <v>16</v>
      </c>
      <c r="J301" s="2">
        <v>4487</v>
      </c>
      <c r="K301" s="3">
        <v>333</v>
      </c>
    </row>
    <row r="302" spans="1:11" hidden="1" x14ac:dyDescent="0.35">
      <c r="A302" t="s">
        <v>3</v>
      </c>
      <c r="B302" t="s">
        <v>37</v>
      </c>
      <c r="C302" t="s">
        <v>4</v>
      </c>
      <c r="D302" s="2">
        <v>938</v>
      </c>
      <c r="E302" s="3">
        <v>366</v>
      </c>
      <c r="G302" t="s">
        <v>3</v>
      </c>
      <c r="H302" t="s">
        <v>37</v>
      </c>
      <c r="I302" t="s">
        <v>4</v>
      </c>
      <c r="J302" s="2">
        <v>938</v>
      </c>
      <c r="K302" s="3">
        <v>366</v>
      </c>
    </row>
    <row r="303" spans="1:11" hidden="1" x14ac:dyDescent="0.35">
      <c r="A303" t="s">
        <v>3</v>
      </c>
      <c r="B303" t="s">
        <v>38</v>
      </c>
      <c r="C303" t="s">
        <v>26</v>
      </c>
      <c r="D303" s="2">
        <v>8841</v>
      </c>
      <c r="E303" s="3">
        <v>303</v>
      </c>
      <c r="G303" t="s">
        <v>3</v>
      </c>
      <c r="H303" t="s">
        <v>38</v>
      </c>
      <c r="I303" t="s">
        <v>26</v>
      </c>
      <c r="J303" s="2">
        <v>8841</v>
      </c>
      <c r="K303" s="3">
        <v>303</v>
      </c>
    </row>
    <row r="304" spans="1:11" hidden="1" x14ac:dyDescent="0.35">
      <c r="A304" t="s">
        <v>2</v>
      </c>
      <c r="B304" t="s">
        <v>39</v>
      </c>
      <c r="C304" t="s">
        <v>33</v>
      </c>
      <c r="D304" s="2">
        <v>4018</v>
      </c>
      <c r="E304" s="3">
        <v>126</v>
      </c>
      <c r="G304" t="s">
        <v>2</v>
      </c>
      <c r="H304" t="s">
        <v>39</v>
      </c>
      <c r="I304" t="s">
        <v>33</v>
      </c>
      <c r="J304" s="2">
        <v>4018</v>
      </c>
      <c r="K304" s="3">
        <v>126</v>
      </c>
    </row>
    <row r="305" spans="1:11" hidden="1" x14ac:dyDescent="0.35">
      <c r="A305" t="s">
        <v>41</v>
      </c>
      <c r="B305" t="s">
        <v>37</v>
      </c>
      <c r="C305" t="s">
        <v>15</v>
      </c>
      <c r="D305" s="2">
        <v>714</v>
      </c>
      <c r="E305" s="3">
        <v>231</v>
      </c>
      <c r="G305" t="s">
        <v>41</v>
      </c>
      <c r="H305" t="s">
        <v>37</v>
      </c>
      <c r="I305" t="s">
        <v>15</v>
      </c>
      <c r="J305" s="2">
        <v>714</v>
      </c>
      <c r="K305" s="3">
        <v>231</v>
      </c>
    </row>
    <row r="306" spans="1:11" hidden="1" x14ac:dyDescent="0.35">
      <c r="A306" t="s">
        <v>9</v>
      </c>
      <c r="B306" t="s">
        <v>38</v>
      </c>
      <c r="C306" t="s">
        <v>25</v>
      </c>
      <c r="D306" s="2">
        <v>3850</v>
      </c>
      <c r="E306" s="3">
        <v>102</v>
      </c>
      <c r="G306" t="s">
        <v>9</v>
      </c>
      <c r="H306" t="s">
        <v>38</v>
      </c>
      <c r="I306" t="s">
        <v>25</v>
      </c>
      <c r="J306" s="2">
        <v>3850</v>
      </c>
      <c r="K306" s="3">
        <v>102</v>
      </c>
    </row>
    <row r="308" spans="1:11" x14ac:dyDescent="0.35">
      <c r="I308" s="4" t="s">
        <v>68</v>
      </c>
      <c r="J308" s="4" t="s">
        <v>70</v>
      </c>
    </row>
    <row r="309" spans="1:11" x14ac:dyDescent="0.35">
      <c r="G309" s="9" t="s">
        <v>11</v>
      </c>
      <c r="H309" s="9" t="s">
        <v>12</v>
      </c>
      <c r="I309" s="9" t="s">
        <v>0</v>
      </c>
      <c r="J309" s="9" t="s">
        <v>1</v>
      </c>
      <c r="K309" s="9" t="s">
        <v>47</v>
      </c>
    </row>
    <row r="310" spans="1:11" x14ac:dyDescent="0.35">
      <c r="G310" t="s">
        <v>8</v>
      </c>
      <c r="H310" t="s">
        <v>35</v>
      </c>
      <c r="I310" t="s">
        <v>32</v>
      </c>
      <c r="J310" s="2">
        <v>6706</v>
      </c>
      <c r="K310" s="3">
        <v>459</v>
      </c>
    </row>
    <row r="311" spans="1:11" x14ac:dyDescent="0.35">
      <c r="G311" t="s">
        <v>6</v>
      </c>
      <c r="H311" t="s">
        <v>37</v>
      </c>
      <c r="I311" t="s">
        <v>28</v>
      </c>
      <c r="J311" s="2">
        <v>3556</v>
      </c>
      <c r="K311" s="3">
        <v>459</v>
      </c>
    </row>
    <row r="312" spans="1:11" hidden="1" x14ac:dyDescent="0.35">
      <c r="G312" t="s">
        <v>9</v>
      </c>
      <c r="H312" t="s">
        <v>35</v>
      </c>
      <c r="I312" t="s">
        <v>4</v>
      </c>
      <c r="J312" s="2">
        <v>959</v>
      </c>
      <c r="K312" s="3">
        <v>147</v>
      </c>
    </row>
    <row r="313" spans="1:11" x14ac:dyDescent="0.35">
      <c r="G313" t="s">
        <v>6</v>
      </c>
      <c r="H313" t="s">
        <v>34</v>
      </c>
      <c r="I313" t="s">
        <v>30</v>
      </c>
      <c r="J313" s="2">
        <v>3402</v>
      </c>
      <c r="K313" s="3">
        <v>366</v>
      </c>
    </row>
    <row r="314" spans="1:11" hidden="1" x14ac:dyDescent="0.35">
      <c r="G314" t="s">
        <v>6</v>
      </c>
      <c r="H314" t="s">
        <v>39</v>
      </c>
      <c r="I314" t="s">
        <v>25</v>
      </c>
      <c r="J314" s="2">
        <v>2100</v>
      </c>
      <c r="K314" s="3">
        <v>414</v>
      </c>
    </row>
    <row r="315" spans="1:11" hidden="1" x14ac:dyDescent="0.35">
      <c r="G315" t="s">
        <v>40</v>
      </c>
      <c r="H315" t="s">
        <v>35</v>
      </c>
      <c r="I315" t="s">
        <v>33</v>
      </c>
      <c r="J315" s="2">
        <v>8869</v>
      </c>
      <c r="K315" s="3">
        <v>432</v>
      </c>
    </row>
    <row r="316" spans="1:11" x14ac:dyDescent="0.35">
      <c r="G316" t="s">
        <v>3</v>
      </c>
      <c r="H316" t="s">
        <v>37</v>
      </c>
      <c r="I316" t="s">
        <v>4</v>
      </c>
      <c r="J316" s="2">
        <v>938</v>
      </c>
      <c r="K316" s="3">
        <v>366</v>
      </c>
    </row>
    <row r="317" spans="1:11" x14ac:dyDescent="0.35">
      <c r="G317" t="s">
        <v>5</v>
      </c>
      <c r="H317" t="s">
        <v>36</v>
      </c>
      <c r="I317" t="s">
        <v>17</v>
      </c>
      <c r="J317" s="2">
        <v>3339</v>
      </c>
      <c r="K317" s="3">
        <v>348</v>
      </c>
    </row>
    <row r="318" spans="1:11" x14ac:dyDescent="0.35">
      <c r="G318" t="s">
        <v>2</v>
      </c>
      <c r="H318" t="s">
        <v>38</v>
      </c>
      <c r="I318" t="s">
        <v>31</v>
      </c>
      <c r="J318" s="2">
        <v>4326</v>
      </c>
      <c r="K318" s="3">
        <v>348</v>
      </c>
    </row>
    <row r="319" spans="1:11" x14ac:dyDescent="0.35">
      <c r="G319" t="s">
        <v>3</v>
      </c>
      <c r="H319" t="s">
        <v>34</v>
      </c>
      <c r="I319" t="s">
        <v>28</v>
      </c>
      <c r="J319" s="2">
        <v>3689</v>
      </c>
      <c r="K319" s="3">
        <v>312</v>
      </c>
    </row>
    <row r="320" spans="1:11" hidden="1" x14ac:dyDescent="0.35">
      <c r="G320" t="s">
        <v>2</v>
      </c>
      <c r="H320" t="s">
        <v>39</v>
      </c>
      <c r="I320" t="s">
        <v>25</v>
      </c>
      <c r="J320" s="2">
        <v>1785</v>
      </c>
      <c r="K320" s="3">
        <v>462</v>
      </c>
    </row>
    <row r="321" spans="7:11" x14ac:dyDescent="0.35">
      <c r="G321" t="s">
        <v>7</v>
      </c>
      <c r="H321" t="s">
        <v>38</v>
      </c>
      <c r="I321" t="s">
        <v>30</v>
      </c>
      <c r="J321" s="2">
        <v>10129</v>
      </c>
      <c r="K321" s="3">
        <v>312</v>
      </c>
    </row>
    <row r="322" spans="7:11" x14ac:dyDescent="0.35">
      <c r="G322" t="s">
        <v>3</v>
      </c>
      <c r="H322" t="s">
        <v>35</v>
      </c>
      <c r="I322" t="s">
        <v>33</v>
      </c>
      <c r="J322" s="2">
        <v>819</v>
      </c>
      <c r="K322" s="3">
        <v>306</v>
      </c>
    </row>
    <row r="323" spans="7:11" x14ac:dyDescent="0.35">
      <c r="G323" t="s">
        <v>9</v>
      </c>
      <c r="H323" t="s">
        <v>39</v>
      </c>
      <c r="I323" t="s">
        <v>24</v>
      </c>
      <c r="J323" s="2">
        <v>3920</v>
      </c>
      <c r="K323" s="3">
        <v>306</v>
      </c>
    </row>
    <row r="324" spans="7:11" x14ac:dyDescent="0.35">
      <c r="G324" t="s">
        <v>40</v>
      </c>
      <c r="H324" t="s">
        <v>36</v>
      </c>
      <c r="I324" t="s">
        <v>27</v>
      </c>
      <c r="J324" s="2">
        <v>3164</v>
      </c>
      <c r="K324" s="3">
        <v>306</v>
      </c>
    </row>
    <row r="325" spans="7:11" hidden="1" x14ac:dyDescent="0.35">
      <c r="G325" t="s">
        <v>3</v>
      </c>
      <c r="H325" t="s">
        <v>35</v>
      </c>
      <c r="I325" t="s">
        <v>29</v>
      </c>
      <c r="J325" s="2">
        <v>2114</v>
      </c>
      <c r="K325" s="3">
        <v>66</v>
      </c>
    </row>
    <row r="326" spans="7:11" x14ac:dyDescent="0.35">
      <c r="G326" t="s">
        <v>10</v>
      </c>
      <c r="H326" t="s">
        <v>36</v>
      </c>
      <c r="I326" t="s">
        <v>32</v>
      </c>
      <c r="J326" s="2">
        <v>6657</v>
      </c>
      <c r="K326" s="3">
        <v>303</v>
      </c>
    </row>
    <row r="327" spans="7:11" hidden="1" x14ac:dyDescent="0.35">
      <c r="G327" t="s">
        <v>5</v>
      </c>
      <c r="H327" t="s">
        <v>34</v>
      </c>
      <c r="I327" t="s">
        <v>20</v>
      </c>
      <c r="J327" s="2">
        <v>15610</v>
      </c>
      <c r="K327" s="3">
        <v>339</v>
      </c>
    </row>
    <row r="328" spans="7:11" x14ac:dyDescent="0.35">
      <c r="G328" t="s">
        <v>2</v>
      </c>
      <c r="H328" t="s">
        <v>35</v>
      </c>
      <c r="I328" t="s">
        <v>17</v>
      </c>
      <c r="J328" s="2">
        <v>1589</v>
      </c>
      <c r="K328" s="3">
        <v>303</v>
      </c>
    </row>
    <row r="329" spans="7:11" x14ac:dyDescent="0.35">
      <c r="G329" t="s">
        <v>3</v>
      </c>
      <c r="H329" t="s">
        <v>38</v>
      </c>
      <c r="I329" t="s">
        <v>26</v>
      </c>
      <c r="J329" s="2">
        <v>8841</v>
      </c>
      <c r="K329" s="3">
        <v>303</v>
      </c>
    </row>
    <row r="330" spans="7:11" x14ac:dyDescent="0.35">
      <c r="G330" t="s">
        <v>7</v>
      </c>
      <c r="H330" t="s">
        <v>36</v>
      </c>
      <c r="I330" t="s">
        <v>19</v>
      </c>
      <c r="J330" s="2">
        <v>2870</v>
      </c>
      <c r="K330" s="3">
        <v>300</v>
      </c>
    </row>
    <row r="331" spans="7:11" x14ac:dyDescent="0.35">
      <c r="G331" t="s">
        <v>8</v>
      </c>
      <c r="H331" t="s">
        <v>35</v>
      </c>
      <c r="I331" t="s">
        <v>27</v>
      </c>
      <c r="J331" s="2">
        <v>4753</v>
      </c>
      <c r="K331" s="3">
        <v>300</v>
      </c>
    </row>
    <row r="332" spans="7:11" x14ac:dyDescent="0.35">
      <c r="G332" t="s">
        <v>41</v>
      </c>
      <c r="H332" t="s">
        <v>36</v>
      </c>
      <c r="I332" t="s">
        <v>18</v>
      </c>
      <c r="J332" s="2">
        <v>9632</v>
      </c>
      <c r="K332" s="3">
        <v>288</v>
      </c>
    </row>
    <row r="333" spans="7:11" x14ac:dyDescent="0.35">
      <c r="G333" t="s">
        <v>8</v>
      </c>
      <c r="H333" t="s">
        <v>34</v>
      </c>
      <c r="I333" t="s">
        <v>31</v>
      </c>
      <c r="J333" s="2">
        <v>3507</v>
      </c>
      <c r="K333" s="3">
        <v>288</v>
      </c>
    </row>
    <row r="334" spans="7:11" hidden="1" x14ac:dyDescent="0.35">
      <c r="G334" t="s">
        <v>41</v>
      </c>
      <c r="H334" t="s">
        <v>35</v>
      </c>
      <c r="I334" t="s">
        <v>15</v>
      </c>
      <c r="J334" s="2">
        <v>2114</v>
      </c>
      <c r="K334" s="3">
        <v>186</v>
      </c>
    </row>
    <row r="335" spans="7:11" x14ac:dyDescent="0.35">
      <c r="G335" t="s">
        <v>10</v>
      </c>
      <c r="H335" t="s">
        <v>37</v>
      </c>
      <c r="I335" t="s">
        <v>21</v>
      </c>
      <c r="J335" s="2">
        <v>245</v>
      </c>
      <c r="K335" s="3">
        <v>288</v>
      </c>
    </row>
    <row r="336" spans="7:11" x14ac:dyDescent="0.35">
      <c r="G336" t="s">
        <v>7</v>
      </c>
      <c r="H336" t="s">
        <v>35</v>
      </c>
      <c r="I336" t="s">
        <v>28</v>
      </c>
      <c r="J336" s="2">
        <v>5194</v>
      </c>
      <c r="K336" s="3">
        <v>288</v>
      </c>
    </row>
    <row r="337" spans="7:11" x14ac:dyDescent="0.35">
      <c r="G337" t="s">
        <v>10</v>
      </c>
      <c r="H337" t="s">
        <v>35</v>
      </c>
      <c r="I337" t="s">
        <v>18</v>
      </c>
      <c r="J337" s="2">
        <v>3808</v>
      </c>
      <c r="K337" s="3">
        <v>279</v>
      </c>
    </row>
    <row r="338" spans="7:11" x14ac:dyDescent="0.35">
      <c r="G338" t="s">
        <v>10</v>
      </c>
      <c r="H338" t="s">
        <v>39</v>
      </c>
      <c r="I338" t="s">
        <v>21</v>
      </c>
      <c r="J338" s="2">
        <v>4858</v>
      </c>
      <c r="K338" s="3">
        <v>279</v>
      </c>
    </row>
    <row r="339" spans="7:11" x14ac:dyDescent="0.35">
      <c r="G339" t="s">
        <v>3</v>
      </c>
      <c r="H339" t="s">
        <v>34</v>
      </c>
      <c r="I339" t="s">
        <v>14</v>
      </c>
      <c r="J339" s="2">
        <v>7259</v>
      </c>
      <c r="K339" s="3">
        <v>276</v>
      </c>
    </row>
    <row r="340" spans="7:11" x14ac:dyDescent="0.35">
      <c r="G340" t="s">
        <v>3</v>
      </c>
      <c r="H340" t="s">
        <v>35</v>
      </c>
      <c r="I340" t="s">
        <v>15</v>
      </c>
      <c r="J340" s="2">
        <v>6657</v>
      </c>
      <c r="K340" s="3">
        <v>276</v>
      </c>
    </row>
    <row r="341" spans="7:11" x14ac:dyDescent="0.35">
      <c r="G341" t="s">
        <v>7</v>
      </c>
      <c r="H341" t="s">
        <v>38</v>
      </c>
      <c r="I341" t="s">
        <v>18</v>
      </c>
      <c r="J341" s="2">
        <v>1778</v>
      </c>
      <c r="K341" s="3">
        <v>270</v>
      </c>
    </row>
    <row r="342" spans="7:11" x14ac:dyDescent="0.35">
      <c r="G342" t="s">
        <v>6</v>
      </c>
      <c r="H342" t="s">
        <v>35</v>
      </c>
      <c r="I342" t="s">
        <v>20</v>
      </c>
      <c r="J342" s="2">
        <v>1071</v>
      </c>
      <c r="K342" s="3">
        <v>270</v>
      </c>
    </row>
    <row r="343" spans="7:11" x14ac:dyDescent="0.35">
      <c r="G343" t="s">
        <v>7</v>
      </c>
      <c r="H343" t="s">
        <v>35</v>
      </c>
      <c r="I343" t="s">
        <v>30</v>
      </c>
      <c r="J343" s="2">
        <v>6755</v>
      </c>
      <c r="K343" s="3">
        <v>252</v>
      </c>
    </row>
    <row r="344" spans="7:11" x14ac:dyDescent="0.35">
      <c r="G344" t="s">
        <v>7</v>
      </c>
      <c r="H344" t="s">
        <v>36</v>
      </c>
      <c r="I344" t="s">
        <v>29</v>
      </c>
      <c r="J344" s="2">
        <v>5551</v>
      </c>
      <c r="K344" s="3">
        <v>252</v>
      </c>
    </row>
    <row r="345" spans="7:11" hidden="1" x14ac:dyDescent="0.35">
      <c r="G345" t="s">
        <v>6</v>
      </c>
      <c r="H345" t="s">
        <v>38</v>
      </c>
      <c r="I345" t="s">
        <v>27</v>
      </c>
      <c r="J345" s="2">
        <v>1134</v>
      </c>
      <c r="K345" s="3">
        <v>282</v>
      </c>
    </row>
    <row r="346" spans="7:11" x14ac:dyDescent="0.35">
      <c r="G346" t="s">
        <v>7</v>
      </c>
      <c r="H346" t="s">
        <v>39</v>
      </c>
      <c r="I346" t="s">
        <v>17</v>
      </c>
      <c r="J346" s="2">
        <v>4438</v>
      </c>
      <c r="K346" s="3">
        <v>246</v>
      </c>
    </row>
    <row r="347" spans="7:11" hidden="1" x14ac:dyDescent="0.35">
      <c r="G347" t="s">
        <v>6</v>
      </c>
      <c r="H347" t="s">
        <v>37</v>
      </c>
      <c r="I347" t="s">
        <v>16</v>
      </c>
      <c r="J347" s="2">
        <v>1904</v>
      </c>
      <c r="K347" s="3">
        <v>405</v>
      </c>
    </row>
    <row r="348" spans="7:11" x14ac:dyDescent="0.35">
      <c r="G348" t="s">
        <v>9</v>
      </c>
      <c r="H348" t="s">
        <v>37</v>
      </c>
      <c r="I348" t="s">
        <v>26</v>
      </c>
      <c r="J348" s="2">
        <v>2856</v>
      </c>
      <c r="K348" s="3">
        <v>246</v>
      </c>
    </row>
    <row r="349" spans="7:11" x14ac:dyDescent="0.35">
      <c r="G349" t="s">
        <v>2</v>
      </c>
      <c r="H349" t="s">
        <v>36</v>
      </c>
      <c r="I349" t="s">
        <v>31</v>
      </c>
      <c r="J349" s="2">
        <v>3094</v>
      </c>
      <c r="K349" s="3">
        <v>246</v>
      </c>
    </row>
    <row r="350" spans="7:11" x14ac:dyDescent="0.35">
      <c r="G350" t="s">
        <v>5</v>
      </c>
      <c r="H350" t="s">
        <v>35</v>
      </c>
      <c r="I350" t="s">
        <v>31</v>
      </c>
      <c r="J350" s="2">
        <v>4753</v>
      </c>
      <c r="K350" s="3">
        <v>246</v>
      </c>
    </row>
    <row r="351" spans="7:11" hidden="1" x14ac:dyDescent="0.35">
      <c r="G351" t="s">
        <v>2</v>
      </c>
      <c r="H351" t="s">
        <v>38</v>
      </c>
      <c r="I351" t="s">
        <v>23</v>
      </c>
      <c r="J351" s="2">
        <v>4417</v>
      </c>
      <c r="K351" s="3">
        <v>153</v>
      </c>
    </row>
    <row r="352" spans="7:11" x14ac:dyDescent="0.35">
      <c r="G352" t="s">
        <v>41</v>
      </c>
      <c r="H352" t="s">
        <v>37</v>
      </c>
      <c r="I352" t="s">
        <v>30</v>
      </c>
      <c r="J352" s="2">
        <v>1526</v>
      </c>
      <c r="K352" s="3">
        <v>240</v>
      </c>
    </row>
    <row r="353" spans="7:11" hidden="1" x14ac:dyDescent="0.35">
      <c r="G353" t="s">
        <v>3</v>
      </c>
      <c r="H353" t="s">
        <v>35</v>
      </c>
      <c r="I353" t="s">
        <v>14</v>
      </c>
      <c r="J353" s="2">
        <v>2415</v>
      </c>
      <c r="K353" s="3">
        <v>255</v>
      </c>
    </row>
    <row r="354" spans="7:11" x14ac:dyDescent="0.35">
      <c r="G354" t="s">
        <v>7</v>
      </c>
      <c r="H354" t="s">
        <v>35</v>
      </c>
      <c r="I354" t="s">
        <v>19</v>
      </c>
      <c r="J354" s="2">
        <v>4585</v>
      </c>
      <c r="K354" s="3">
        <v>240</v>
      </c>
    </row>
    <row r="355" spans="7:11" x14ac:dyDescent="0.35">
      <c r="G355" t="s">
        <v>3</v>
      </c>
      <c r="H355" t="s">
        <v>35</v>
      </c>
      <c r="I355" t="s">
        <v>25</v>
      </c>
      <c r="J355" s="2">
        <v>2464</v>
      </c>
      <c r="K355" s="3">
        <v>234</v>
      </c>
    </row>
    <row r="356" spans="7:11" x14ac:dyDescent="0.35">
      <c r="G356" t="s">
        <v>8</v>
      </c>
      <c r="H356" t="s">
        <v>38</v>
      </c>
      <c r="I356" t="s">
        <v>23</v>
      </c>
      <c r="J356" s="2">
        <v>1701</v>
      </c>
      <c r="K356" s="3">
        <v>234</v>
      </c>
    </row>
    <row r="357" spans="7:11" x14ac:dyDescent="0.35">
      <c r="G357" t="s">
        <v>40</v>
      </c>
      <c r="H357" t="s">
        <v>35</v>
      </c>
      <c r="I357" t="s">
        <v>32</v>
      </c>
      <c r="J357" s="2">
        <v>12348</v>
      </c>
      <c r="K357" s="3">
        <v>234</v>
      </c>
    </row>
    <row r="358" spans="7:11" x14ac:dyDescent="0.35">
      <c r="G358" t="s">
        <v>41</v>
      </c>
      <c r="H358" t="s">
        <v>36</v>
      </c>
      <c r="I358" t="s">
        <v>13</v>
      </c>
      <c r="J358" s="2">
        <v>10311</v>
      </c>
      <c r="K358" s="3">
        <v>231</v>
      </c>
    </row>
    <row r="359" spans="7:11" x14ac:dyDescent="0.35">
      <c r="G359" t="s">
        <v>41</v>
      </c>
      <c r="H359" t="s">
        <v>37</v>
      </c>
      <c r="I359" t="s">
        <v>15</v>
      </c>
      <c r="J359" s="2">
        <v>714</v>
      </c>
      <c r="K359" s="3">
        <v>231</v>
      </c>
    </row>
    <row r="360" spans="7:11" x14ac:dyDescent="0.35">
      <c r="G360" t="s">
        <v>7</v>
      </c>
      <c r="H360" t="s">
        <v>37</v>
      </c>
      <c r="I360" t="s">
        <v>14</v>
      </c>
      <c r="J360" s="2">
        <v>6608</v>
      </c>
      <c r="K360" s="3">
        <v>225</v>
      </c>
    </row>
    <row r="361" spans="7:11" x14ac:dyDescent="0.35">
      <c r="G361" t="s">
        <v>41</v>
      </c>
      <c r="H361" t="s">
        <v>34</v>
      </c>
      <c r="I361" t="s">
        <v>16</v>
      </c>
      <c r="J361" s="2">
        <v>1274</v>
      </c>
      <c r="K361" s="3">
        <v>225</v>
      </c>
    </row>
    <row r="362" spans="7:11" x14ac:dyDescent="0.35">
      <c r="G362" t="s">
        <v>40</v>
      </c>
      <c r="H362" t="s">
        <v>39</v>
      </c>
      <c r="I362" t="s">
        <v>28</v>
      </c>
      <c r="J362" s="2">
        <v>3101</v>
      </c>
      <c r="K362" s="3">
        <v>225</v>
      </c>
    </row>
    <row r="363" spans="7:11" x14ac:dyDescent="0.35">
      <c r="G363" t="s">
        <v>8</v>
      </c>
      <c r="H363" t="s">
        <v>38</v>
      </c>
      <c r="I363" t="s">
        <v>32</v>
      </c>
      <c r="J363" s="2">
        <v>3752</v>
      </c>
      <c r="K363" s="3">
        <v>213</v>
      </c>
    </row>
    <row r="364" spans="7:11" hidden="1" x14ac:dyDescent="0.35">
      <c r="G364" t="s">
        <v>41</v>
      </c>
      <c r="H364" t="s">
        <v>35</v>
      </c>
      <c r="I364" t="s">
        <v>13</v>
      </c>
      <c r="J364" s="2">
        <v>4760</v>
      </c>
      <c r="K364" s="3">
        <v>69</v>
      </c>
    </row>
    <row r="365" spans="7:11" x14ac:dyDescent="0.35">
      <c r="G365" t="s">
        <v>2</v>
      </c>
      <c r="H365" t="s">
        <v>39</v>
      </c>
      <c r="I365" t="s">
        <v>21</v>
      </c>
      <c r="J365" s="2">
        <v>7651</v>
      </c>
      <c r="K365" s="3">
        <v>213</v>
      </c>
    </row>
    <row r="366" spans="7:11" x14ac:dyDescent="0.35">
      <c r="G366" t="s">
        <v>8</v>
      </c>
      <c r="H366" t="s">
        <v>35</v>
      </c>
      <c r="I366" t="s">
        <v>22</v>
      </c>
      <c r="J366" s="2">
        <v>5012</v>
      </c>
      <c r="K366" s="3">
        <v>210</v>
      </c>
    </row>
    <row r="367" spans="7:11" hidden="1" x14ac:dyDescent="0.35">
      <c r="G367" t="s">
        <v>3</v>
      </c>
      <c r="H367" t="s">
        <v>34</v>
      </c>
      <c r="I367" t="s">
        <v>32</v>
      </c>
      <c r="J367" s="2">
        <v>7777</v>
      </c>
      <c r="K367" s="3">
        <v>504</v>
      </c>
    </row>
    <row r="368" spans="7:11" hidden="1" x14ac:dyDescent="0.35">
      <c r="G368" t="s">
        <v>9</v>
      </c>
      <c r="H368" t="s">
        <v>37</v>
      </c>
      <c r="I368" t="s">
        <v>29</v>
      </c>
      <c r="J368" s="2">
        <v>1085</v>
      </c>
      <c r="K368" s="3">
        <v>273</v>
      </c>
    </row>
    <row r="369" spans="7:11" x14ac:dyDescent="0.35">
      <c r="G369" t="s">
        <v>8</v>
      </c>
      <c r="H369" t="s">
        <v>39</v>
      </c>
      <c r="I369" t="s">
        <v>31</v>
      </c>
      <c r="J369" s="2">
        <v>8890</v>
      </c>
      <c r="K369" s="3">
        <v>210</v>
      </c>
    </row>
    <row r="370" spans="7:11" x14ac:dyDescent="0.35">
      <c r="G370" t="s">
        <v>6</v>
      </c>
      <c r="H370" t="s">
        <v>34</v>
      </c>
      <c r="I370" t="s">
        <v>27</v>
      </c>
      <c r="J370" s="2">
        <v>4242</v>
      </c>
      <c r="K370" s="3">
        <v>207</v>
      </c>
    </row>
    <row r="371" spans="7:11" x14ac:dyDescent="0.35">
      <c r="G371" t="s">
        <v>9</v>
      </c>
      <c r="H371" t="s">
        <v>37</v>
      </c>
      <c r="I371" t="s">
        <v>4</v>
      </c>
      <c r="J371" s="2">
        <v>259</v>
      </c>
      <c r="K371" s="3">
        <v>207</v>
      </c>
    </row>
    <row r="372" spans="7:11" hidden="1" x14ac:dyDescent="0.35">
      <c r="G372" t="s">
        <v>10</v>
      </c>
      <c r="H372" t="s">
        <v>36</v>
      </c>
      <c r="I372" t="s">
        <v>23</v>
      </c>
      <c r="J372" s="2">
        <v>2317</v>
      </c>
      <c r="K372" s="3">
        <v>261</v>
      </c>
    </row>
    <row r="373" spans="7:11" x14ac:dyDescent="0.35">
      <c r="G373" t="s">
        <v>7</v>
      </c>
      <c r="H373" t="s">
        <v>37</v>
      </c>
      <c r="I373" t="s">
        <v>22</v>
      </c>
      <c r="J373" s="2">
        <v>9835</v>
      </c>
      <c r="K373" s="3">
        <v>207</v>
      </c>
    </row>
    <row r="374" spans="7:11" x14ac:dyDescent="0.35">
      <c r="G374" t="s">
        <v>8</v>
      </c>
      <c r="H374" t="s">
        <v>37</v>
      </c>
      <c r="I374" t="s">
        <v>19</v>
      </c>
      <c r="J374" s="2">
        <v>1771</v>
      </c>
      <c r="K374" s="3">
        <v>204</v>
      </c>
    </row>
    <row r="375" spans="7:11" x14ac:dyDescent="0.35">
      <c r="G375" t="s">
        <v>41</v>
      </c>
      <c r="H375" t="s">
        <v>36</v>
      </c>
      <c r="I375" t="s">
        <v>26</v>
      </c>
      <c r="J375" s="2">
        <v>98</v>
      </c>
      <c r="K375" s="3">
        <v>204</v>
      </c>
    </row>
    <row r="376" spans="7:11" hidden="1" x14ac:dyDescent="0.35">
      <c r="G376" t="s">
        <v>7</v>
      </c>
      <c r="H376" t="s">
        <v>37</v>
      </c>
      <c r="I376" t="s">
        <v>17</v>
      </c>
      <c r="J376" s="2">
        <v>4487</v>
      </c>
      <c r="K376" s="3">
        <v>111</v>
      </c>
    </row>
    <row r="377" spans="7:11" x14ac:dyDescent="0.35">
      <c r="G377" t="s">
        <v>9</v>
      </c>
      <c r="H377" t="s">
        <v>36</v>
      </c>
      <c r="I377" t="s">
        <v>27</v>
      </c>
      <c r="J377" s="2">
        <v>11522</v>
      </c>
      <c r="K377" s="3">
        <v>204</v>
      </c>
    </row>
    <row r="378" spans="7:11" x14ac:dyDescent="0.35">
      <c r="G378" t="s">
        <v>10</v>
      </c>
      <c r="H378" t="s">
        <v>34</v>
      </c>
      <c r="I378" t="s">
        <v>19</v>
      </c>
      <c r="J378" s="2">
        <v>5355</v>
      </c>
      <c r="K378" s="3">
        <v>204</v>
      </c>
    </row>
    <row r="379" spans="7:11" x14ac:dyDescent="0.35">
      <c r="G379" t="s">
        <v>9</v>
      </c>
      <c r="H379" t="s">
        <v>39</v>
      </c>
      <c r="I379" t="s">
        <v>18</v>
      </c>
      <c r="J379" s="2">
        <v>2639</v>
      </c>
      <c r="K379" s="3">
        <v>204</v>
      </c>
    </row>
    <row r="380" spans="7:11" hidden="1" x14ac:dyDescent="0.35">
      <c r="G380" t="s">
        <v>10</v>
      </c>
      <c r="H380" t="s">
        <v>38</v>
      </c>
      <c r="I380" t="s">
        <v>14</v>
      </c>
      <c r="J380" s="2">
        <v>5586</v>
      </c>
      <c r="K380" s="3">
        <v>525</v>
      </c>
    </row>
    <row r="381" spans="7:11" x14ac:dyDescent="0.35">
      <c r="G381" t="s">
        <v>5</v>
      </c>
      <c r="H381" t="s">
        <v>35</v>
      </c>
      <c r="I381" t="s">
        <v>15</v>
      </c>
      <c r="J381" s="2">
        <v>13391</v>
      </c>
      <c r="K381" s="3">
        <v>201</v>
      </c>
    </row>
    <row r="382" spans="7:11" x14ac:dyDescent="0.35">
      <c r="G382" t="s">
        <v>2</v>
      </c>
      <c r="H382" t="s">
        <v>37</v>
      </c>
      <c r="I382" t="s">
        <v>17</v>
      </c>
      <c r="J382" s="2">
        <v>9926</v>
      </c>
      <c r="K382" s="3">
        <v>201</v>
      </c>
    </row>
    <row r="383" spans="7:11" hidden="1" x14ac:dyDescent="0.35">
      <c r="G383" t="s">
        <v>9</v>
      </c>
      <c r="H383" t="s">
        <v>34</v>
      </c>
      <c r="I383" t="s">
        <v>20</v>
      </c>
      <c r="J383" s="2">
        <v>8463</v>
      </c>
      <c r="K383" s="3">
        <v>492</v>
      </c>
    </row>
    <row r="384" spans="7:11" x14ac:dyDescent="0.35">
      <c r="G384" t="s">
        <v>5</v>
      </c>
      <c r="H384" t="s">
        <v>34</v>
      </c>
      <c r="I384" t="s">
        <v>15</v>
      </c>
      <c r="J384" s="2">
        <v>7280</v>
      </c>
      <c r="K384" s="3">
        <v>201</v>
      </c>
    </row>
    <row r="385" spans="7:11" hidden="1" x14ac:dyDescent="0.35">
      <c r="G385" t="s">
        <v>3</v>
      </c>
      <c r="H385" t="s">
        <v>36</v>
      </c>
      <c r="I385" t="s">
        <v>23</v>
      </c>
      <c r="J385" s="2">
        <v>3773</v>
      </c>
      <c r="K385" s="3">
        <v>165</v>
      </c>
    </row>
    <row r="386" spans="7:11" hidden="1" x14ac:dyDescent="0.35">
      <c r="G386" t="s">
        <v>41</v>
      </c>
      <c r="H386" t="s">
        <v>36</v>
      </c>
      <c r="I386" t="s">
        <v>28</v>
      </c>
      <c r="J386" s="2">
        <v>854</v>
      </c>
      <c r="K386" s="3">
        <v>309</v>
      </c>
    </row>
    <row r="387" spans="7:11" x14ac:dyDescent="0.35">
      <c r="G387" t="s">
        <v>40</v>
      </c>
      <c r="H387" t="s">
        <v>36</v>
      </c>
      <c r="I387" t="s">
        <v>13</v>
      </c>
      <c r="J387" s="2">
        <v>4424</v>
      </c>
      <c r="K387" s="3">
        <v>201</v>
      </c>
    </row>
    <row r="388" spans="7:11" x14ac:dyDescent="0.35">
      <c r="G388" t="s">
        <v>10</v>
      </c>
      <c r="H388" t="s">
        <v>35</v>
      </c>
      <c r="I388" t="s">
        <v>20</v>
      </c>
      <c r="J388" s="2">
        <v>1974</v>
      </c>
      <c r="K388" s="3">
        <v>195</v>
      </c>
    </row>
    <row r="389" spans="7:11" x14ac:dyDescent="0.35">
      <c r="G389" t="s">
        <v>5</v>
      </c>
      <c r="H389" t="s">
        <v>34</v>
      </c>
      <c r="I389" t="s">
        <v>19</v>
      </c>
      <c r="J389" s="2">
        <v>861</v>
      </c>
      <c r="K389" s="3">
        <v>195</v>
      </c>
    </row>
    <row r="390" spans="7:11" x14ac:dyDescent="0.35">
      <c r="G390" t="s">
        <v>8</v>
      </c>
      <c r="H390" t="s">
        <v>37</v>
      </c>
      <c r="I390" t="s">
        <v>22</v>
      </c>
      <c r="J390" s="2">
        <v>1890</v>
      </c>
      <c r="K390" s="3">
        <v>195</v>
      </c>
    </row>
    <row r="391" spans="7:11" x14ac:dyDescent="0.35">
      <c r="G391" t="s">
        <v>6</v>
      </c>
      <c r="H391" t="s">
        <v>37</v>
      </c>
      <c r="I391" t="s">
        <v>23</v>
      </c>
      <c r="J391" s="2">
        <v>4949</v>
      </c>
      <c r="K391" s="3">
        <v>189</v>
      </c>
    </row>
    <row r="392" spans="7:11" x14ac:dyDescent="0.35">
      <c r="G392" t="s">
        <v>7</v>
      </c>
      <c r="H392" t="s">
        <v>34</v>
      </c>
      <c r="I392" t="s">
        <v>24</v>
      </c>
      <c r="J392" s="2">
        <v>8862</v>
      </c>
      <c r="K392" s="3">
        <v>189</v>
      </c>
    </row>
    <row r="393" spans="7:11" x14ac:dyDescent="0.35">
      <c r="G393" t="s">
        <v>9</v>
      </c>
      <c r="H393" t="s">
        <v>34</v>
      </c>
      <c r="I393" t="s">
        <v>16</v>
      </c>
      <c r="J393" s="2">
        <v>938</v>
      </c>
      <c r="K393" s="3">
        <v>189</v>
      </c>
    </row>
    <row r="394" spans="7:11" x14ac:dyDescent="0.35">
      <c r="G394" t="s">
        <v>9</v>
      </c>
      <c r="H394" t="s">
        <v>36</v>
      </c>
      <c r="I394" t="s">
        <v>32</v>
      </c>
      <c r="J394" s="2">
        <v>2954</v>
      </c>
      <c r="K394" s="3">
        <v>189</v>
      </c>
    </row>
    <row r="395" spans="7:11" x14ac:dyDescent="0.35">
      <c r="G395" t="s">
        <v>8</v>
      </c>
      <c r="H395" t="s">
        <v>39</v>
      </c>
      <c r="I395" t="s">
        <v>30</v>
      </c>
      <c r="J395" s="2">
        <v>7021</v>
      </c>
      <c r="K395" s="3">
        <v>183</v>
      </c>
    </row>
    <row r="396" spans="7:11" x14ac:dyDescent="0.35">
      <c r="G396" t="s">
        <v>2</v>
      </c>
      <c r="H396" t="s">
        <v>38</v>
      </c>
      <c r="I396" t="s">
        <v>28</v>
      </c>
      <c r="J396" s="2">
        <v>6580</v>
      </c>
      <c r="K396" s="3">
        <v>183</v>
      </c>
    </row>
    <row r="397" spans="7:11" x14ac:dyDescent="0.35">
      <c r="G397" t="s">
        <v>7</v>
      </c>
      <c r="H397" t="s">
        <v>36</v>
      </c>
      <c r="I397" t="s">
        <v>18</v>
      </c>
      <c r="J397" s="2">
        <v>2646</v>
      </c>
      <c r="K397" s="3">
        <v>177</v>
      </c>
    </row>
    <row r="398" spans="7:11" hidden="1" x14ac:dyDescent="0.35">
      <c r="G398" t="s">
        <v>10</v>
      </c>
      <c r="H398" t="s">
        <v>35</v>
      </c>
      <c r="I398" t="s">
        <v>21</v>
      </c>
      <c r="J398" s="2">
        <v>567</v>
      </c>
      <c r="K398" s="3">
        <v>228</v>
      </c>
    </row>
    <row r="399" spans="7:11" hidden="1" x14ac:dyDescent="0.35">
      <c r="G399" t="s">
        <v>10</v>
      </c>
      <c r="H399" t="s">
        <v>36</v>
      </c>
      <c r="I399" t="s">
        <v>29</v>
      </c>
      <c r="J399" s="2">
        <v>2471</v>
      </c>
      <c r="K399" s="3">
        <v>342</v>
      </c>
    </row>
    <row r="400" spans="7:11" x14ac:dyDescent="0.35">
      <c r="G400" t="s">
        <v>41</v>
      </c>
      <c r="H400" t="s">
        <v>37</v>
      </c>
      <c r="I400" t="s">
        <v>26</v>
      </c>
      <c r="J400" s="2">
        <v>2324</v>
      </c>
      <c r="K400" s="3">
        <v>177</v>
      </c>
    </row>
    <row r="401" spans="7:11" hidden="1" x14ac:dyDescent="0.35">
      <c r="G401" t="s">
        <v>41</v>
      </c>
      <c r="H401" t="s">
        <v>35</v>
      </c>
      <c r="I401" t="s">
        <v>28</v>
      </c>
      <c r="J401" s="2">
        <v>7455</v>
      </c>
      <c r="K401" s="3">
        <v>216</v>
      </c>
    </row>
    <row r="402" spans="7:11" x14ac:dyDescent="0.35">
      <c r="G402" t="s">
        <v>6</v>
      </c>
      <c r="H402" t="s">
        <v>35</v>
      </c>
      <c r="I402" t="s">
        <v>27</v>
      </c>
      <c r="J402" s="2">
        <v>3864</v>
      </c>
      <c r="K402" s="3">
        <v>177</v>
      </c>
    </row>
    <row r="403" spans="7:11" x14ac:dyDescent="0.35">
      <c r="G403" t="s">
        <v>41</v>
      </c>
      <c r="H403" t="s">
        <v>34</v>
      </c>
      <c r="I403" t="s">
        <v>33</v>
      </c>
      <c r="J403" s="2">
        <v>7847</v>
      </c>
      <c r="K403" s="3">
        <v>174</v>
      </c>
    </row>
    <row r="404" spans="7:11" x14ac:dyDescent="0.35">
      <c r="G404" t="s">
        <v>9</v>
      </c>
      <c r="H404" t="s">
        <v>34</v>
      </c>
      <c r="I404" t="s">
        <v>17</v>
      </c>
      <c r="J404" s="2">
        <v>707</v>
      </c>
      <c r="K404" s="3">
        <v>174</v>
      </c>
    </row>
    <row r="405" spans="7:11" x14ac:dyDescent="0.35">
      <c r="G405" t="s">
        <v>40</v>
      </c>
      <c r="H405" t="s">
        <v>35</v>
      </c>
      <c r="I405" t="s">
        <v>16</v>
      </c>
      <c r="J405" s="2">
        <v>4725</v>
      </c>
      <c r="K405" s="3">
        <v>174</v>
      </c>
    </row>
    <row r="406" spans="7:11" x14ac:dyDescent="0.35">
      <c r="G406" t="s">
        <v>41</v>
      </c>
      <c r="H406" t="s">
        <v>36</v>
      </c>
      <c r="I406" t="s">
        <v>30</v>
      </c>
      <c r="J406" s="2">
        <v>6118</v>
      </c>
      <c r="K406" s="3">
        <v>174</v>
      </c>
    </row>
    <row r="407" spans="7:11" x14ac:dyDescent="0.35">
      <c r="G407" t="s">
        <v>3</v>
      </c>
      <c r="H407" t="s">
        <v>39</v>
      </c>
      <c r="I407" t="s">
        <v>26</v>
      </c>
      <c r="J407" s="2">
        <v>4956</v>
      </c>
      <c r="K407" s="3">
        <v>171</v>
      </c>
    </row>
    <row r="408" spans="7:11" x14ac:dyDescent="0.35">
      <c r="G408" t="s">
        <v>5</v>
      </c>
      <c r="H408" t="s">
        <v>39</v>
      </c>
      <c r="I408" t="s">
        <v>24</v>
      </c>
      <c r="J408" s="2">
        <v>4018</v>
      </c>
      <c r="K408" s="3">
        <v>171</v>
      </c>
    </row>
    <row r="409" spans="7:11" x14ac:dyDescent="0.35">
      <c r="G409" t="s">
        <v>3</v>
      </c>
      <c r="H409" t="s">
        <v>39</v>
      </c>
      <c r="I409" t="s">
        <v>16</v>
      </c>
      <c r="J409" s="2">
        <v>21</v>
      </c>
      <c r="K409" s="3">
        <v>168</v>
      </c>
    </row>
    <row r="410" spans="7:11" x14ac:dyDescent="0.35">
      <c r="G410" t="s">
        <v>8</v>
      </c>
      <c r="H410" t="s">
        <v>35</v>
      </c>
      <c r="I410" t="s">
        <v>29</v>
      </c>
      <c r="J410" s="2">
        <v>2023</v>
      </c>
      <c r="K410" s="3">
        <v>168</v>
      </c>
    </row>
    <row r="411" spans="7:11" hidden="1" x14ac:dyDescent="0.35">
      <c r="G411" t="s">
        <v>2</v>
      </c>
      <c r="H411" t="s">
        <v>36</v>
      </c>
      <c r="I411" t="s">
        <v>27</v>
      </c>
      <c r="J411" s="2">
        <v>798</v>
      </c>
      <c r="K411" s="3">
        <v>519</v>
      </c>
    </row>
    <row r="412" spans="7:11" x14ac:dyDescent="0.35">
      <c r="G412" t="s">
        <v>5</v>
      </c>
      <c r="H412" t="s">
        <v>38</v>
      </c>
      <c r="I412" t="s">
        <v>19</v>
      </c>
      <c r="J412" s="2">
        <v>5474</v>
      </c>
      <c r="K412" s="3">
        <v>168</v>
      </c>
    </row>
    <row r="413" spans="7:11" x14ac:dyDescent="0.35">
      <c r="G413" t="s">
        <v>2</v>
      </c>
      <c r="H413" t="s">
        <v>39</v>
      </c>
      <c r="I413" t="s">
        <v>20</v>
      </c>
      <c r="J413" s="2">
        <v>9443</v>
      </c>
      <c r="K413" s="3">
        <v>162</v>
      </c>
    </row>
    <row r="414" spans="7:11" x14ac:dyDescent="0.35">
      <c r="G414" t="s">
        <v>40</v>
      </c>
      <c r="H414" t="s">
        <v>34</v>
      </c>
      <c r="I414" t="s">
        <v>19</v>
      </c>
      <c r="J414" s="2">
        <v>4018</v>
      </c>
      <c r="K414" s="3">
        <v>162</v>
      </c>
    </row>
    <row r="415" spans="7:11" x14ac:dyDescent="0.35">
      <c r="G415" t="s">
        <v>3</v>
      </c>
      <c r="H415" t="s">
        <v>36</v>
      </c>
      <c r="I415" t="s">
        <v>28</v>
      </c>
      <c r="J415" s="2">
        <v>973</v>
      </c>
      <c r="K415" s="3">
        <v>162</v>
      </c>
    </row>
    <row r="416" spans="7:11" x14ac:dyDescent="0.35">
      <c r="G416" t="s">
        <v>9</v>
      </c>
      <c r="H416" t="s">
        <v>35</v>
      </c>
      <c r="I416" t="s">
        <v>26</v>
      </c>
      <c r="J416" s="2">
        <v>98</v>
      </c>
      <c r="K416" s="3">
        <v>159</v>
      </c>
    </row>
    <row r="417" spans="7:11" x14ac:dyDescent="0.35">
      <c r="G417" t="s">
        <v>40</v>
      </c>
      <c r="H417" t="s">
        <v>34</v>
      </c>
      <c r="I417" t="s">
        <v>33</v>
      </c>
      <c r="J417" s="2">
        <v>3794</v>
      </c>
      <c r="K417" s="3">
        <v>159</v>
      </c>
    </row>
    <row r="418" spans="7:11" x14ac:dyDescent="0.35">
      <c r="G418" t="s">
        <v>40</v>
      </c>
      <c r="H418" t="s">
        <v>34</v>
      </c>
      <c r="I418" t="s">
        <v>17</v>
      </c>
      <c r="J418" s="2">
        <v>5019</v>
      </c>
      <c r="K418" s="3">
        <v>156</v>
      </c>
    </row>
    <row r="419" spans="7:11" x14ac:dyDescent="0.35">
      <c r="G419" t="s">
        <v>6</v>
      </c>
      <c r="H419" t="s">
        <v>36</v>
      </c>
      <c r="I419" t="s">
        <v>17</v>
      </c>
      <c r="J419" s="2">
        <v>4970</v>
      </c>
      <c r="K419" s="3">
        <v>156</v>
      </c>
    </row>
    <row r="420" spans="7:11" x14ac:dyDescent="0.35">
      <c r="G420" t="s">
        <v>9</v>
      </c>
      <c r="H420" t="s">
        <v>37</v>
      </c>
      <c r="I420" t="s">
        <v>25</v>
      </c>
      <c r="J420" s="2">
        <v>4305</v>
      </c>
      <c r="K420" s="3">
        <v>156</v>
      </c>
    </row>
    <row r="421" spans="7:11" hidden="1" x14ac:dyDescent="0.35">
      <c r="G421" t="s">
        <v>41</v>
      </c>
      <c r="H421" t="s">
        <v>36</v>
      </c>
      <c r="I421" t="s">
        <v>19</v>
      </c>
      <c r="J421" s="2">
        <v>1925</v>
      </c>
      <c r="K421" s="3">
        <v>192</v>
      </c>
    </row>
    <row r="422" spans="7:11" x14ac:dyDescent="0.35">
      <c r="G422" t="s">
        <v>9</v>
      </c>
      <c r="H422" t="s">
        <v>34</v>
      </c>
      <c r="I422" t="s">
        <v>28</v>
      </c>
      <c r="J422" s="2">
        <v>14329</v>
      </c>
      <c r="K422" s="3">
        <v>150</v>
      </c>
    </row>
    <row r="423" spans="7:11" hidden="1" x14ac:dyDescent="0.35">
      <c r="G423" t="s">
        <v>6</v>
      </c>
      <c r="H423" t="s">
        <v>34</v>
      </c>
      <c r="I423" t="s">
        <v>26</v>
      </c>
      <c r="J423" s="2">
        <v>8008</v>
      </c>
      <c r="K423" s="3">
        <v>456</v>
      </c>
    </row>
    <row r="424" spans="7:11" x14ac:dyDescent="0.35">
      <c r="G424" t="s">
        <v>8</v>
      </c>
      <c r="H424" t="s">
        <v>37</v>
      </c>
      <c r="I424" t="s">
        <v>30</v>
      </c>
      <c r="J424" s="2">
        <v>42</v>
      </c>
      <c r="K424" s="3">
        <v>150</v>
      </c>
    </row>
    <row r="425" spans="7:11" x14ac:dyDescent="0.35">
      <c r="G425" t="s">
        <v>6</v>
      </c>
      <c r="H425" t="s">
        <v>34</v>
      </c>
      <c r="I425" t="s">
        <v>17</v>
      </c>
      <c r="J425" s="2">
        <v>3759</v>
      </c>
      <c r="K425" s="3">
        <v>150</v>
      </c>
    </row>
    <row r="426" spans="7:11" x14ac:dyDescent="0.35">
      <c r="G426" t="s">
        <v>8</v>
      </c>
      <c r="H426" t="s">
        <v>36</v>
      </c>
      <c r="I426" t="s">
        <v>23</v>
      </c>
      <c r="J426" s="2">
        <v>5019</v>
      </c>
      <c r="K426" s="3">
        <v>150</v>
      </c>
    </row>
    <row r="427" spans="7:11" x14ac:dyDescent="0.35">
      <c r="G427" t="s">
        <v>3</v>
      </c>
      <c r="H427" t="s">
        <v>37</v>
      </c>
      <c r="I427" t="s">
        <v>17</v>
      </c>
      <c r="J427" s="2">
        <v>3983</v>
      </c>
      <c r="K427" s="3">
        <v>144</v>
      </c>
    </row>
    <row r="428" spans="7:11" x14ac:dyDescent="0.35">
      <c r="G428" t="s">
        <v>41</v>
      </c>
      <c r="H428" t="s">
        <v>34</v>
      </c>
      <c r="I428" t="s">
        <v>22</v>
      </c>
      <c r="J428" s="2">
        <v>336</v>
      </c>
      <c r="K428" s="3">
        <v>144</v>
      </c>
    </row>
    <row r="429" spans="7:11" x14ac:dyDescent="0.35">
      <c r="G429" t="s">
        <v>2</v>
      </c>
      <c r="H429" t="s">
        <v>39</v>
      </c>
      <c r="I429" t="s">
        <v>28</v>
      </c>
      <c r="J429" s="2">
        <v>6027</v>
      </c>
      <c r="K429" s="3">
        <v>144</v>
      </c>
    </row>
    <row r="430" spans="7:11" x14ac:dyDescent="0.35">
      <c r="G430" t="s">
        <v>9</v>
      </c>
      <c r="H430" t="s">
        <v>35</v>
      </c>
      <c r="I430" t="s">
        <v>27</v>
      </c>
      <c r="J430" s="2">
        <v>2429</v>
      </c>
      <c r="K430" s="3">
        <v>144</v>
      </c>
    </row>
    <row r="431" spans="7:11" x14ac:dyDescent="0.35">
      <c r="G431" t="s">
        <v>10</v>
      </c>
      <c r="H431" t="s">
        <v>38</v>
      </c>
      <c r="I431" t="s">
        <v>22</v>
      </c>
      <c r="J431" s="2">
        <v>2205</v>
      </c>
      <c r="K431" s="3">
        <v>141</v>
      </c>
    </row>
    <row r="432" spans="7:11" hidden="1" x14ac:dyDescent="0.35">
      <c r="G432" t="s">
        <v>41</v>
      </c>
      <c r="H432" t="s">
        <v>35</v>
      </c>
      <c r="I432" t="s">
        <v>27</v>
      </c>
      <c r="J432" s="2">
        <v>847</v>
      </c>
      <c r="K432" s="3">
        <v>129</v>
      </c>
    </row>
    <row r="433" spans="7:11" x14ac:dyDescent="0.35">
      <c r="G433" t="s">
        <v>2</v>
      </c>
      <c r="H433" t="s">
        <v>39</v>
      </c>
      <c r="I433" t="s">
        <v>22</v>
      </c>
      <c r="J433" s="2">
        <v>1568</v>
      </c>
      <c r="K433" s="3">
        <v>141</v>
      </c>
    </row>
    <row r="434" spans="7:11" x14ac:dyDescent="0.35">
      <c r="G434" t="s">
        <v>7</v>
      </c>
      <c r="H434" t="s">
        <v>34</v>
      </c>
      <c r="I434" t="s">
        <v>20</v>
      </c>
      <c r="J434" s="2">
        <v>2205</v>
      </c>
      <c r="K434" s="3">
        <v>138</v>
      </c>
    </row>
    <row r="435" spans="7:11" x14ac:dyDescent="0.35">
      <c r="G435" t="s">
        <v>2</v>
      </c>
      <c r="H435" t="s">
        <v>37</v>
      </c>
      <c r="I435" t="s">
        <v>18</v>
      </c>
      <c r="J435" s="2">
        <v>11571</v>
      </c>
      <c r="K435" s="3">
        <v>138</v>
      </c>
    </row>
    <row r="436" spans="7:11" x14ac:dyDescent="0.35">
      <c r="G436" t="s">
        <v>40</v>
      </c>
      <c r="H436" t="s">
        <v>34</v>
      </c>
      <c r="I436" t="s">
        <v>27</v>
      </c>
      <c r="J436" s="2">
        <v>2289</v>
      </c>
      <c r="K436" s="3">
        <v>135</v>
      </c>
    </row>
    <row r="437" spans="7:11" x14ac:dyDescent="0.35">
      <c r="G437" t="s">
        <v>6</v>
      </c>
      <c r="H437" t="s">
        <v>38</v>
      </c>
      <c r="I437" t="s">
        <v>33</v>
      </c>
      <c r="J437" s="2">
        <v>959</v>
      </c>
      <c r="K437" s="3">
        <v>135</v>
      </c>
    </row>
    <row r="438" spans="7:11" x14ac:dyDescent="0.35">
      <c r="G438" t="s">
        <v>40</v>
      </c>
      <c r="H438" t="s">
        <v>39</v>
      </c>
      <c r="I438" t="s">
        <v>29</v>
      </c>
      <c r="J438" s="2">
        <v>0</v>
      </c>
      <c r="K438" s="3">
        <v>135</v>
      </c>
    </row>
    <row r="439" spans="7:11" x14ac:dyDescent="0.35">
      <c r="G439" t="s">
        <v>6</v>
      </c>
      <c r="H439" t="s">
        <v>36</v>
      </c>
      <c r="I439" t="s">
        <v>29</v>
      </c>
      <c r="J439" s="2">
        <v>1400</v>
      </c>
      <c r="K439" s="3">
        <v>135</v>
      </c>
    </row>
    <row r="440" spans="7:11" x14ac:dyDescent="0.35">
      <c r="G440" t="s">
        <v>8</v>
      </c>
      <c r="H440" t="s">
        <v>35</v>
      </c>
      <c r="I440" t="s">
        <v>33</v>
      </c>
      <c r="J440" s="2">
        <v>357</v>
      </c>
      <c r="K440" s="3">
        <v>126</v>
      </c>
    </row>
    <row r="441" spans="7:11" x14ac:dyDescent="0.35">
      <c r="G441" t="s">
        <v>40</v>
      </c>
      <c r="H441" t="s">
        <v>35</v>
      </c>
      <c r="I441" t="s">
        <v>29</v>
      </c>
      <c r="J441" s="2">
        <v>1617</v>
      </c>
      <c r="K441" s="3">
        <v>126</v>
      </c>
    </row>
    <row r="442" spans="7:11" x14ac:dyDescent="0.35">
      <c r="G442" t="s">
        <v>41</v>
      </c>
      <c r="H442" t="s">
        <v>34</v>
      </c>
      <c r="I442" t="s">
        <v>23</v>
      </c>
      <c r="J442" s="2">
        <v>4935</v>
      </c>
      <c r="K442" s="3">
        <v>126</v>
      </c>
    </row>
    <row r="443" spans="7:11" x14ac:dyDescent="0.35">
      <c r="G443" t="s">
        <v>10</v>
      </c>
      <c r="H443" t="s">
        <v>38</v>
      </c>
      <c r="I443" t="s">
        <v>4</v>
      </c>
      <c r="J443" s="2">
        <v>6860</v>
      </c>
      <c r="K443" s="3">
        <v>126</v>
      </c>
    </row>
    <row r="444" spans="7:11" x14ac:dyDescent="0.35">
      <c r="G444" t="s">
        <v>2</v>
      </c>
      <c r="H444" t="s">
        <v>39</v>
      </c>
      <c r="I444" t="s">
        <v>33</v>
      </c>
      <c r="J444" s="2">
        <v>4018</v>
      </c>
      <c r="K444" s="3">
        <v>126</v>
      </c>
    </row>
    <row r="445" spans="7:11" hidden="1" x14ac:dyDescent="0.35">
      <c r="G445" t="s">
        <v>7</v>
      </c>
      <c r="H445" t="s">
        <v>38</v>
      </c>
      <c r="I445" t="s">
        <v>28</v>
      </c>
      <c r="J445" s="2">
        <v>5677</v>
      </c>
      <c r="K445" s="3">
        <v>258</v>
      </c>
    </row>
    <row r="446" spans="7:11" x14ac:dyDescent="0.35">
      <c r="G446" t="s">
        <v>10</v>
      </c>
      <c r="H446" t="s">
        <v>38</v>
      </c>
      <c r="I446" t="s">
        <v>13</v>
      </c>
      <c r="J446" s="2">
        <v>63</v>
      </c>
      <c r="K446" s="3">
        <v>123</v>
      </c>
    </row>
    <row r="447" spans="7:11" x14ac:dyDescent="0.35">
      <c r="G447" t="s">
        <v>41</v>
      </c>
      <c r="H447" t="s">
        <v>37</v>
      </c>
      <c r="I447" t="s">
        <v>20</v>
      </c>
      <c r="J447" s="2">
        <v>3388</v>
      </c>
      <c r="K447" s="3">
        <v>123</v>
      </c>
    </row>
    <row r="448" spans="7:11" hidden="1" x14ac:dyDescent="0.35">
      <c r="G448" t="s">
        <v>5</v>
      </c>
      <c r="H448" t="s">
        <v>35</v>
      </c>
      <c r="I448" t="s">
        <v>29</v>
      </c>
      <c r="J448" s="2">
        <v>4480</v>
      </c>
      <c r="K448" s="3">
        <v>357</v>
      </c>
    </row>
    <row r="449" spans="7:11" x14ac:dyDescent="0.35">
      <c r="G449" t="s">
        <v>6</v>
      </c>
      <c r="H449" t="s">
        <v>38</v>
      </c>
      <c r="I449" t="s">
        <v>13</v>
      </c>
      <c r="J449" s="2">
        <v>2317</v>
      </c>
      <c r="K449" s="3">
        <v>123</v>
      </c>
    </row>
    <row r="450" spans="7:11" x14ac:dyDescent="0.35">
      <c r="G450" t="s">
        <v>6</v>
      </c>
      <c r="H450" t="s">
        <v>34</v>
      </c>
      <c r="I450" t="s">
        <v>32</v>
      </c>
      <c r="J450" s="2">
        <v>6734</v>
      </c>
      <c r="K450" s="3">
        <v>123</v>
      </c>
    </row>
    <row r="451" spans="7:11" x14ac:dyDescent="0.35">
      <c r="G451" t="s">
        <v>6</v>
      </c>
      <c r="H451" t="s">
        <v>35</v>
      </c>
      <c r="I451" t="s">
        <v>30</v>
      </c>
      <c r="J451" s="2">
        <v>4781</v>
      </c>
      <c r="K451" s="3">
        <v>123</v>
      </c>
    </row>
    <row r="452" spans="7:11" x14ac:dyDescent="0.35">
      <c r="G452" t="s">
        <v>9</v>
      </c>
      <c r="H452" t="s">
        <v>38</v>
      </c>
      <c r="I452" t="s">
        <v>16</v>
      </c>
      <c r="J452" s="2">
        <v>2646</v>
      </c>
      <c r="K452" s="3">
        <v>120</v>
      </c>
    </row>
    <row r="453" spans="7:11" x14ac:dyDescent="0.35">
      <c r="G453" t="s">
        <v>6</v>
      </c>
      <c r="H453" t="s">
        <v>36</v>
      </c>
      <c r="I453" t="s">
        <v>4</v>
      </c>
      <c r="J453" s="2">
        <v>10073</v>
      </c>
      <c r="K453" s="3">
        <v>120</v>
      </c>
    </row>
    <row r="454" spans="7:11" x14ac:dyDescent="0.35">
      <c r="G454" t="s">
        <v>2</v>
      </c>
      <c r="H454" t="s">
        <v>34</v>
      </c>
      <c r="I454" t="s">
        <v>19</v>
      </c>
      <c r="J454" s="2">
        <v>7511</v>
      </c>
      <c r="K454" s="3">
        <v>120</v>
      </c>
    </row>
    <row r="455" spans="7:11" hidden="1" x14ac:dyDescent="0.35">
      <c r="G455" t="s">
        <v>8</v>
      </c>
      <c r="H455" t="s">
        <v>38</v>
      </c>
      <c r="I455" t="s">
        <v>13</v>
      </c>
      <c r="J455" s="2">
        <v>819</v>
      </c>
      <c r="K455" s="3">
        <v>510</v>
      </c>
    </row>
    <row r="456" spans="7:11" hidden="1" x14ac:dyDescent="0.35">
      <c r="G456" t="s">
        <v>6</v>
      </c>
      <c r="H456" t="s">
        <v>39</v>
      </c>
      <c r="I456" t="s">
        <v>29</v>
      </c>
      <c r="J456" s="2">
        <v>3052</v>
      </c>
      <c r="K456" s="3">
        <v>378</v>
      </c>
    </row>
    <row r="457" spans="7:11" x14ac:dyDescent="0.35">
      <c r="G457" t="s">
        <v>2</v>
      </c>
      <c r="H457" t="s">
        <v>39</v>
      </c>
      <c r="I457" t="s">
        <v>16</v>
      </c>
      <c r="J457" s="2">
        <v>2016</v>
      </c>
      <c r="K457" s="3">
        <v>117</v>
      </c>
    </row>
    <row r="458" spans="7:11" x14ac:dyDescent="0.35">
      <c r="G458" t="s">
        <v>3</v>
      </c>
      <c r="H458" t="s">
        <v>34</v>
      </c>
      <c r="I458" t="s">
        <v>23</v>
      </c>
      <c r="J458" s="2">
        <v>2212</v>
      </c>
      <c r="K458" s="3">
        <v>117</v>
      </c>
    </row>
    <row r="459" spans="7:11" x14ac:dyDescent="0.35">
      <c r="G459" t="s">
        <v>7</v>
      </c>
      <c r="H459" t="s">
        <v>36</v>
      </c>
      <c r="I459" t="s">
        <v>31</v>
      </c>
      <c r="J459" s="2">
        <v>2149</v>
      </c>
      <c r="K459" s="3">
        <v>117</v>
      </c>
    </row>
    <row r="460" spans="7:11" x14ac:dyDescent="0.35">
      <c r="G460" t="s">
        <v>40</v>
      </c>
      <c r="H460" t="s">
        <v>37</v>
      </c>
      <c r="I460" t="s">
        <v>30</v>
      </c>
      <c r="J460" s="2">
        <v>1624</v>
      </c>
      <c r="K460" s="3">
        <v>114</v>
      </c>
    </row>
    <row r="461" spans="7:11" x14ac:dyDescent="0.35">
      <c r="G461" t="s">
        <v>7</v>
      </c>
      <c r="H461" t="s">
        <v>35</v>
      </c>
      <c r="I461" t="s">
        <v>24</v>
      </c>
      <c r="J461" s="2">
        <v>2793</v>
      </c>
      <c r="K461" s="3">
        <v>114</v>
      </c>
    </row>
    <row r="462" spans="7:11" x14ac:dyDescent="0.35">
      <c r="G462" t="s">
        <v>9</v>
      </c>
      <c r="H462" t="s">
        <v>36</v>
      </c>
      <c r="I462" t="s">
        <v>25</v>
      </c>
      <c r="J462" s="2">
        <v>2142</v>
      </c>
      <c r="K462" s="3">
        <v>114</v>
      </c>
    </row>
    <row r="463" spans="7:11" x14ac:dyDescent="0.35">
      <c r="G463" t="s">
        <v>41</v>
      </c>
      <c r="H463" t="s">
        <v>37</v>
      </c>
      <c r="I463" t="s">
        <v>24</v>
      </c>
      <c r="J463" s="2">
        <v>6398</v>
      </c>
      <c r="K463" s="3">
        <v>102</v>
      </c>
    </row>
    <row r="464" spans="7:11" x14ac:dyDescent="0.35">
      <c r="G464" t="s">
        <v>5</v>
      </c>
      <c r="H464" t="s">
        <v>34</v>
      </c>
      <c r="I464" t="s">
        <v>29</v>
      </c>
      <c r="J464" s="2">
        <v>2891</v>
      </c>
      <c r="K464" s="3">
        <v>102</v>
      </c>
    </row>
    <row r="465" spans="7:11" x14ac:dyDescent="0.35">
      <c r="G465" t="s">
        <v>6</v>
      </c>
      <c r="H465" t="s">
        <v>37</v>
      </c>
      <c r="I465" t="s">
        <v>18</v>
      </c>
      <c r="J465" s="2">
        <v>1505</v>
      </c>
      <c r="K465" s="3">
        <v>102</v>
      </c>
    </row>
    <row r="466" spans="7:11" x14ac:dyDescent="0.35">
      <c r="G466" t="s">
        <v>40</v>
      </c>
      <c r="H466" t="s">
        <v>38</v>
      </c>
      <c r="I466" t="s">
        <v>4</v>
      </c>
      <c r="J466" s="2">
        <v>6125</v>
      </c>
      <c r="K466" s="3">
        <v>102</v>
      </c>
    </row>
    <row r="467" spans="7:11" x14ac:dyDescent="0.35">
      <c r="G467" t="s">
        <v>3</v>
      </c>
      <c r="H467" t="s">
        <v>39</v>
      </c>
      <c r="I467" t="s">
        <v>28</v>
      </c>
      <c r="J467" s="2">
        <v>1652</v>
      </c>
      <c r="K467" s="3">
        <v>102</v>
      </c>
    </row>
    <row r="468" spans="7:11" hidden="1" x14ac:dyDescent="0.35">
      <c r="G468" t="s">
        <v>3</v>
      </c>
      <c r="H468" t="s">
        <v>37</v>
      </c>
      <c r="I468" t="s">
        <v>29</v>
      </c>
      <c r="J468" s="2">
        <v>4592</v>
      </c>
      <c r="K468" s="3">
        <v>324</v>
      </c>
    </row>
    <row r="469" spans="7:11" hidden="1" x14ac:dyDescent="0.35">
      <c r="G469" t="s">
        <v>9</v>
      </c>
      <c r="H469" t="s">
        <v>35</v>
      </c>
      <c r="I469" t="s">
        <v>15</v>
      </c>
      <c r="J469" s="2">
        <v>7833</v>
      </c>
      <c r="K469" s="3">
        <v>243</v>
      </c>
    </row>
    <row r="470" spans="7:11" x14ac:dyDescent="0.35">
      <c r="G470" t="s">
        <v>9</v>
      </c>
      <c r="H470" t="s">
        <v>38</v>
      </c>
      <c r="I470" t="s">
        <v>25</v>
      </c>
      <c r="J470" s="2">
        <v>3850</v>
      </c>
      <c r="K470" s="3">
        <v>102</v>
      </c>
    </row>
    <row r="471" spans="7:11" hidden="1" x14ac:dyDescent="0.35">
      <c r="G471" t="s">
        <v>40</v>
      </c>
      <c r="H471" t="s">
        <v>35</v>
      </c>
      <c r="I471" t="s">
        <v>30</v>
      </c>
      <c r="J471" s="2">
        <v>2275</v>
      </c>
      <c r="K471" s="3">
        <v>447</v>
      </c>
    </row>
    <row r="472" spans="7:11" hidden="1" x14ac:dyDescent="0.35">
      <c r="G472" t="s">
        <v>40</v>
      </c>
      <c r="H472" t="s">
        <v>38</v>
      </c>
      <c r="I472" t="s">
        <v>13</v>
      </c>
      <c r="J472" s="2">
        <v>5670</v>
      </c>
      <c r="K472" s="3">
        <v>297</v>
      </c>
    </row>
    <row r="473" spans="7:11" x14ac:dyDescent="0.35">
      <c r="G473" t="s">
        <v>9</v>
      </c>
      <c r="H473" t="s">
        <v>38</v>
      </c>
      <c r="I473" t="s">
        <v>26</v>
      </c>
      <c r="J473" s="2">
        <v>2436</v>
      </c>
      <c r="K473" s="3">
        <v>99</v>
      </c>
    </row>
    <row r="474" spans="7:11" x14ac:dyDescent="0.35">
      <c r="G474" t="s">
        <v>41</v>
      </c>
      <c r="H474" t="s">
        <v>35</v>
      </c>
      <c r="I474" t="s">
        <v>19</v>
      </c>
      <c r="J474" s="2">
        <v>609</v>
      </c>
      <c r="K474" s="3">
        <v>99</v>
      </c>
    </row>
    <row r="475" spans="7:11" x14ac:dyDescent="0.35">
      <c r="G475" t="s">
        <v>7</v>
      </c>
      <c r="H475" t="s">
        <v>34</v>
      </c>
      <c r="I475" t="s">
        <v>25</v>
      </c>
      <c r="J475" s="2">
        <v>1568</v>
      </c>
      <c r="K475" s="3">
        <v>96</v>
      </c>
    </row>
    <row r="476" spans="7:11" x14ac:dyDescent="0.35">
      <c r="G476" t="s">
        <v>9</v>
      </c>
      <c r="H476" t="s">
        <v>37</v>
      </c>
      <c r="I476" t="s">
        <v>20</v>
      </c>
      <c r="J476" s="2">
        <v>7273</v>
      </c>
      <c r="K476" s="3">
        <v>96</v>
      </c>
    </row>
    <row r="477" spans="7:11" x14ac:dyDescent="0.35">
      <c r="G477" t="s">
        <v>10</v>
      </c>
      <c r="H477" t="s">
        <v>35</v>
      </c>
      <c r="I477" t="s">
        <v>14</v>
      </c>
      <c r="J477" s="2">
        <v>3472</v>
      </c>
      <c r="K477" s="3">
        <v>96</v>
      </c>
    </row>
    <row r="478" spans="7:11" x14ac:dyDescent="0.35">
      <c r="G478" t="s">
        <v>9</v>
      </c>
      <c r="H478" t="s">
        <v>37</v>
      </c>
      <c r="I478" t="s">
        <v>23</v>
      </c>
      <c r="J478" s="2">
        <v>2737</v>
      </c>
      <c r="K478" s="3">
        <v>93</v>
      </c>
    </row>
    <row r="479" spans="7:11" x14ac:dyDescent="0.35">
      <c r="G479" t="s">
        <v>10</v>
      </c>
      <c r="H479" t="s">
        <v>34</v>
      </c>
      <c r="I479" t="s">
        <v>25</v>
      </c>
      <c r="J479" s="2">
        <v>1428</v>
      </c>
      <c r="K479" s="3">
        <v>93</v>
      </c>
    </row>
    <row r="480" spans="7:11" x14ac:dyDescent="0.35">
      <c r="G480" t="s">
        <v>5</v>
      </c>
      <c r="H480" t="s">
        <v>34</v>
      </c>
      <c r="I480" t="s">
        <v>33</v>
      </c>
      <c r="J480" s="2">
        <v>1652</v>
      </c>
      <c r="K480" s="3">
        <v>93</v>
      </c>
    </row>
    <row r="481" spans="7:11" x14ac:dyDescent="0.35">
      <c r="G481" t="s">
        <v>40</v>
      </c>
      <c r="H481" t="s">
        <v>37</v>
      </c>
      <c r="I481" t="s">
        <v>27</v>
      </c>
      <c r="J481" s="2">
        <v>6132</v>
      </c>
      <c r="K481" s="3">
        <v>93</v>
      </c>
    </row>
    <row r="482" spans="7:11" x14ac:dyDescent="0.35">
      <c r="G482" t="s">
        <v>3</v>
      </c>
      <c r="H482" t="s">
        <v>34</v>
      </c>
      <c r="I482" t="s">
        <v>17</v>
      </c>
      <c r="J482" s="2">
        <v>2919</v>
      </c>
      <c r="K482" s="3">
        <v>93</v>
      </c>
    </row>
    <row r="483" spans="7:11" hidden="1" x14ac:dyDescent="0.35">
      <c r="G483" t="s">
        <v>8</v>
      </c>
      <c r="H483" t="s">
        <v>34</v>
      </c>
      <c r="I483" t="s">
        <v>16</v>
      </c>
      <c r="J483" s="2">
        <v>2009</v>
      </c>
      <c r="K483" s="3">
        <v>219</v>
      </c>
    </row>
    <row r="484" spans="7:11" x14ac:dyDescent="0.35">
      <c r="G484" t="s">
        <v>9</v>
      </c>
      <c r="H484" t="s">
        <v>34</v>
      </c>
      <c r="I484" t="s">
        <v>23</v>
      </c>
      <c r="J484" s="2">
        <v>8155</v>
      </c>
      <c r="K484" s="3">
        <v>90</v>
      </c>
    </row>
    <row r="485" spans="7:11" x14ac:dyDescent="0.35">
      <c r="G485" t="s">
        <v>40</v>
      </c>
      <c r="H485" t="s">
        <v>36</v>
      </c>
      <c r="I485" t="s">
        <v>33</v>
      </c>
      <c r="J485" s="2">
        <v>9772</v>
      </c>
      <c r="K485" s="3">
        <v>90</v>
      </c>
    </row>
    <row r="486" spans="7:11" x14ac:dyDescent="0.35">
      <c r="G486" t="s">
        <v>40</v>
      </c>
      <c r="H486" t="s">
        <v>38</v>
      </c>
      <c r="I486" t="s">
        <v>25</v>
      </c>
      <c r="J486" s="2">
        <v>2541</v>
      </c>
      <c r="K486" s="3">
        <v>90</v>
      </c>
    </row>
    <row r="487" spans="7:11" x14ac:dyDescent="0.35">
      <c r="G487" t="s">
        <v>6</v>
      </c>
      <c r="H487" t="s">
        <v>37</v>
      </c>
      <c r="I487" t="s">
        <v>31</v>
      </c>
      <c r="J487" s="2">
        <v>7693</v>
      </c>
      <c r="K487" s="3">
        <v>87</v>
      </c>
    </row>
    <row r="488" spans="7:11" x14ac:dyDescent="0.35">
      <c r="G488" t="s">
        <v>7</v>
      </c>
      <c r="H488" t="s">
        <v>36</v>
      </c>
      <c r="I488" t="s">
        <v>32</v>
      </c>
      <c r="J488" s="2">
        <v>280</v>
      </c>
      <c r="K488" s="3">
        <v>87</v>
      </c>
    </row>
    <row r="489" spans="7:11" x14ac:dyDescent="0.35">
      <c r="G489" t="s">
        <v>40</v>
      </c>
      <c r="H489" t="s">
        <v>38</v>
      </c>
      <c r="I489" t="s">
        <v>26</v>
      </c>
      <c r="J489" s="2">
        <v>609</v>
      </c>
      <c r="K489" s="3">
        <v>87</v>
      </c>
    </row>
    <row r="490" spans="7:11" x14ac:dyDescent="0.35">
      <c r="G490" t="s">
        <v>9</v>
      </c>
      <c r="H490" t="s">
        <v>38</v>
      </c>
      <c r="I490" t="s">
        <v>33</v>
      </c>
      <c r="J490" s="2">
        <v>9506</v>
      </c>
      <c r="K490" s="3">
        <v>87</v>
      </c>
    </row>
    <row r="491" spans="7:11" x14ac:dyDescent="0.35">
      <c r="G491" t="s">
        <v>10</v>
      </c>
      <c r="H491" t="s">
        <v>34</v>
      </c>
      <c r="I491" t="s">
        <v>17</v>
      </c>
      <c r="J491" s="2">
        <v>700</v>
      </c>
      <c r="K491" s="3">
        <v>87</v>
      </c>
    </row>
    <row r="492" spans="7:11" x14ac:dyDescent="0.35">
      <c r="G492" t="s">
        <v>8</v>
      </c>
      <c r="H492" t="s">
        <v>37</v>
      </c>
      <c r="I492" t="s">
        <v>21</v>
      </c>
      <c r="J492" s="2">
        <v>434</v>
      </c>
      <c r="K492" s="3">
        <v>87</v>
      </c>
    </row>
    <row r="493" spans="7:11" x14ac:dyDescent="0.35">
      <c r="G493" t="s">
        <v>8</v>
      </c>
      <c r="H493" t="s">
        <v>38</v>
      </c>
      <c r="I493" t="s">
        <v>22</v>
      </c>
      <c r="J493" s="2">
        <v>168</v>
      </c>
      <c r="K493" s="3">
        <v>84</v>
      </c>
    </row>
    <row r="494" spans="7:11" x14ac:dyDescent="0.35">
      <c r="G494" t="s">
        <v>41</v>
      </c>
      <c r="H494" t="s">
        <v>36</v>
      </c>
      <c r="I494" t="s">
        <v>32</v>
      </c>
      <c r="J494" s="2">
        <v>10304</v>
      </c>
      <c r="K494" s="3">
        <v>84</v>
      </c>
    </row>
    <row r="495" spans="7:11" x14ac:dyDescent="0.35">
      <c r="G495" t="s">
        <v>5</v>
      </c>
      <c r="H495" t="s">
        <v>35</v>
      </c>
      <c r="I495" t="s">
        <v>22</v>
      </c>
      <c r="J495" s="2">
        <v>490</v>
      </c>
      <c r="K495" s="3">
        <v>84</v>
      </c>
    </row>
    <row r="496" spans="7:11" x14ac:dyDescent="0.35">
      <c r="G496" t="s">
        <v>2</v>
      </c>
      <c r="H496" t="s">
        <v>39</v>
      </c>
      <c r="I496" t="s">
        <v>27</v>
      </c>
      <c r="J496" s="2">
        <v>7812</v>
      </c>
      <c r="K496" s="3">
        <v>81</v>
      </c>
    </row>
    <row r="497" spans="7:11" x14ac:dyDescent="0.35">
      <c r="G497" t="s">
        <v>6</v>
      </c>
      <c r="H497" t="s">
        <v>37</v>
      </c>
      <c r="I497" t="s">
        <v>30</v>
      </c>
      <c r="J497" s="2">
        <v>560</v>
      </c>
      <c r="K497" s="3">
        <v>81</v>
      </c>
    </row>
    <row r="498" spans="7:11" x14ac:dyDescent="0.35">
      <c r="G498" t="s">
        <v>8</v>
      </c>
      <c r="H498" t="s">
        <v>35</v>
      </c>
      <c r="I498" t="s">
        <v>30</v>
      </c>
      <c r="J498" s="2">
        <v>3598</v>
      </c>
      <c r="K498" s="3">
        <v>81</v>
      </c>
    </row>
    <row r="499" spans="7:11" x14ac:dyDescent="0.35">
      <c r="G499" t="s">
        <v>5</v>
      </c>
      <c r="H499" t="s">
        <v>39</v>
      </c>
      <c r="I499" t="s">
        <v>22</v>
      </c>
      <c r="J499" s="2">
        <v>6909</v>
      </c>
      <c r="K499" s="3">
        <v>81</v>
      </c>
    </row>
    <row r="500" spans="7:11" x14ac:dyDescent="0.35">
      <c r="G500" t="s">
        <v>3</v>
      </c>
      <c r="H500" t="s">
        <v>35</v>
      </c>
      <c r="I500" t="s">
        <v>23</v>
      </c>
      <c r="J500" s="2">
        <v>2023</v>
      </c>
      <c r="K500" s="3">
        <v>78</v>
      </c>
    </row>
    <row r="501" spans="7:11" x14ac:dyDescent="0.35">
      <c r="G501" t="s">
        <v>8</v>
      </c>
      <c r="H501" t="s">
        <v>38</v>
      </c>
      <c r="I501" t="s">
        <v>21</v>
      </c>
      <c r="J501" s="2">
        <v>6433</v>
      </c>
      <c r="K501" s="3">
        <v>78</v>
      </c>
    </row>
    <row r="502" spans="7:11" hidden="1" x14ac:dyDescent="0.35">
      <c r="G502" t="s">
        <v>7</v>
      </c>
      <c r="H502" t="s">
        <v>34</v>
      </c>
      <c r="I502" t="s">
        <v>14</v>
      </c>
      <c r="J502" s="2">
        <v>1932</v>
      </c>
      <c r="K502" s="3">
        <v>369</v>
      </c>
    </row>
    <row r="503" spans="7:11" x14ac:dyDescent="0.35">
      <c r="G503" t="s">
        <v>7</v>
      </c>
      <c r="H503" t="s">
        <v>38</v>
      </c>
      <c r="I503" t="s">
        <v>14</v>
      </c>
      <c r="J503" s="2">
        <v>1281</v>
      </c>
      <c r="K503" s="3">
        <v>75</v>
      </c>
    </row>
    <row r="504" spans="7:11" x14ac:dyDescent="0.35">
      <c r="G504" t="s">
        <v>7</v>
      </c>
      <c r="H504" t="s">
        <v>34</v>
      </c>
      <c r="I504" t="s">
        <v>32</v>
      </c>
      <c r="J504" s="2">
        <v>3262</v>
      </c>
      <c r="K504" s="3">
        <v>75</v>
      </c>
    </row>
    <row r="505" spans="7:11" x14ac:dyDescent="0.35">
      <c r="G505" t="s">
        <v>6</v>
      </c>
      <c r="H505" t="s">
        <v>34</v>
      </c>
      <c r="I505" t="s">
        <v>29</v>
      </c>
      <c r="J505" s="2">
        <v>3339</v>
      </c>
      <c r="K505" s="3">
        <v>75</v>
      </c>
    </row>
    <row r="506" spans="7:11" x14ac:dyDescent="0.35">
      <c r="G506" t="s">
        <v>2</v>
      </c>
      <c r="H506" t="s">
        <v>36</v>
      </c>
      <c r="I506" t="s">
        <v>29</v>
      </c>
      <c r="J506" s="2">
        <v>8211</v>
      </c>
      <c r="K506" s="3">
        <v>75</v>
      </c>
    </row>
    <row r="507" spans="7:11" x14ac:dyDescent="0.35">
      <c r="G507" t="s">
        <v>6</v>
      </c>
      <c r="H507" t="s">
        <v>38</v>
      </c>
      <c r="I507" t="s">
        <v>25</v>
      </c>
      <c r="J507" s="2">
        <v>469</v>
      </c>
      <c r="K507" s="3">
        <v>75</v>
      </c>
    </row>
    <row r="508" spans="7:11" hidden="1" x14ac:dyDescent="0.35">
      <c r="G508" t="s">
        <v>40</v>
      </c>
      <c r="H508" t="s">
        <v>35</v>
      </c>
      <c r="I508" t="s">
        <v>22</v>
      </c>
      <c r="J508" s="2">
        <v>6853</v>
      </c>
      <c r="K508" s="3">
        <v>372</v>
      </c>
    </row>
    <row r="509" spans="7:11" x14ac:dyDescent="0.35">
      <c r="G509" t="s">
        <v>5</v>
      </c>
      <c r="H509" t="s">
        <v>37</v>
      </c>
      <c r="I509" t="s">
        <v>22</v>
      </c>
      <c r="J509" s="2">
        <v>518</v>
      </c>
      <c r="K509" s="3">
        <v>75</v>
      </c>
    </row>
    <row r="510" spans="7:11" x14ac:dyDescent="0.35">
      <c r="G510" t="s">
        <v>40</v>
      </c>
      <c r="H510" t="s">
        <v>34</v>
      </c>
      <c r="I510" t="s">
        <v>23</v>
      </c>
      <c r="J510" s="2">
        <v>2779</v>
      </c>
      <c r="K510" s="3">
        <v>75</v>
      </c>
    </row>
    <row r="511" spans="7:11" x14ac:dyDescent="0.35">
      <c r="G511" t="s">
        <v>6</v>
      </c>
      <c r="H511" t="s">
        <v>34</v>
      </c>
      <c r="I511" t="s">
        <v>16</v>
      </c>
      <c r="J511" s="2">
        <v>2219</v>
      </c>
      <c r="K511" s="3">
        <v>75</v>
      </c>
    </row>
    <row r="512" spans="7:11" hidden="1" x14ac:dyDescent="0.35">
      <c r="G512" t="s">
        <v>5</v>
      </c>
      <c r="H512" t="s">
        <v>36</v>
      </c>
      <c r="I512" t="s">
        <v>30</v>
      </c>
      <c r="J512" s="2">
        <v>1526</v>
      </c>
      <c r="K512" s="3">
        <v>105</v>
      </c>
    </row>
    <row r="513" spans="7:11" x14ac:dyDescent="0.35">
      <c r="G513" t="s">
        <v>10</v>
      </c>
      <c r="H513" t="s">
        <v>36</v>
      </c>
      <c r="I513" t="s">
        <v>13</v>
      </c>
      <c r="J513" s="2">
        <v>945</v>
      </c>
      <c r="K513" s="3">
        <v>75</v>
      </c>
    </row>
    <row r="514" spans="7:11" x14ac:dyDescent="0.35">
      <c r="G514" t="s">
        <v>41</v>
      </c>
      <c r="H514" t="s">
        <v>39</v>
      </c>
      <c r="I514" t="s">
        <v>14</v>
      </c>
      <c r="J514" s="2">
        <v>3976</v>
      </c>
      <c r="K514" s="3">
        <v>72</v>
      </c>
    </row>
    <row r="515" spans="7:11" hidden="1" x14ac:dyDescent="0.35">
      <c r="G515" t="s">
        <v>7</v>
      </c>
      <c r="H515" t="s">
        <v>37</v>
      </c>
      <c r="I515" t="s">
        <v>26</v>
      </c>
      <c r="J515" s="2">
        <v>5306</v>
      </c>
      <c r="K515" s="3">
        <v>0</v>
      </c>
    </row>
    <row r="516" spans="7:11" x14ac:dyDescent="0.35">
      <c r="G516" t="s">
        <v>10</v>
      </c>
      <c r="H516" t="s">
        <v>36</v>
      </c>
      <c r="I516" t="s">
        <v>27</v>
      </c>
      <c r="J516" s="2">
        <v>1407</v>
      </c>
      <c r="K516" s="3">
        <v>72</v>
      </c>
    </row>
    <row r="517" spans="7:11" x14ac:dyDescent="0.35">
      <c r="G517" t="s">
        <v>9</v>
      </c>
      <c r="H517" t="s">
        <v>39</v>
      </c>
      <c r="I517" t="s">
        <v>25</v>
      </c>
      <c r="J517" s="2">
        <v>3192</v>
      </c>
      <c r="K517" s="3">
        <v>72</v>
      </c>
    </row>
    <row r="518" spans="7:11" x14ac:dyDescent="0.35">
      <c r="G518" t="s">
        <v>40</v>
      </c>
      <c r="H518" t="s">
        <v>37</v>
      </c>
      <c r="I518" t="s">
        <v>29</v>
      </c>
      <c r="J518" s="2">
        <v>9002</v>
      </c>
      <c r="K518" s="3">
        <v>72</v>
      </c>
    </row>
    <row r="519" spans="7:11" x14ac:dyDescent="0.35">
      <c r="G519" t="s">
        <v>6</v>
      </c>
      <c r="H519" t="s">
        <v>36</v>
      </c>
      <c r="I519" t="s">
        <v>21</v>
      </c>
      <c r="J519" s="2">
        <v>497</v>
      </c>
      <c r="K519" s="3">
        <v>63</v>
      </c>
    </row>
    <row r="520" spans="7:11" x14ac:dyDescent="0.35">
      <c r="G520" t="s">
        <v>7</v>
      </c>
      <c r="H520" t="s">
        <v>35</v>
      </c>
      <c r="I520" t="s">
        <v>14</v>
      </c>
      <c r="J520" s="2">
        <v>4606</v>
      </c>
      <c r="K520" s="3">
        <v>63</v>
      </c>
    </row>
    <row r="521" spans="7:11" x14ac:dyDescent="0.35">
      <c r="G521" t="s">
        <v>5</v>
      </c>
      <c r="H521" t="s">
        <v>36</v>
      </c>
      <c r="I521" t="s">
        <v>13</v>
      </c>
      <c r="J521" s="2">
        <v>6146</v>
      </c>
      <c r="K521" s="3">
        <v>63</v>
      </c>
    </row>
    <row r="522" spans="7:11" x14ac:dyDescent="0.35">
      <c r="G522" t="s">
        <v>6</v>
      </c>
      <c r="H522" t="s">
        <v>39</v>
      </c>
      <c r="I522" t="s">
        <v>30</v>
      </c>
      <c r="J522" s="2">
        <v>1638</v>
      </c>
      <c r="K522" s="3">
        <v>63</v>
      </c>
    </row>
    <row r="523" spans="7:11" x14ac:dyDescent="0.35">
      <c r="G523" t="s">
        <v>8</v>
      </c>
      <c r="H523" t="s">
        <v>38</v>
      </c>
      <c r="I523" t="s">
        <v>27</v>
      </c>
      <c r="J523" s="2">
        <v>2268</v>
      </c>
      <c r="K523" s="3">
        <v>63</v>
      </c>
    </row>
    <row r="524" spans="7:11" x14ac:dyDescent="0.35">
      <c r="G524" t="s">
        <v>6</v>
      </c>
      <c r="H524" t="s">
        <v>38</v>
      </c>
      <c r="I524" t="s">
        <v>31</v>
      </c>
      <c r="J524" s="2">
        <v>2681</v>
      </c>
      <c r="K524" s="3">
        <v>54</v>
      </c>
    </row>
    <row r="525" spans="7:11" x14ac:dyDescent="0.35">
      <c r="G525" t="s">
        <v>2</v>
      </c>
      <c r="H525" t="s">
        <v>34</v>
      </c>
      <c r="I525" t="s">
        <v>13</v>
      </c>
      <c r="J525" s="2">
        <v>252</v>
      </c>
      <c r="K525" s="3">
        <v>54</v>
      </c>
    </row>
    <row r="526" spans="7:11" x14ac:dyDescent="0.35">
      <c r="G526" t="s">
        <v>5</v>
      </c>
      <c r="H526" t="s">
        <v>38</v>
      </c>
      <c r="I526" t="s">
        <v>13</v>
      </c>
      <c r="J526" s="2">
        <v>7189</v>
      </c>
      <c r="K526" s="3">
        <v>54</v>
      </c>
    </row>
    <row r="527" spans="7:11" hidden="1" x14ac:dyDescent="0.35">
      <c r="G527" t="s">
        <v>7</v>
      </c>
      <c r="H527" t="s">
        <v>39</v>
      </c>
      <c r="I527" t="s">
        <v>27</v>
      </c>
      <c r="J527" s="2">
        <v>966</v>
      </c>
      <c r="K527" s="3">
        <v>198</v>
      </c>
    </row>
    <row r="528" spans="7:11" hidden="1" x14ac:dyDescent="0.35">
      <c r="G528" t="s">
        <v>5</v>
      </c>
      <c r="H528" t="s">
        <v>39</v>
      </c>
      <c r="I528" t="s">
        <v>18</v>
      </c>
      <c r="J528" s="2">
        <v>385</v>
      </c>
      <c r="K528" s="3">
        <v>249</v>
      </c>
    </row>
    <row r="529" spans="7:11" x14ac:dyDescent="0.35">
      <c r="G529" t="s">
        <v>3</v>
      </c>
      <c r="H529" t="s">
        <v>34</v>
      </c>
      <c r="I529" t="s">
        <v>26</v>
      </c>
      <c r="J529" s="2">
        <v>3108</v>
      </c>
      <c r="K529" s="3">
        <v>54</v>
      </c>
    </row>
    <row r="530" spans="7:11" x14ac:dyDescent="0.35">
      <c r="G530" t="s">
        <v>2</v>
      </c>
      <c r="H530" t="s">
        <v>37</v>
      </c>
      <c r="I530" t="s">
        <v>14</v>
      </c>
      <c r="J530" s="2">
        <v>1057</v>
      </c>
      <c r="K530" s="3">
        <v>54</v>
      </c>
    </row>
    <row r="531" spans="7:11" x14ac:dyDescent="0.35">
      <c r="G531" t="s">
        <v>7</v>
      </c>
      <c r="H531" t="s">
        <v>37</v>
      </c>
      <c r="I531" t="s">
        <v>30</v>
      </c>
      <c r="J531" s="2">
        <v>6454</v>
      </c>
      <c r="K531" s="3">
        <v>54</v>
      </c>
    </row>
    <row r="532" spans="7:11" x14ac:dyDescent="0.35">
      <c r="G532" t="s">
        <v>2</v>
      </c>
      <c r="H532" t="s">
        <v>38</v>
      </c>
      <c r="I532" t="s">
        <v>13</v>
      </c>
      <c r="J532" s="2">
        <v>56</v>
      </c>
      <c r="K532" s="3">
        <v>51</v>
      </c>
    </row>
    <row r="533" spans="7:11" x14ac:dyDescent="0.35">
      <c r="G533" t="s">
        <v>5</v>
      </c>
      <c r="H533" t="s">
        <v>39</v>
      </c>
      <c r="I533" t="s">
        <v>26</v>
      </c>
      <c r="J533" s="2">
        <v>5236</v>
      </c>
      <c r="K533" s="3">
        <v>51</v>
      </c>
    </row>
    <row r="534" spans="7:11" hidden="1" x14ac:dyDescent="0.35">
      <c r="G534" t="s">
        <v>9</v>
      </c>
      <c r="H534" t="s">
        <v>38</v>
      </c>
      <c r="I534" t="s">
        <v>24</v>
      </c>
      <c r="J534" s="2">
        <v>4137</v>
      </c>
      <c r="K534" s="3">
        <v>60</v>
      </c>
    </row>
    <row r="535" spans="7:11" x14ac:dyDescent="0.35">
      <c r="G535" t="s">
        <v>40</v>
      </c>
      <c r="H535" t="s">
        <v>38</v>
      </c>
      <c r="I535" t="s">
        <v>24</v>
      </c>
      <c r="J535" s="2">
        <v>623</v>
      </c>
      <c r="K535" s="3">
        <v>51</v>
      </c>
    </row>
    <row r="536" spans="7:11" hidden="1" x14ac:dyDescent="0.35">
      <c r="G536" t="s">
        <v>9</v>
      </c>
      <c r="H536" t="s">
        <v>36</v>
      </c>
      <c r="I536" t="s">
        <v>30</v>
      </c>
      <c r="J536" s="2">
        <v>9051</v>
      </c>
      <c r="K536" s="3">
        <v>57</v>
      </c>
    </row>
    <row r="537" spans="7:11" x14ac:dyDescent="0.35">
      <c r="G537" t="s">
        <v>3</v>
      </c>
      <c r="H537" t="s">
        <v>39</v>
      </c>
      <c r="I537" t="s">
        <v>29</v>
      </c>
      <c r="J537" s="2">
        <v>3640</v>
      </c>
      <c r="K537" s="3">
        <v>51</v>
      </c>
    </row>
    <row r="538" spans="7:11" x14ac:dyDescent="0.35">
      <c r="G538" t="s">
        <v>5</v>
      </c>
      <c r="H538" t="s">
        <v>37</v>
      </c>
      <c r="I538" t="s">
        <v>31</v>
      </c>
      <c r="J538" s="2">
        <v>182</v>
      </c>
      <c r="K538" s="3">
        <v>48</v>
      </c>
    </row>
    <row r="539" spans="7:11" x14ac:dyDescent="0.35">
      <c r="G539" t="s">
        <v>7</v>
      </c>
      <c r="H539" t="s">
        <v>34</v>
      </c>
      <c r="I539" t="s">
        <v>33</v>
      </c>
      <c r="J539" s="2">
        <v>2226</v>
      </c>
      <c r="K539" s="3">
        <v>48</v>
      </c>
    </row>
    <row r="540" spans="7:11" x14ac:dyDescent="0.35">
      <c r="G540" t="s">
        <v>40</v>
      </c>
      <c r="H540" t="s">
        <v>34</v>
      </c>
      <c r="I540" t="s">
        <v>26</v>
      </c>
      <c r="J540" s="2">
        <v>6748</v>
      </c>
      <c r="K540" s="3">
        <v>48</v>
      </c>
    </row>
    <row r="541" spans="7:11" x14ac:dyDescent="0.35">
      <c r="G541" t="s">
        <v>6</v>
      </c>
      <c r="H541" t="s">
        <v>34</v>
      </c>
      <c r="I541" t="s">
        <v>4</v>
      </c>
      <c r="J541" s="2">
        <v>525</v>
      </c>
      <c r="K541" s="3">
        <v>48</v>
      </c>
    </row>
    <row r="542" spans="7:11" x14ac:dyDescent="0.35">
      <c r="G542" t="s">
        <v>7</v>
      </c>
      <c r="H542" t="s">
        <v>37</v>
      </c>
      <c r="I542" t="s">
        <v>33</v>
      </c>
      <c r="J542" s="2">
        <v>6391</v>
      </c>
      <c r="K542" s="3">
        <v>48</v>
      </c>
    </row>
    <row r="543" spans="7:11" x14ac:dyDescent="0.35">
      <c r="G543" t="s">
        <v>2</v>
      </c>
      <c r="H543" t="s">
        <v>36</v>
      </c>
      <c r="I543" t="s">
        <v>17</v>
      </c>
      <c r="J543" s="2">
        <v>189</v>
      </c>
      <c r="K543" s="3">
        <v>48</v>
      </c>
    </row>
    <row r="544" spans="7:11" x14ac:dyDescent="0.35">
      <c r="G544" t="s">
        <v>40</v>
      </c>
      <c r="H544" t="s">
        <v>35</v>
      </c>
      <c r="I544" t="s">
        <v>24</v>
      </c>
      <c r="J544" s="2">
        <v>1638</v>
      </c>
      <c r="K544" s="3">
        <v>48</v>
      </c>
    </row>
    <row r="545" spans="7:11" x14ac:dyDescent="0.35">
      <c r="G545" t="s">
        <v>8</v>
      </c>
      <c r="H545" t="s">
        <v>37</v>
      </c>
      <c r="I545" t="s">
        <v>26</v>
      </c>
      <c r="J545" s="2">
        <v>6279</v>
      </c>
      <c r="K545" s="3">
        <v>45</v>
      </c>
    </row>
    <row r="546" spans="7:11" x14ac:dyDescent="0.35">
      <c r="G546" t="s">
        <v>40</v>
      </c>
      <c r="H546" t="s">
        <v>38</v>
      </c>
      <c r="I546" t="s">
        <v>29</v>
      </c>
      <c r="J546" s="2">
        <v>2541</v>
      </c>
      <c r="K546" s="3">
        <v>45</v>
      </c>
    </row>
    <row r="547" spans="7:11" x14ac:dyDescent="0.35">
      <c r="G547" t="s">
        <v>9</v>
      </c>
      <c r="H547" t="s">
        <v>37</v>
      </c>
      <c r="I547" t="s">
        <v>28</v>
      </c>
      <c r="J547" s="2">
        <v>2919</v>
      </c>
      <c r="K547" s="3">
        <v>45</v>
      </c>
    </row>
    <row r="548" spans="7:11" hidden="1" x14ac:dyDescent="0.35">
      <c r="G548" t="s">
        <v>6</v>
      </c>
      <c r="H548" t="s">
        <v>35</v>
      </c>
      <c r="I548" t="s">
        <v>4</v>
      </c>
      <c r="J548" s="2">
        <v>1302</v>
      </c>
      <c r="K548" s="3">
        <v>402</v>
      </c>
    </row>
    <row r="549" spans="7:11" hidden="1" x14ac:dyDescent="0.35">
      <c r="G549" t="s">
        <v>3</v>
      </c>
      <c r="H549" t="s">
        <v>37</v>
      </c>
      <c r="I549" t="s">
        <v>28</v>
      </c>
      <c r="J549" s="2">
        <v>7308</v>
      </c>
      <c r="K549" s="3">
        <v>327</v>
      </c>
    </row>
    <row r="550" spans="7:11" x14ac:dyDescent="0.35">
      <c r="G550" t="s">
        <v>5</v>
      </c>
      <c r="H550" t="s">
        <v>38</v>
      </c>
      <c r="I550" t="s">
        <v>25</v>
      </c>
      <c r="J550" s="2">
        <v>7483</v>
      </c>
      <c r="K550" s="3">
        <v>45</v>
      </c>
    </row>
    <row r="551" spans="7:11" x14ac:dyDescent="0.35">
      <c r="G551" t="s">
        <v>7</v>
      </c>
      <c r="H551" t="s">
        <v>36</v>
      </c>
      <c r="I551" t="s">
        <v>22</v>
      </c>
      <c r="J551" s="2">
        <v>8435</v>
      </c>
      <c r="K551" s="3">
        <v>42</v>
      </c>
    </row>
    <row r="552" spans="7:11" x14ac:dyDescent="0.35">
      <c r="G552" t="s">
        <v>3</v>
      </c>
      <c r="H552" t="s">
        <v>34</v>
      </c>
      <c r="I552" t="s">
        <v>25</v>
      </c>
      <c r="J552" s="2">
        <v>6300</v>
      </c>
      <c r="K552" s="3">
        <v>42</v>
      </c>
    </row>
    <row r="553" spans="7:11" x14ac:dyDescent="0.35">
      <c r="G553" t="s">
        <v>40</v>
      </c>
      <c r="H553" t="s">
        <v>39</v>
      </c>
      <c r="I553" t="s">
        <v>15</v>
      </c>
      <c r="J553" s="2">
        <v>5775</v>
      </c>
      <c r="K553" s="3">
        <v>42</v>
      </c>
    </row>
    <row r="554" spans="7:11" x14ac:dyDescent="0.35">
      <c r="G554" t="s">
        <v>2</v>
      </c>
      <c r="H554" t="s">
        <v>37</v>
      </c>
      <c r="I554" t="s">
        <v>15</v>
      </c>
      <c r="J554" s="2">
        <v>2863</v>
      </c>
      <c r="K554" s="3">
        <v>42</v>
      </c>
    </row>
    <row r="555" spans="7:11" x14ac:dyDescent="0.35">
      <c r="G555" t="s">
        <v>5</v>
      </c>
      <c r="H555" t="s">
        <v>36</v>
      </c>
      <c r="I555" t="s">
        <v>16</v>
      </c>
      <c r="J555" s="2">
        <v>16184</v>
      </c>
      <c r="K555" s="3">
        <v>39</v>
      </c>
    </row>
    <row r="556" spans="7:11" hidden="1" x14ac:dyDescent="0.35">
      <c r="G556" t="s">
        <v>8</v>
      </c>
      <c r="H556" t="s">
        <v>35</v>
      </c>
      <c r="I556" t="s">
        <v>20</v>
      </c>
      <c r="J556" s="2">
        <v>2702</v>
      </c>
      <c r="K556" s="3">
        <v>363</v>
      </c>
    </row>
    <row r="557" spans="7:11" x14ac:dyDescent="0.35">
      <c r="G557" t="s">
        <v>41</v>
      </c>
      <c r="H557" t="s">
        <v>34</v>
      </c>
      <c r="I557" t="s">
        <v>17</v>
      </c>
      <c r="J557" s="2">
        <v>1463</v>
      </c>
      <c r="K557" s="3">
        <v>39</v>
      </c>
    </row>
    <row r="558" spans="7:11" x14ac:dyDescent="0.35">
      <c r="G558" t="s">
        <v>3</v>
      </c>
      <c r="H558" t="s">
        <v>36</v>
      </c>
      <c r="I558" t="s">
        <v>25</v>
      </c>
      <c r="J558" s="2">
        <v>3339</v>
      </c>
      <c r="K558" s="3">
        <v>39</v>
      </c>
    </row>
    <row r="559" spans="7:11" x14ac:dyDescent="0.35">
      <c r="G559" t="s">
        <v>7</v>
      </c>
      <c r="H559" t="s">
        <v>34</v>
      </c>
      <c r="I559" t="s">
        <v>17</v>
      </c>
      <c r="J559" s="2">
        <v>7777</v>
      </c>
      <c r="K559" s="3">
        <v>39</v>
      </c>
    </row>
    <row r="560" spans="7:11" x14ac:dyDescent="0.35">
      <c r="G560" t="s">
        <v>40</v>
      </c>
      <c r="H560" t="s">
        <v>38</v>
      </c>
      <c r="I560" t="s">
        <v>31</v>
      </c>
      <c r="J560" s="2">
        <v>1988</v>
      </c>
      <c r="K560" s="3">
        <v>39</v>
      </c>
    </row>
    <row r="561" spans="7:11" x14ac:dyDescent="0.35">
      <c r="G561" t="s">
        <v>3</v>
      </c>
      <c r="H561" t="s">
        <v>36</v>
      </c>
      <c r="I561" t="s">
        <v>16</v>
      </c>
      <c r="J561" s="2">
        <v>9198</v>
      </c>
      <c r="K561" s="3">
        <v>36</v>
      </c>
    </row>
    <row r="562" spans="7:11" x14ac:dyDescent="0.35">
      <c r="G562" t="s">
        <v>6</v>
      </c>
      <c r="H562" t="s">
        <v>38</v>
      </c>
      <c r="I562" t="s">
        <v>21</v>
      </c>
      <c r="J562" s="2">
        <v>7322</v>
      </c>
      <c r="K562" s="3">
        <v>36</v>
      </c>
    </row>
    <row r="563" spans="7:11" x14ac:dyDescent="0.35">
      <c r="G563" t="s">
        <v>2</v>
      </c>
      <c r="H563" t="s">
        <v>39</v>
      </c>
      <c r="I563" t="s">
        <v>15</v>
      </c>
      <c r="J563" s="2">
        <v>4802</v>
      </c>
      <c r="K563" s="3">
        <v>36</v>
      </c>
    </row>
    <row r="564" spans="7:11" x14ac:dyDescent="0.35">
      <c r="G564" t="s">
        <v>40</v>
      </c>
      <c r="H564" t="s">
        <v>36</v>
      </c>
      <c r="I564" t="s">
        <v>4</v>
      </c>
      <c r="J564" s="2">
        <v>217</v>
      </c>
      <c r="K564" s="3">
        <v>36</v>
      </c>
    </row>
    <row r="565" spans="7:11" hidden="1" x14ac:dyDescent="0.35">
      <c r="G565" t="s">
        <v>5</v>
      </c>
      <c r="H565" t="s">
        <v>34</v>
      </c>
      <c r="I565" t="s">
        <v>22</v>
      </c>
      <c r="J565" s="2">
        <v>6279</v>
      </c>
      <c r="K565" s="3">
        <v>237</v>
      </c>
    </row>
    <row r="566" spans="7:11" x14ac:dyDescent="0.35">
      <c r="G566" t="s">
        <v>2</v>
      </c>
      <c r="H566" t="s">
        <v>39</v>
      </c>
      <c r="I566" t="s">
        <v>23</v>
      </c>
      <c r="J566" s="2">
        <v>630</v>
      </c>
      <c r="K566" s="3">
        <v>36</v>
      </c>
    </row>
    <row r="567" spans="7:11" x14ac:dyDescent="0.35">
      <c r="G567" t="s">
        <v>10</v>
      </c>
      <c r="H567" t="s">
        <v>37</v>
      </c>
      <c r="I567" t="s">
        <v>23</v>
      </c>
      <c r="J567" s="2">
        <v>4683</v>
      </c>
      <c r="K567" s="3">
        <v>30</v>
      </c>
    </row>
    <row r="568" spans="7:11" x14ac:dyDescent="0.35">
      <c r="G568" t="s">
        <v>40</v>
      </c>
      <c r="H568" t="s">
        <v>36</v>
      </c>
      <c r="I568" t="s">
        <v>25</v>
      </c>
      <c r="J568" s="2">
        <v>5439</v>
      </c>
      <c r="K568" s="3">
        <v>30</v>
      </c>
    </row>
    <row r="569" spans="7:11" x14ac:dyDescent="0.35">
      <c r="G569" t="s">
        <v>8</v>
      </c>
      <c r="H569" t="s">
        <v>37</v>
      </c>
      <c r="I569" t="s">
        <v>15</v>
      </c>
      <c r="J569" s="2">
        <v>9709</v>
      </c>
      <c r="K569" s="3">
        <v>30</v>
      </c>
    </row>
    <row r="570" spans="7:11" x14ac:dyDescent="0.35">
      <c r="G570" t="s">
        <v>10</v>
      </c>
      <c r="H570" t="s">
        <v>39</v>
      </c>
      <c r="I570" t="s">
        <v>33</v>
      </c>
      <c r="J570" s="2">
        <v>12950</v>
      </c>
      <c r="K570" s="3">
        <v>30</v>
      </c>
    </row>
    <row r="571" spans="7:11" x14ac:dyDescent="0.35">
      <c r="G571" t="s">
        <v>6</v>
      </c>
      <c r="H571" t="s">
        <v>36</v>
      </c>
      <c r="I571" t="s">
        <v>13</v>
      </c>
      <c r="J571" s="2">
        <v>4319</v>
      </c>
      <c r="K571" s="3">
        <v>30</v>
      </c>
    </row>
    <row r="572" spans="7:11" x14ac:dyDescent="0.35">
      <c r="G572" t="s">
        <v>40</v>
      </c>
      <c r="H572" t="s">
        <v>39</v>
      </c>
      <c r="I572" t="s">
        <v>27</v>
      </c>
      <c r="J572" s="2">
        <v>6370</v>
      </c>
      <c r="K572" s="3">
        <v>30</v>
      </c>
    </row>
    <row r="573" spans="7:11" x14ac:dyDescent="0.35">
      <c r="G573" t="s">
        <v>6</v>
      </c>
      <c r="H573" t="s">
        <v>39</v>
      </c>
      <c r="I573" t="s">
        <v>17</v>
      </c>
      <c r="J573" s="2">
        <v>6048</v>
      </c>
      <c r="K573" s="3">
        <v>27</v>
      </c>
    </row>
    <row r="574" spans="7:11" x14ac:dyDescent="0.35">
      <c r="G574" t="s">
        <v>9</v>
      </c>
      <c r="H574" t="s">
        <v>34</v>
      </c>
      <c r="I574" t="s">
        <v>21</v>
      </c>
      <c r="J574" s="2">
        <v>6832</v>
      </c>
      <c r="K574" s="3">
        <v>27</v>
      </c>
    </row>
    <row r="575" spans="7:11" x14ac:dyDescent="0.35">
      <c r="G575" t="s">
        <v>7</v>
      </c>
      <c r="H575" t="s">
        <v>35</v>
      </c>
      <c r="I575" t="s">
        <v>16</v>
      </c>
      <c r="J575" s="2">
        <v>2135</v>
      </c>
      <c r="K575" s="3">
        <v>27</v>
      </c>
    </row>
    <row r="576" spans="7:11" x14ac:dyDescent="0.35">
      <c r="G576" t="s">
        <v>8</v>
      </c>
      <c r="H576" t="s">
        <v>39</v>
      </c>
      <c r="I576" t="s">
        <v>26</v>
      </c>
      <c r="J576" s="2">
        <v>1561</v>
      </c>
      <c r="K576" s="3">
        <v>27</v>
      </c>
    </row>
    <row r="577" spans="7:11" x14ac:dyDescent="0.35">
      <c r="G577" t="s">
        <v>10</v>
      </c>
      <c r="H577" t="s">
        <v>37</v>
      </c>
      <c r="I577" t="s">
        <v>28</v>
      </c>
      <c r="J577" s="2">
        <v>3059</v>
      </c>
      <c r="K577" s="3">
        <v>27</v>
      </c>
    </row>
    <row r="578" spans="7:11" x14ac:dyDescent="0.35">
      <c r="G578" t="s">
        <v>8</v>
      </c>
      <c r="H578" t="s">
        <v>39</v>
      </c>
      <c r="I578" t="s">
        <v>18</v>
      </c>
      <c r="J578" s="2">
        <v>9660</v>
      </c>
      <c r="K578" s="3">
        <v>27</v>
      </c>
    </row>
    <row r="579" spans="7:11" x14ac:dyDescent="0.35">
      <c r="G579" t="s">
        <v>7</v>
      </c>
      <c r="H579" t="s">
        <v>34</v>
      </c>
      <c r="I579" t="s">
        <v>15</v>
      </c>
      <c r="J579" s="2">
        <v>3829</v>
      </c>
      <c r="K579" s="3">
        <v>24</v>
      </c>
    </row>
    <row r="580" spans="7:11" x14ac:dyDescent="0.35">
      <c r="G580" t="s">
        <v>10</v>
      </c>
      <c r="H580" t="s">
        <v>34</v>
      </c>
      <c r="I580" t="s">
        <v>22</v>
      </c>
      <c r="J580" s="2">
        <v>4053</v>
      </c>
      <c r="K580" s="3">
        <v>24</v>
      </c>
    </row>
    <row r="581" spans="7:11" x14ac:dyDescent="0.35">
      <c r="G581" t="s">
        <v>5</v>
      </c>
      <c r="H581" t="s">
        <v>34</v>
      </c>
      <c r="I581" t="s">
        <v>27</v>
      </c>
      <c r="J581" s="2">
        <v>6986</v>
      </c>
      <c r="K581" s="3">
        <v>21</v>
      </c>
    </row>
    <row r="582" spans="7:11" x14ac:dyDescent="0.35">
      <c r="G582" t="s">
        <v>5</v>
      </c>
      <c r="H582" t="s">
        <v>38</v>
      </c>
      <c r="I582" t="s">
        <v>32</v>
      </c>
      <c r="J582" s="2">
        <v>5075</v>
      </c>
      <c r="K582" s="3">
        <v>21</v>
      </c>
    </row>
    <row r="583" spans="7:11" x14ac:dyDescent="0.35">
      <c r="G583" t="s">
        <v>40</v>
      </c>
      <c r="H583" t="s">
        <v>37</v>
      </c>
      <c r="I583" t="s">
        <v>19</v>
      </c>
      <c r="J583" s="2">
        <v>7693</v>
      </c>
      <c r="K583" s="3">
        <v>21</v>
      </c>
    </row>
    <row r="584" spans="7:11" x14ac:dyDescent="0.35">
      <c r="G584" t="s">
        <v>2</v>
      </c>
      <c r="H584" t="s">
        <v>36</v>
      </c>
      <c r="I584" t="s">
        <v>16</v>
      </c>
      <c r="J584" s="2">
        <v>11417</v>
      </c>
      <c r="K584" s="3">
        <v>21</v>
      </c>
    </row>
    <row r="585" spans="7:11" x14ac:dyDescent="0.35">
      <c r="G585" t="s">
        <v>7</v>
      </c>
      <c r="H585" t="s">
        <v>35</v>
      </c>
      <c r="I585" t="s">
        <v>27</v>
      </c>
      <c r="J585" s="2">
        <v>2478</v>
      </c>
      <c r="K585" s="3">
        <v>21</v>
      </c>
    </row>
    <row r="586" spans="7:11" x14ac:dyDescent="0.35">
      <c r="G586" t="s">
        <v>41</v>
      </c>
      <c r="H586" t="s">
        <v>38</v>
      </c>
      <c r="I586" t="s">
        <v>25</v>
      </c>
      <c r="J586" s="2">
        <v>154</v>
      </c>
      <c r="K586" s="3">
        <v>21</v>
      </c>
    </row>
    <row r="587" spans="7:11" x14ac:dyDescent="0.35">
      <c r="G587" t="s">
        <v>5</v>
      </c>
      <c r="H587" t="s">
        <v>37</v>
      </c>
      <c r="I587" t="s">
        <v>25</v>
      </c>
      <c r="J587" s="2">
        <v>8813</v>
      </c>
      <c r="K587" s="3">
        <v>21</v>
      </c>
    </row>
    <row r="588" spans="7:11" x14ac:dyDescent="0.35">
      <c r="G588" t="s">
        <v>2</v>
      </c>
      <c r="H588" t="s">
        <v>37</v>
      </c>
      <c r="I588" t="s">
        <v>19</v>
      </c>
      <c r="J588" s="2">
        <v>238</v>
      </c>
      <c r="K588" s="3">
        <v>18</v>
      </c>
    </row>
    <row r="589" spans="7:11" x14ac:dyDescent="0.35">
      <c r="G589" t="s">
        <v>3</v>
      </c>
      <c r="H589" t="s">
        <v>36</v>
      </c>
      <c r="I589" t="s">
        <v>19</v>
      </c>
      <c r="J589" s="2">
        <v>1281</v>
      </c>
      <c r="K589" s="3">
        <v>18</v>
      </c>
    </row>
    <row r="590" spans="7:11" x14ac:dyDescent="0.35">
      <c r="G590" t="s">
        <v>3</v>
      </c>
      <c r="H590" t="s">
        <v>34</v>
      </c>
      <c r="I590" t="s">
        <v>20</v>
      </c>
      <c r="J590" s="2">
        <v>2583</v>
      </c>
      <c r="K590" s="3">
        <v>18</v>
      </c>
    </row>
    <row r="591" spans="7:11" x14ac:dyDescent="0.35">
      <c r="G591" t="s">
        <v>5</v>
      </c>
      <c r="H591" t="s">
        <v>36</v>
      </c>
      <c r="I591" t="s">
        <v>23</v>
      </c>
      <c r="J591" s="2">
        <v>6314</v>
      </c>
      <c r="K591" s="3">
        <v>15</v>
      </c>
    </row>
    <row r="592" spans="7:11" x14ac:dyDescent="0.35">
      <c r="G592" t="s">
        <v>2</v>
      </c>
      <c r="H592" t="s">
        <v>35</v>
      </c>
      <c r="I592" t="s">
        <v>19</v>
      </c>
      <c r="J592" s="2">
        <v>553</v>
      </c>
      <c r="K592" s="3">
        <v>15</v>
      </c>
    </row>
    <row r="593" spans="7:11" x14ac:dyDescent="0.35">
      <c r="G593" t="s">
        <v>6</v>
      </c>
      <c r="H593" t="s">
        <v>34</v>
      </c>
      <c r="I593" t="s">
        <v>15</v>
      </c>
      <c r="J593" s="2">
        <v>1442</v>
      </c>
      <c r="K593" s="3">
        <v>15</v>
      </c>
    </row>
    <row r="594" spans="7:11" x14ac:dyDescent="0.35">
      <c r="G594" t="s">
        <v>5</v>
      </c>
      <c r="H594" t="s">
        <v>35</v>
      </c>
      <c r="I594" t="s">
        <v>18</v>
      </c>
      <c r="J594" s="2">
        <v>2415</v>
      </c>
      <c r="K594" s="3">
        <v>15</v>
      </c>
    </row>
    <row r="595" spans="7:11" x14ac:dyDescent="0.35">
      <c r="G595" t="s">
        <v>5</v>
      </c>
      <c r="H595" t="s">
        <v>37</v>
      </c>
      <c r="I595" t="s">
        <v>14</v>
      </c>
      <c r="J595" s="2">
        <v>4991</v>
      </c>
      <c r="K595" s="3">
        <v>12</v>
      </c>
    </row>
    <row r="596" spans="7:11" x14ac:dyDescent="0.35">
      <c r="G596" t="s">
        <v>40</v>
      </c>
      <c r="H596" t="s">
        <v>39</v>
      </c>
      <c r="I596" t="s">
        <v>22</v>
      </c>
      <c r="J596" s="2">
        <v>5817</v>
      </c>
      <c r="K596" s="3">
        <v>12</v>
      </c>
    </row>
    <row r="597" spans="7:11" x14ac:dyDescent="0.35">
      <c r="G597" t="s">
        <v>6</v>
      </c>
      <c r="H597" t="s">
        <v>36</v>
      </c>
      <c r="I597" t="s">
        <v>32</v>
      </c>
      <c r="J597" s="2">
        <v>6118</v>
      </c>
      <c r="K597" s="3">
        <v>9</v>
      </c>
    </row>
    <row r="598" spans="7:11" x14ac:dyDescent="0.35">
      <c r="G598" t="s">
        <v>9</v>
      </c>
      <c r="H598" t="s">
        <v>38</v>
      </c>
      <c r="I598" t="s">
        <v>17</v>
      </c>
      <c r="J598" s="2">
        <v>2408</v>
      </c>
      <c r="K598" s="3">
        <v>9</v>
      </c>
    </row>
    <row r="599" spans="7:11" x14ac:dyDescent="0.35">
      <c r="G599" t="s">
        <v>41</v>
      </c>
      <c r="H599" t="s">
        <v>37</v>
      </c>
      <c r="I599" t="s">
        <v>21</v>
      </c>
      <c r="J599" s="2">
        <v>2933</v>
      </c>
      <c r="K599" s="3">
        <v>9</v>
      </c>
    </row>
    <row r="600" spans="7:11" x14ac:dyDescent="0.35">
      <c r="G600" t="s">
        <v>5</v>
      </c>
      <c r="H600" t="s">
        <v>35</v>
      </c>
      <c r="I600" t="s">
        <v>4</v>
      </c>
      <c r="J600" s="2">
        <v>2744</v>
      </c>
      <c r="K600" s="3">
        <v>9</v>
      </c>
    </row>
    <row r="601" spans="7:11" x14ac:dyDescent="0.35">
      <c r="G601" t="s">
        <v>10</v>
      </c>
      <c r="H601" t="s">
        <v>34</v>
      </c>
      <c r="I601" t="s">
        <v>26</v>
      </c>
      <c r="J601" s="2">
        <v>4991</v>
      </c>
      <c r="K601" s="3">
        <v>9</v>
      </c>
    </row>
    <row r="602" spans="7:11" x14ac:dyDescent="0.35">
      <c r="G602" t="s">
        <v>6</v>
      </c>
      <c r="H602" t="s">
        <v>38</v>
      </c>
      <c r="I602" t="s">
        <v>16</v>
      </c>
      <c r="J602" s="2">
        <v>938</v>
      </c>
      <c r="K602" s="3">
        <v>6</v>
      </c>
    </row>
    <row r="603" spans="7:11" x14ac:dyDescent="0.35">
      <c r="G603" t="s">
        <v>10</v>
      </c>
      <c r="H603" t="s">
        <v>35</v>
      </c>
      <c r="I603" t="s">
        <v>15</v>
      </c>
      <c r="J603" s="2">
        <v>2562</v>
      </c>
      <c r="K603" s="3">
        <v>6</v>
      </c>
    </row>
    <row r="604" spans="7:11" hidden="1" x14ac:dyDescent="0.35">
      <c r="G604" t="s">
        <v>7</v>
      </c>
      <c r="H604" t="s">
        <v>37</v>
      </c>
      <c r="I604" t="s">
        <v>16</v>
      </c>
      <c r="J604" s="2">
        <v>4487</v>
      </c>
      <c r="K604" s="3">
        <v>333</v>
      </c>
    </row>
    <row r="605" spans="7:11" x14ac:dyDescent="0.35">
      <c r="G605" t="s">
        <v>6</v>
      </c>
      <c r="H605" t="s">
        <v>37</v>
      </c>
      <c r="I605" t="s">
        <v>26</v>
      </c>
      <c r="J605" s="2">
        <v>6818</v>
      </c>
      <c r="K605" s="3">
        <v>6</v>
      </c>
    </row>
    <row r="606" spans="7:11" x14ac:dyDescent="0.35">
      <c r="G606" t="s">
        <v>2</v>
      </c>
      <c r="H606" t="s">
        <v>38</v>
      </c>
      <c r="I606" t="s">
        <v>4</v>
      </c>
      <c r="J606" s="2">
        <v>3549</v>
      </c>
      <c r="K606" s="3">
        <v>3</v>
      </c>
    </row>
    <row r="607" spans="7:11" x14ac:dyDescent="0.35">
      <c r="G607" t="s">
        <v>41</v>
      </c>
      <c r="H607" t="s">
        <v>38</v>
      </c>
      <c r="I607" t="s">
        <v>22</v>
      </c>
      <c r="J607" s="2">
        <v>5915</v>
      </c>
      <c r="K607" s="3">
        <v>3</v>
      </c>
    </row>
    <row r="608" spans="7:11" x14ac:dyDescent="0.35">
      <c r="G608" t="s">
        <v>5</v>
      </c>
      <c r="H608" t="s">
        <v>36</v>
      </c>
      <c r="I608" t="s">
        <v>18</v>
      </c>
      <c r="J608" s="2">
        <v>6111</v>
      </c>
      <c r="K608" s="3">
        <v>3</v>
      </c>
    </row>
    <row r="609" spans="7:11" x14ac:dyDescent="0.35">
      <c r="G609" t="s">
        <v>6</v>
      </c>
      <c r="H609" t="s">
        <v>39</v>
      </c>
      <c r="I609" t="s">
        <v>24</v>
      </c>
      <c r="J609" s="2">
        <v>2989</v>
      </c>
      <c r="K609" s="3">
        <v>3</v>
      </c>
    </row>
  </sheetData>
  <conditionalFormatting sqref="J7:J306">
    <cfRule type="top10" dxfId="36" priority="2" rank="10"/>
  </conditionalFormatting>
  <conditionalFormatting sqref="K310:K609">
    <cfRule type="duplicateValues" dxfId="35" priority="1"/>
  </conditionalFormatting>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10651-F23E-487E-90B1-2031016DF1D1}">
  <dimension ref="C1:K14"/>
  <sheetViews>
    <sheetView showGridLines="0" zoomScale="110" zoomScaleNormal="110" workbookViewId="0">
      <selection activeCell="T15" sqref="T15"/>
    </sheetView>
  </sheetViews>
  <sheetFormatPr defaultColWidth="8.81640625" defaultRowHeight="14.5" x14ac:dyDescent="0.35"/>
  <cols>
    <col min="3" max="3" width="11.54296875" bestFit="1" customWidth="1"/>
    <col min="4" max="4" width="16.1796875" customWidth="1"/>
    <col min="5" max="5" width="8.7265625" customWidth="1"/>
    <col min="9" max="9" width="11.54296875" bestFit="1" customWidth="1"/>
    <col min="10" max="10" width="9.1796875" bestFit="1" customWidth="1"/>
    <col min="11" max="11" width="6.26953125" bestFit="1" customWidth="1"/>
  </cols>
  <sheetData>
    <row r="1" spans="3:11" ht="18.5" x14ac:dyDescent="0.45">
      <c r="C1" s="37" t="s">
        <v>78</v>
      </c>
    </row>
    <row r="4" spans="3:11" x14ac:dyDescent="0.35">
      <c r="C4" s="17" t="s">
        <v>56</v>
      </c>
      <c r="D4" s="18" t="s">
        <v>51</v>
      </c>
      <c r="E4" s="18"/>
      <c r="F4" s="18" t="s">
        <v>47</v>
      </c>
    </row>
    <row r="5" spans="3:11" x14ac:dyDescent="0.35">
      <c r="C5" s="14" t="s">
        <v>34</v>
      </c>
      <c r="D5" s="15">
        <f>SUMIFS(data[Amount],data[Geography],C5)</f>
        <v>252469</v>
      </c>
      <c r="E5" s="13">
        <f>D5</f>
        <v>252469</v>
      </c>
      <c r="F5" s="16">
        <f>SUMIFS(data[Units],data[Geography],C5)</f>
        <v>8760</v>
      </c>
      <c r="J5" s="12"/>
      <c r="K5" s="3"/>
    </row>
    <row r="6" spans="3:11" x14ac:dyDescent="0.35">
      <c r="C6" s="14" t="s">
        <v>36</v>
      </c>
      <c r="D6" s="15">
        <f>SUMIFS(data[Amount],data[Geography],C6)</f>
        <v>237944</v>
      </c>
      <c r="E6" s="13">
        <f t="shared" ref="E6:E10" si="0">D6</f>
        <v>237944</v>
      </c>
      <c r="F6" s="16">
        <f>SUMIFS(data[Units],data[Geography],C6)</f>
        <v>7302</v>
      </c>
      <c r="J6" s="12"/>
      <c r="K6" s="3"/>
    </row>
    <row r="7" spans="3:11" x14ac:dyDescent="0.35">
      <c r="C7" s="14" t="s">
        <v>37</v>
      </c>
      <c r="D7" s="15">
        <f>SUMIFS(data[Amount],data[Geography],C7)</f>
        <v>218813</v>
      </c>
      <c r="E7" s="13">
        <f t="shared" si="0"/>
        <v>218813</v>
      </c>
      <c r="F7" s="16">
        <f>SUMIFS(data[Units],data[Geography],C7)</f>
        <v>7431</v>
      </c>
      <c r="J7" s="12"/>
      <c r="K7" s="3"/>
    </row>
    <row r="8" spans="3:11" x14ac:dyDescent="0.35">
      <c r="C8" s="14" t="s">
        <v>35</v>
      </c>
      <c r="D8" s="15">
        <f>SUMIFS(data[Amount],data[Geography],C8)</f>
        <v>189434</v>
      </c>
      <c r="E8" s="13">
        <f t="shared" si="0"/>
        <v>189434</v>
      </c>
      <c r="F8" s="16">
        <f>SUMIFS(data[Units],data[Geography],C8)</f>
        <v>10158</v>
      </c>
      <c r="J8" s="12"/>
      <c r="K8" s="3"/>
    </row>
    <row r="9" spans="3:11" x14ac:dyDescent="0.35">
      <c r="C9" s="14" t="s">
        <v>39</v>
      </c>
      <c r="D9" s="15">
        <f>SUMIFS(data[Amount],data[Geography],C9)</f>
        <v>173530</v>
      </c>
      <c r="E9" s="13">
        <f t="shared" si="0"/>
        <v>173530</v>
      </c>
      <c r="F9" s="16">
        <f>SUMIFS(data[Units],data[Geography],C9)</f>
        <v>5745</v>
      </c>
      <c r="J9" s="12"/>
      <c r="K9" s="3"/>
    </row>
    <row r="10" spans="3:11" x14ac:dyDescent="0.35">
      <c r="C10" s="14" t="s">
        <v>38</v>
      </c>
      <c r="D10" s="15">
        <f>SUMIFS(data[Amount],data[Geography],C10)</f>
        <v>168679</v>
      </c>
      <c r="E10" s="13">
        <f t="shared" si="0"/>
        <v>168679</v>
      </c>
      <c r="F10" s="16">
        <f>SUMIFS(data[Units],data[Geography],C10)</f>
        <v>6264</v>
      </c>
      <c r="J10" s="12"/>
      <c r="K10" s="3"/>
    </row>
    <row r="14" spans="3:11" x14ac:dyDescent="0.35">
      <c r="F14" s="10"/>
      <c r="H14" s="10"/>
    </row>
  </sheetData>
  <conditionalFormatting sqref="E5:E11">
    <cfRule type="dataBar" priority="1">
      <dataBar showValue="0">
        <cfvo type="min"/>
        <cfvo type="max"/>
        <color theme="4" tint="0.59999389629810485"/>
      </dataBar>
      <extLst>
        <ext xmlns:x14="http://schemas.microsoft.com/office/spreadsheetml/2009/9/main" uri="{B025F937-C7B1-47D3-B67F-A62EFF666E3E}">
          <x14:id>{6B114B35-8495-4B15-B107-1395EF76CC32}</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6B114B35-8495-4B15-B107-1395EF76CC32}">
            <x14:dataBar minLength="0" maxLength="100" gradient="0">
              <x14:cfvo type="autoMin"/>
              <x14:cfvo type="autoMax"/>
              <x14:negativeFillColor rgb="FFFF0000"/>
              <x14:axisColor rgb="FF000000"/>
            </x14:dataBar>
          </x14:cfRule>
          <xm:sqref>E5:E11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2633A-207D-4217-9C4A-B4BDCD1E1FBC}">
  <dimension ref="D1:I12"/>
  <sheetViews>
    <sheetView showGridLines="0" zoomScale="150" zoomScaleNormal="150" workbookViewId="0">
      <selection activeCell="G21" sqref="G21"/>
    </sheetView>
  </sheetViews>
  <sheetFormatPr defaultRowHeight="14.5" x14ac:dyDescent="0.35"/>
  <cols>
    <col min="3" max="3" width="1.26953125" bestFit="1" customWidth="1"/>
    <col min="4" max="4" width="11.453125" bestFit="1" customWidth="1"/>
    <col min="5" max="5" width="15.26953125" bestFit="1" customWidth="1"/>
    <col min="6" max="6" width="11.54296875" bestFit="1" customWidth="1"/>
    <col min="7" max="7" width="15.26953125" bestFit="1" customWidth="1"/>
    <col min="8" max="8" width="9.453125" customWidth="1"/>
    <col min="9" max="9" width="11.453125" bestFit="1" customWidth="1"/>
  </cols>
  <sheetData>
    <row r="1" spans="4:9" x14ac:dyDescent="0.35">
      <c r="D1" s="4" t="s">
        <v>79</v>
      </c>
    </row>
    <row r="4" spans="4:9" x14ac:dyDescent="0.35">
      <c r="F4" s="4" t="s">
        <v>71</v>
      </c>
      <c r="G4" s="4"/>
    </row>
    <row r="6" spans="4:9" x14ac:dyDescent="0.35">
      <c r="F6" s="19" t="s">
        <v>56</v>
      </c>
      <c r="G6" s="22" t="s">
        <v>58</v>
      </c>
      <c r="H6" t="s">
        <v>60</v>
      </c>
      <c r="I6" t="s">
        <v>59</v>
      </c>
    </row>
    <row r="7" spans="4:9" x14ac:dyDescent="0.35">
      <c r="F7" s="10" t="s">
        <v>39</v>
      </c>
      <c r="G7" s="24">
        <v>45752</v>
      </c>
      <c r="H7" s="20">
        <v>45752</v>
      </c>
      <c r="I7" s="20">
        <v>1518</v>
      </c>
    </row>
    <row r="8" spans="4:9" x14ac:dyDescent="0.35">
      <c r="F8" s="10" t="s">
        <v>37</v>
      </c>
      <c r="G8" s="24">
        <v>25655</v>
      </c>
      <c r="H8" s="20">
        <v>25655</v>
      </c>
      <c r="I8" s="20">
        <v>453</v>
      </c>
    </row>
    <row r="9" spans="4:9" x14ac:dyDescent="0.35">
      <c r="F9" s="10" t="s">
        <v>36</v>
      </c>
      <c r="G9" s="24">
        <v>23709</v>
      </c>
      <c r="H9" s="20">
        <v>23709</v>
      </c>
      <c r="I9" s="20">
        <v>909</v>
      </c>
    </row>
    <row r="10" spans="4:9" x14ac:dyDescent="0.35">
      <c r="F10" s="10" t="s">
        <v>38</v>
      </c>
      <c r="G10" s="24">
        <v>18928</v>
      </c>
      <c r="H10" s="20">
        <v>18928</v>
      </c>
      <c r="I10" s="20">
        <v>738</v>
      </c>
    </row>
    <row r="11" spans="4:9" x14ac:dyDescent="0.35">
      <c r="F11" s="10" t="s">
        <v>34</v>
      </c>
      <c r="G11" s="24">
        <v>7763</v>
      </c>
      <c r="H11" s="20">
        <v>7763</v>
      </c>
      <c r="I11" s="20">
        <v>174</v>
      </c>
    </row>
    <row r="12" spans="4:9" x14ac:dyDescent="0.35">
      <c r="F12" s="10" t="s">
        <v>35</v>
      </c>
      <c r="G12" s="24">
        <v>2142</v>
      </c>
      <c r="H12" s="20">
        <v>2142</v>
      </c>
      <c r="I12" s="20">
        <v>318</v>
      </c>
    </row>
  </sheetData>
  <conditionalFormatting pivot="1" sqref="H7:H12">
    <cfRule type="dataBar" priority="1">
      <dataBar showValue="0">
        <cfvo type="min"/>
        <cfvo type="max"/>
        <color theme="4" tint="0.39997558519241921"/>
      </dataBar>
      <extLst>
        <ext xmlns:x14="http://schemas.microsoft.com/office/spreadsheetml/2009/9/main" uri="{B025F937-C7B1-47D3-B67F-A62EFF666E3E}">
          <x14:id>{B9B4BB23-107C-4D21-BD14-5388A357D415}</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B9B4BB23-107C-4D21-BD14-5388A357D415}">
            <x14:dataBar minLength="0" maxLength="100" gradient="0">
              <x14:cfvo type="autoMin"/>
              <x14:cfvo type="autoMax"/>
              <x14:negativeFillColor rgb="FFFF0000"/>
              <x14:axisColor rgb="FF000000"/>
            </x14:dataBar>
          </x14:cfRule>
          <xm:sqref>H7:H12</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B0291-DD87-428B-AD05-BE326EACDD26}">
  <dimension ref="C2:D20"/>
  <sheetViews>
    <sheetView showGridLines="0" zoomScaleNormal="100" workbookViewId="0">
      <selection activeCell="H13" sqref="H13"/>
    </sheetView>
  </sheetViews>
  <sheetFormatPr defaultRowHeight="14.5" x14ac:dyDescent="0.35"/>
  <cols>
    <col min="3" max="3" width="18.54296875" bestFit="1" customWidth="1"/>
    <col min="4" max="4" width="12.54296875" bestFit="1" customWidth="1"/>
    <col min="5" max="6" width="12.08984375" bestFit="1" customWidth="1"/>
    <col min="8" max="8" width="20.36328125" bestFit="1" customWidth="1"/>
    <col min="9" max="9" width="13.1796875" customWidth="1"/>
    <col min="16" max="16" width="20.36328125" bestFit="1" customWidth="1"/>
  </cols>
  <sheetData>
    <row r="2" spans="3:4" ht="21" x14ac:dyDescent="0.5">
      <c r="C2" s="38" t="s">
        <v>49</v>
      </c>
    </row>
    <row r="5" spans="3:4" x14ac:dyDescent="0.35">
      <c r="C5" s="25" t="s">
        <v>0</v>
      </c>
      <c r="D5" s="26" t="s">
        <v>61</v>
      </c>
    </row>
    <row r="6" spans="3:4" x14ac:dyDescent="0.35">
      <c r="C6" s="27" t="s">
        <v>15</v>
      </c>
      <c r="D6" s="28">
        <v>44.990867579908674</v>
      </c>
    </row>
    <row r="7" spans="3:4" x14ac:dyDescent="0.35">
      <c r="C7" s="27" t="s">
        <v>33</v>
      </c>
      <c r="D7" s="28">
        <v>37.303128371089535</v>
      </c>
    </row>
    <row r="8" spans="3:4" x14ac:dyDescent="0.35">
      <c r="C8" s="27" t="s">
        <v>24</v>
      </c>
      <c r="D8" s="28">
        <v>33.88697318007663</v>
      </c>
    </row>
    <row r="9" spans="3:4" x14ac:dyDescent="0.35">
      <c r="C9" s="27" t="s">
        <v>26</v>
      </c>
      <c r="D9" s="28">
        <v>32.807189542483663</v>
      </c>
    </row>
    <row r="10" spans="3:4" x14ac:dyDescent="0.35">
      <c r="C10" s="27" t="s">
        <v>22</v>
      </c>
      <c r="D10" s="28">
        <v>32.301656920077974</v>
      </c>
    </row>
    <row r="20" spans="3:3" x14ac:dyDescent="0.35">
      <c r="C20" t="s">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4062D-BDEF-42B6-81A5-9C1E188E9EA3}">
  <dimension ref="C2:Y307"/>
  <sheetViews>
    <sheetView workbookViewId="0">
      <selection activeCell="O35" sqref="O35"/>
    </sheetView>
  </sheetViews>
  <sheetFormatPr defaultRowHeight="14.5" x14ac:dyDescent="0.35"/>
  <cols>
    <col min="21" max="21" width="15.81640625" bestFit="1" customWidth="1"/>
    <col min="22" max="22" width="14.453125" bestFit="1" customWidth="1"/>
    <col min="23" max="23" width="20.36328125" bestFit="1" customWidth="1"/>
    <col min="24" max="24" width="12.1796875" bestFit="1" customWidth="1"/>
    <col min="25" max="25" width="9.7265625" bestFit="1" customWidth="1"/>
  </cols>
  <sheetData>
    <row r="2" spans="3:25" ht="23.5" x14ac:dyDescent="0.55000000000000004">
      <c r="C2" s="39" t="s">
        <v>65</v>
      </c>
    </row>
    <row r="7" spans="3:25" x14ac:dyDescent="0.35">
      <c r="U7" s="9" t="s">
        <v>11</v>
      </c>
      <c r="V7" s="9" t="s">
        <v>12</v>
      </c>
      <c r="W7" s="9" t="s">
        <v>0</v>
      </c>
      <c r="X7" s="9" t="s">
        <v>1</v>
      </c>
      <c r="Y7" s="9" t="s">
        <v>47</v>
      </c>
    </row>
    <row r="8" spans="3:25" x14ac:dyDescent="0.35">
      <c r="U8" t="s">
        <v>40</v>
      </c>
      <c r="V8" t="s">
        <v>37</v>
      </c>
      <c r="W8" t="s">
        <v>30</v>
      </c>
      <c r="X8" s="2">
        <v>1624</v>
      </c>
      <c r="Y8" s="3">
        <v>114</v>
      </c>
    </row>
    <row r="9" spans="3:25" x14ac:dyDescent="0.35">
      <c r="U9" t="s">
        <v>8</v>
      </c>
      <c r="V9" t="s">
        <v>35</v>
      </c>
      <c r="W9" t="s">
        <v>32</v>
      </c>
      <c r="X9" s="2">
        <v>6706</v>
      </c>
      <c r="Y9" s="3">
        <v>459</v>
      </c>
    </row>
    <row r="10" spans="3:25" x14ac:dyDescent="0.35">
      <c r="U10" t="s">
        <v>9</v>
      </c>
      <c r="V10" t="s">
        <v>35</v>
      </c>
      <c r="W10" t="s">
        <v>4</v>
      </c>
      <c r="X10" s="2">
        <v>959</v>
      </c>
      <c r="Y10" s="3">
        <v>147</v>
      </c>
    </row>
    <row r="11" spans="3:25" x14ac:dyDescent="0.35">
      <c r="U11" t="s">
        <v>41</v>
      </c>
      <c r="V11" t="s">
        <v>36</v>
      </c>
      <c r="W11" t="s">
        <v>18</v>
      </c>
      <c r="X11" s="2">
        <v>9632</v>
      </c>
      <c r="Y11" s="3">
        <v>288</v>
      </c>
    </row>
    <row r="12" spans="3:25" x14ac:dyDescent="0.35">
      <c r="U12" t="s">
        <v>6</v>
      </c>
      <c r="V12" t="s">
        <v>39</v>
      </c>
      <c r="W12" t="s">
        <v>25</v>
      </c>
      <c r="X12" s="2">
        <v>2100</v>
      </c>
      <c r="Y12" s="3">
        <v>414</v>
      </c>
    </row>
    <row r="13" spans="3:25" x14ac:dyDescent="0.35">
      <c r="U13" t="s">
        <v>40</v>
      </c>
      <c r="V13" t="s">
        <v>35</v>
      </c>
      <c r="W13" t="s">
        <v>33</v>
      </c>
      <c r="X13" s="2">
        <v>8869</v>
      </c>
      <c r="Y13" s="3">
        <v>432</v>
      </c>
    </row>
    <row r="14" spans="3:25" x14ac:dyDescent="0.35">
      <c r="U14" t="s">
        <v>6</v>
      </c>
      <c r="V14" t="s">
        <v>38</v>
      </c>
      <c r="W14" t="s">
        <v>31</v>
      </c>
      <c r="X14" s="2">
        <v>2681</v>
      </c>
      <c r="Y14" s="3">
        <v>54</v>
      </c>
    </row>
    <row r="15" spans="3:25" x14ac:dyDescent="0.35">
      <c r="U15" t="s">
        <v>8</v>
      </c>
      <c r="V15" t="s">
        <v>35</v>
      </c>
      <c r="W15" t="s">
        <v>22</v>
      </c>
      <c r="X15" s="2">
        <v>5012</v>
      </c>
      <c r="Y15" s="3">
        <v>210</v>
      </c>
    </row>
    <row r="16" spans="3:25" x14ac:dyDescent="0.35">
      <c r="U16" t="s">
        <v>7</v>
      </c>
      <c r="V16" t="s">
        <v>38</v>
      </c>
      <c r="W16" t="s">
        <v>14</v>
      </c>
      <c r="X16" s="2">
        <v>1281</v>
      </c>
      <c r="Y16" s="3">
        <v>75</v>
      </c>
    </row>
    <row r="17" spans="21:25" x14ac:dyDescent="0.35">
      <c r="U17" t="s">
        <v>5</v>
      </c>
      <c r="V17" t="s">
        <v>37</v>
      </c>
      <c r="W17" t="s">
        <v>14</v>
      </c>
      <c r="X17" s="2">
        <v>4991</v>
      </c>
      <c r="Y17" s="3">
        <v>12</v>
      </c>
    </row>
    <row r="18" spans="21:25" x14ac:dyDescent="0.35">
      <c r="U18" t="s">
        <v>2</v>
      </c>
      <c r="V18" t="s">
        <v>39</v>
      </c>
      <c r="W18" t="s">
        <v>25</v>
      </c>
      <c r="X18" s="2">
        <v>1785</v>
      </c>
      <c r="Y18" s="3">
        <v>462</v>
      </c>
    </row>
    <row r="19" spans="21:25" x14ac:dyDescent="0.35">
      <c r="U19" t="s">
        <v>3</v>
      </c>
      <c r="V19" t="s">
        <v>37</v>
      </c>
      <c r="W19" t="s">
        <v>17</v>
      </c>
      <c r="X19" s="2">
        <v>3983</v>
      </c>
      <c r="Y19" s="3">
        <v>144</v>
      </c>
    </row>
    <row r="20" spans="21:25" x14ac:dyDescent="0.35">
      <c r="U20" t="s">
        <v>9</v>
      </c>
      <c r="V20" t="s">
        <v>38</v>
      </c>
      <c r="W20" t="s">
        <v>16</v>
      </c>
      <c r="X20" s="2">
        <v>2646</v>
      </c>
      <c r="Y20" s="3">
        <v>120</v>
      </c>
    </row>
    <row r="21" spans="21:25" x14ac:dyDescent="0.35">
      <c r="U21" t="s">
        <v>2</v>
      </c>
      <c r="V21" t="s">
        <v>34</v>
      </c>
      <c r="W21" t="s">
        <v>13</v>
      </c>
      <c r="X21" s="2">
        <v>252</v>
      </c>
      <c r="Y21" s="3">
        <v>54</v>
      </c>
    </row>
    <row r="22" spans="21:25" x14ac:dyDescent="0.35">
      <c r="U22" t="s">
        <v>3</v>
      </c>
      <c r="V22" t="s">
        <v>35</v>
      </c>
      <c r="W22" t="s">
        <v>25</v>
      </c>
      <c r="X22" s="2">
        <v>2464</v>
      </c>
      <c r="Y22" s="3">
        <v>234</v>
      </c>
    </row>
    <row r="23" spans="21:25" x14ac:dyDescent="0.35">
      <c r="U23" t="s">
        <v>3</v>
      </c>
      <c r="V23" t="s">
        <v>35</v>
      </c>
      <c r="W23" t="s">
        <v>29</v>
      </c>
      <c r="X23" s="2">
        <v>2114</v>
      </c>
      <c r="Y23" s="3">
        <v>66</v>
      </c>
    </row>
    <row r="24" spans="21:25" x14ac:dyDescent="0.35">
      <c r="U24" t="s">
        <v>6</v>
      </c>
      <c r="V24" t="s">
        <v>37</v>
      </c>
      <c r="W24" t="s">
        <v>31</v>
      </c>
      <c r="X24" s="2">
        <v>7693</v>
      </c>
      <c r="Y24" s="3">
        <v>87</v>
      </c>
    </row>
    <row r="25" spans="21:25" x14ac:dyDescent="0.35">
      <c r="U25" t="s">
        <v>5</v>
      </c>
      <c r="V25" t="s">
        <v>34</v>
      </c>
      <c r="W25" t="s">
        <v>20</v>
      </c>
      <c r="X25" s="2">
        <v>15610</v>
      </c>
      <c r="Y25" s="3">
        <v>339</v>
      </c>
    </row>
    <row r="26" spans="21:25" x14ac:dyDescent="0.35">
      <c r="U26" t="s">
        <v>41</v>
      </c>
      <c r="V26" t="s">
        <v>34</v>
      </c>
      <c r="W26" t="s">
        <v>22</v>
      </c>
      <c r="X26" s="2">
        <v>336</v>
      </c>
      <c r="Y26" s="3">
        <v>144</v>
      </c>
    </row>
    <row r="27" spans="21:25" x14ac:dyDescent="0.35">
      <c r="U27" t="s">
        <v>2</v>
      </c>
      <c r="V27" t="s">
        <v>39</v>
      </c>
      <c r="W27" t="s">
        <v>20</v>
      </c>
      <c r="X27" s="2">
        <v>9443</v>
      </c>
      <c r="Y27" s="3">
        <v>162</v>
      </c>
    </row>
    <row r="28" spans="21:25" x14ac:dyDescent="0.35">
      <c r="U28" t="s">
        <v>9</v>
      </c>
      <c r="V28" t="s">
        <v>34</v>
      </c>
      <c r="W28" t="s">
        <v>23</v>
      </c>
      <c r="X28" s="2">
        <v>8155</v>
      </c>
      <c r="Y28" s="3">
        <v>90</v>
      </c>
    </row>
    <row r="29" spans="21:25" x14ac:dyDescent="0.35">
      <c r="U29" t="s">
        <v>8</v>
      </c>
      <c r="V29" t="s">
        <v>38</v>
      </c>
      <c r="W29" t="s">
        <v>23</v>
      </c>
      <c r="X29" s="2">
        <v>1701</v>
      </c>
      <c r="Y29" s="3">
        <v>234</v>
      </c>
    </row>
    <row r="30" spans="21:25" x14ac:dyDescent="0.35">
      <c r="U30" t="s">
        <v>10</v>
      </c>
      <c r="V30" t="s">
        <v>38</v>
      </c>
      <c r="W30" t="s">
        <v>22</v>
      </c>
      <c r="X30" s="2">
        <v>2205</v>
      </c>
      <c r="Y30" s="3">
        <v>141</v>
      </c>
    </row>
    <row r="31" spans="21:25" x14ac:dyDescent="0.35">
      <c r="U31" t="s">
        <v>8</v>
      </c>
      <c r="V31" t="s">
        <v>37</v>
      </c>
      <c r="W31" t="s">
        <v>19</v>
      </c>
      <c r="X31" s="2">
        <v>1771</v>
      </c>
      <c r="Y31" s="3">
        <v>204</v>
      </c>
    </row>
    <row r="32" spans="21:25" x14ac:dyDescent="0.35">
      <c r="U32" t="s">
        <v>41</v>
      </c>
      <c r="V32" t="s">
        <v>35</v>
      </c>
      <c r="W32" t="s">
        <v>15</v>
      </c>
      <c r="X32" s="2">
        <v>2114</v>
      </c>
      <c r="Y32" s="3">
        <v>186</v>
      </c>
    </row>
    <row r="33" spans="21:25" x14ac:dyDescent="0.35">
      <c r="U33" t="s">
        <v>41</v>
      </c>
      <c r="V33" t="s">
        <v>36</v>
      </c>
      <c r="W33" t="s">
        <v>13</v>
      </c>
      <c r="X33" s="2">
        <v>10311</v>
      </c>
      <c r="Y33" s="3">
        <v>231</v>
      </c>
    </row>
    <row r="34" spans="21:25" x14ac:dyDescent="0.35">
      <c r="U34" t="s">
        <v>3</v>
      </c>
      <c r="V34" t="s">
        <v>39</v>
      </c>
      <c r="W34" t="s">
        <v>16</v>
      </c>
      <c r="X34" s="2">
        <v>21</v>
      </c>
      <c r="Y34" s="3">
        <v>168</v>
      </c>
    </row>
    <row r="35" spans="21:25" x14ac:dyDescent="0.35">
      <c r="U35" t="s">
        <v>10</v>
      </c>
      <c r="V35" t="s">
        <v>35</v>
      </c>
      <c r="W35" t="s">
        <v>20</v>
      </c>
      <c r="X35" s="2">
        <v>1974</v>
      </c>
      <c r="Y35" s="3">
        <v>195</v>
      </c>
    </row>
    <row r="36" spans="21:25" x14ac:dyDescent="0.35">
      <c r="U36" t="s">
        <v>5</v>
      </c>
      <c r="V36" t="s">
        <v>36</v>
      </c>
      <c r="W36" t="s">
        <v>23</v>
      </c>
      <c r="X36" s="2">
        <v>6314</v>
      </c>
      <c r="Y36" s="3">
        <v>15</v>
      </c>
    </row>
    <row r="37" spans="21:25" x14ac:dyDescent="0.35">
      <c r="U37" t="s">
        <v>10</v>
      </c>
      <c r="V37" t="s">
        <v>37</v>
      </c>
      <c r="W37" t="s">
        <v>23</v>
      </c>
      <c r="X37" s="2">
        <v>4683</v>
      </c>
      <c r="Y37" s="3">
        <v>30</v>
      </c>
    </row>
    <row r="38" spans="21:25" x14ac:dyDescent="0.35">
      <c r="U38" t="s">
        <v>41</v>
      </c>
      <c r="V38" t="s">
        <v>37</v>
      </c>
      <c r="W38" t="s">
        <v>24</v>
      </c>
      <c r="X38" s="2">
        <v>6398</v>
      </c>
      <c r="Y38" s="3">
        <v>102</v>
      </c>
    </row>
    <row r="39" spans="21:25" x14ac:dyDescent="0.35">
      <c r="U39" t="s">
        <v>2</v>
      </c>
      <c r="V39" t="s">
        <v>35</v>
      </c>
      <c r="W39" t="s">
        <v>19</v>
      </c>
      <c r="X39" s="2">
        <v>553</v>
      </c>
      <c r="Y39" s="3">
        <v>15</v>
      </c>
    </row>
    <row r="40" spans="21:25" x14ac:dyDescent="0.35">
      <c r="U40" t="s">
        <v>8</v>
      </c>
      <c r="V40" t="s">
        <v>39</v>
      </c>
      <c r="W40" t="s">
        <v>30</v>
      </c>
      <c r="X40" s="2">
        <v>7021</v>
      </c>
      <c r="Y40" s="3">
        <v>183</v>
      </c>
    </row>
    <row r="41" spans="21:25" x14ac:dyDescent="0.35">
      <c r="U41" t="s">
        <v>40</v>
      </c>
      <c r="V41" t="s">
        <v>39</v>
      </c>
      <c r="W41" t="s">
        <v>22</v>
      </c>
      <c r="X41" s="2">
        <v>5817</v>
      </c>
      <c r="Y41" s="3">
        <v>12</v>
      </c>
    </row>
    <row r="42" spans="21:25" x14ac:dyDescent="0.35">
      <c r="U42" t="s">
        <v>41</v>
      </c>
      <c r="V42" t="s">
        <v>39</v>
      </c>
      <c r="W42" t="s">
        <v>14</v>
      </c>
      <c r="X42" s="2">
        <v>3976</v>
      </c>
      <c r="Y42" s="3">
        <v>72</v>
      </c>
    </row>
    <row r="43" spans="21:25" x14ac:dyDescent="0.35">
      <c r="U43" t="s">
        <v>6</v>
      </c>
      <c r="V43" t="s">
        <v>38</v>
      </c>
      <c r="W43" t="s">
        <v>27</v>
      </c>
      <c r="X43" s="2">
        <v>1134</v>
      </c>
      <c r="Y43" s="3">
        <v>282</v>
      </c>
    </row>
    <row r="44" spans="21:25" x14ac:dyDescent="0.35">
      <c r="U44" t="s">
        <v>2</v>
      </c>
      <c r="V44" t="s">
        <v>39</v>
      </c>
      <c r="W44" t="s">
        <v>28</v>
      </c>
      <c r="X44" s="2">
        <v>6027</v>
      </c>
      <c r="Y44" s="3">
        <v>144</v>
      </c>
    </row>
    <row r="45" spans="21:25" x14ac:dyDescent="0.35">
      <c r="U45" t="s">
        <v>6</v>
      </c>
      <c r="V45" t="s">
        <v>37</v>
      </c>
      <c r="W45" t="s">
        <v>16</v>
      </c>
      <c r="X45" s="2">
        <v>1904</v>
      </c>
      <c r="Y45" s="3">
        <v>405</v>
      </c>
    </row>
    <row r="46" spans="21:25" x14ac:dyDescent="0.35">
      <c r="U46" t="s">
        <v>7</v>
      </c>
      <c r="V46" t="s">
        <v>34</v>
      </c>
      <c r="W46" t="s">
        <v>32</v>
      </c>
      <c r="X46" s="2">
        <v>3262</v>
      </c>
      <c r="Y46" s="3">
        <v>75</v>
      </c>
    </row>
    <row r="47" spans="21:25" x14ac:dyDescent="0.35">
      <c r="U47" t="s">
        <v>40</v>
      </c>
      <c r="V47" t="s">
        <v>34</v>
      </c>
      <c r="W47" t="s">
        <v>27</v>
      </c>
      <c r="X47" s="2">
        <v>2289</v>
      </c>
      <c r="Y47" s="3">
        <v>135</v>
      </c>
    </row>
    <row r="48" spans="21:25" x14ac:dyDescent="0.35">
      <c r="U48" t="s">
        <v>5</v>
      </c>
      <c r="V48" t="s">
        <v>34</v>
      </c>
      <c r="W48" t="s">
        <v>27</v>
      </c>
      <c r="X48" s="2">
        <v>6986</v>
      </c>
      <c r="Y48" s="3">
        <v>21</v>
      </c>
    </row>
    <row r="49" spans="21:25" x14ac:dyDescent="0.35">
      <c r="U49" t="s">
        <v>2</v>
      </c>
      <c r="V49" t="s">
        <v>38</v>
      </c>
      <c r="W49" t="s">
        <v>23</v>
      </c>
      <c r="X49" s="2">
        <v>4417</v>
      </c>
      <c r="Y49" s="3">
        <v>153</v>
      </c>
    </row>
    <row r="50" spans="21:25" x14ac:dyDescent="0.35">
      <c r="U50" t="s">
        <v>6</v>
      </c>
      <c r="V50" t="s">
        <v>34</v>
      </c>
      <c r="W50" t="s">
        <v>15</v>
      </c>
      <c r="X50" s="2">
        <v>1442</v>
      </c>
      <c r="Y50" s="3">
        <v>15</v>
      </c>
    </row>
    <row r="51" spans="21:25" x14ac:dyDescent="0.35">
      <c r="U51" t="s">
        <v>3</v>
      </c>
      <c r="V51" t="s">
        <v>35</v>
      </c>
      <c r="W51" t="s">
        <v>14</v>
      </c>
      <c r="X51" s="2">
        <v>2415</v>
      </c>
      <c r="Y51" s="3">
        <v>255</v>
      </c>
    </row>
    <row r="52" spans="21:25" x14ac:dyDescent="0.35">
      <c r="U52" t="s">
        <v>2</v>
      </c>
      <c r="V52" t="s">
        <v>37</v>
      </c>
      <c r="W52" t="s">
        <v>19</v>
      </c>
      <c r="X52" s="2">
        <v>238</v>
      </c>
      <c r="Y52" s="3">
        <v>18</v>
      </c>
    </row>
    <row r="53" spans="21:25" x14ac:dyDescent="0.35">
      <c r="U53" t="s">
        <v>6</v>
      </c>
      <c r="V53" t="s">
        <v>37</v>
      </c>
      <c r="W53" t="s">
        <v>23</v>
      </c>
      <c r="X53" s="2">
        <v>4949</v>
      </c>
      <c r="Y53" s="3">
        <v>189</v>
      </c>
    </row>
    <row r="54" spans="21:25" x14ac:dyDescent="0.35">
      <c r="U54" t="s">
        <v>5</v>
      </c>
      <c r="V54" t="s">
        <v>38</v>
      </c>
      <c r="W54" t="s">
        <v>32</v>
      </c>
      <c r="X54" s="2">
        <v>5075</v>
      </c>
      <c r="Y54" s="3">
        <v>21</v>
      </c>
    </row>
    <row r="55" spans="21:25" x14ac:dyDescent="0.35">
      <c r="U55" t="s">
        <v>3</v>
      </c>
      <c r="V55" t="s">
        <v>36</v>
      </c>
      <c r="W55" t="s">
        <v>16</v>
      </c>
      <c r="X55" s="2">
        <v>9198</v>
      </c>
      <c r="Y55" s="3">
        <v>36</v>
      </c>
    </row>
    <row r="56" spans="21:25" x14ac:dyDescent="0.35">
      <c r="U56" t="s">
        <v>6</v>
      </c>
      <c r="V56" t="s">
        <v>34</v>
      </c>
      <c r="W56" t="s">
        <v>29</v>
      </c>
      <c r="X56" s="2">
        <v>3339</v>
      </c>
      <c r="Y56" s="3">
        <v>75</v>
      </c>
    </row>
    <row r="57" spans="21:25" x14ac:dyDescent="0.35">
      <c r="U57" t="s">
        <v>40</v>
      </c>
      <c r="V57" t="s">
        <v>34</v>
      </c>
      <c r="W57" t="s">
        <v>17</v>
      </c>
      <c r="X57" s="2">
        <v>5019</v>
      </c>
      <c r="Y57" s="3">
        <v>156</v>
      </c>
    </row>
    <row r="58" spans="21:25" x14ac:dyDescent="0.35">
      <c r="U58" t="s">
        <v>5</v>
      </c>
      <c r="V58" t="s">
        <v>36</v>
      </c>
      <c r="W58" t="s">
        <v>16</v>
      </c>
      <c r="X58" s="2">
        <v>16184</v>
      </c>
      <c r="Y58" s="3">
        <v>39</v>
      </c>
    </row>
    <row r="59" spans="21:25" x14ac:dyDescent="0.35">
      <c r="U59" t="s">
        <v>6</v>
      </c>
      <c r="V59" t="s">
        <v>36</v>
      </c>
      <c r="W59" t="s">
        <v>21</v>
      </c>
      <c r="X59" s="2">
        <v>497</v>
      </c>
      <c r="Y59" s="3">
        <v>63</v>
      </c>
    </row>
    <row r="60" spans="21:25" x14ac:dyDescent="0.35">
      <c r="U60" t="s">
        <v>2</v>
      </c>
      <c r="V60" t="s">
        <v>36</v>
      </c>
      <c r="W60" t="s">
        <v>29</v>
      </c>
      <c r="X60" s="2">
        <v>8211</v>
      </c>
      <c r="Y60" s="3">
        <v>75</v>
      </c>
    </row>
    <row r="61" spans="21:25" x14ac:dyDescent="0.35">
      <c r="U61" t="s">
        <v>2</v>
      </c>
      <c r="V61" t="s">
        <v>38</v>
      </c>
      <c r="W61" t="s">
        <v>28</v>
      </c>
      <c r="X61" s="2">
        <v>6580</v>
      </c>
      <c r="Y61" s="3">
        <v>183</v>
      </c>
    </row>
    <row r="62" spans="21:25" x14ac:dyDescent="0.35">
      <c r="U62" t="s">
        <v>41</v>
      </c>
      <c r="V62" t="s">
        <v>35</v>
      </c>
      <c r="W62" t="s">
        <v>13</v>
      </c>
      <c r="X62" s="2">
        <v>4760</v>
      </c>
      <c r="Y62" s="3">
        <v>69</v>
      </c>
    </row>
    <row r="63" spans="21:25" x14ac:dyDescent="0.35">
      <c r="U63" t="s">
        <v>40</v>
      </c>
      <c r="V63" t="s">
        <v>36</v>
      </c>
      <c r="W63" t="s">
        <v>25</v>
      </c>
      <c r="X63" s="2">
        <v>5439</v>
      </c>
      <c r="Y63" s="3">
        <v>30</v>
      </c>
    </row>
    <row r="64" spans="21:25" x14ac:dyDescent="0.35">
      <c r="U64" t="s">
        <v>41</v>
      </c>
      <c r="V64" t="s">
        <v>34</v>
      </c>
      <c r="W64" t="s">
        <v>17</v>
      </c>
      <c r="X64" s="2">
        <v>1463</v>
      </c>
      <c r="Y64" s="3">
        <v>39</v>
      </c>
    </row>
    <row r="65" spans="21:25" x14ac:dyDescent="0.35">
      <c r="U65" t="s">
        <v>3</v>
      </c>
      <c r="V65" t="s">
        <v>34</v>
      </c>
      <c r="W65" t="s">
        <v>32</v>
      </c>
      <c r="X65" s="2">
        <v>7777</v>
      </c>
      <c r="Y65" s="3">
        <v>504</v>
      </c>
    </row>
    <row r="66" spans="21:25" x14ac:dyDescent="0.35">
      <c r="U66" t="s">
        <v>9</v>
      </c>
      <c r="V66" t="s">
        <v>37</v>
      </c>
      <c r="W66" t="s">
        <v>29</v>
      </c>
      <c r="X66" s="2">
        <v>1085</v>
      </c>
      <c r="Y66" s="3">
        <v>273</v>
      </c>
    </row>
    <row r="67" spans="21:25" x14ac:dyDescent="0.35">
      <c r="U67" t="s">
        <v>5</v>
      </c>
      <c r="V67" t="s">
        <v>37</v>
      </c>
      <c r="W67" t="s">
        <v>31</v>
      </c>
      <c r="X67" s="2">
        <v>182</v>
      </c>
      <c r="Y67" s="3">
        <v>48</v>
      </c>
    </row>
    <row r="68" spans="21:25" x14ac:dyDescent="0.35">
      <c r="U68" t="s">
        <v>6</v>
      </c>
      <c r="V68" t="s">
        <v>34</v>
      </c>
      <c r="W68" t="s">
        <v>27</v>
      </c>
      <c r="X68" s="2">
        <v>4242</v>
      </c>
      <c r="Y68" s="3">
        <v>207</v>
      </c>
    </row>
    <row r="69" spans="21:25" x14ac:dyDescent="0.35">
      <c r="U69" t="s">
        <v>6</v>
      </c>
      <c r="V69" t="s">
        <v>36</v>
      </c>
      <c r="W69" t="s">
        <v>32</v>
      </c>
      <c r="X69" s="2">
        <v>6118</v>
      </c>
      <c r="Y69" s="3">
        <v>9</v>
      </c>
    </row>
    <row r="70" spans="21:25" x14ac:dyDescent="0.35">
      <c r="U70" t="s">
        <v>10</v>
      </c>
      <c r="V70" t="s">
        <v>36</v>
      </c>
      <c r="W70" t="s">
        <v>23</v>
      </c>
      <c r="X70" s="2">
        <v>2317</v>
      </c>
      <c r="Y70" s="3">
        <v>261</v>
      </c>
    </row>
    <row r="71" spans="21:25" x14ac:dyDescent="0.35">
      <c r="U71" t="s">
        <v>6</v>
      </c>
      <c r="V71" t="s">
        <v>38</v>
      </c>
      <c r="W71" t="s">
        <v>16</v>
      </c>
      <c r="X71" s="2">
        <v>938</v>
      </c>
      <c r="Y71" s="3">
        <v>6</v>
      </c>
    </row>
    <row r="72" spans="21:25" x14ac:dyDescent="0.35">
      <c r="U72" t="s">
        <v>8</v>
      </c>
      <c r="V72" t="s">
        <v>37</v>
      </c>
      <c r="W72" t="s">
        <v>15</v>
      </c>
      <c r="X72" s="2">
        <v>9709</v>
      </c>
      <c r="Y72" s="3">
        <v>30</v>
      </c>
    </row>
    <row r="73" spans="21:25" x14ac:dyDescent="0.35">
      <c r="U73" t="s">
        <v>7</v>
      </c>
      <c r="V73" t="s">
        <v>34</v>
      </c>
      <c r="W73" t="s">
        <v>20</v>
      </c>
      <c r="X73" s="2">
        <v>2205</v>
      </c>
      <c r="Y73" s="3">
        <v>138</v>
      </c>
    </row>
    <row r="74" spans="21:25" x14ac:dyDescent="0.35">
      <c r="U74" t="s">
        <v>7</v>
      </c>
      <c r="V74" t="s">
        <v>37</v>
      </c>
      <c r="W74" t="s">
        <v>17</v>
      </c>
      <c r="X74" s="2">
        <v>4487</v>
      </c>
      <c r="Y74" s="3">
        <v>111</v>
      </c>
    </row>
    <row r="75" spans="21:25" x14ac:dyDescent="0.35">
      <c r="U75" t="s">
        <v>5</v>
      </c>
      <c r="V75" t="s">
        <v>35</v>
      </c>
      <c r="W75" t="s">
        <v>18</v>
      </c>
      <c r="X75" s="2">
        <v>2415</v>
      </c>
      <c r="Y75" s="3">
        <v>15</v>
      </c>
    </row>
    <row r="76" spans="21:25" x14ac:dyDescent="0.35">
      <c r="U76" t="s">
        <v>40</v>
      </c>
      <c r="V76" t="s">
        <v>34</v>
      </c>
      <c r="W76" t="s">
        <v>19</v>
      </c>
      <c r="X76" s="2">
        <v>4018</v>
      </c>
      <c r="Y76" s="3">
        <v>162</v>
      </c>
    </row>
    <row r="77" spans="21:25" x14ac:dyDescent="0.35">
      <c r="U77" t="s">
        <v>5</v>
      </c>
      <c r="V77" t="s">
        <v>34</v>
      </c>
      <c r="W77" t="s">
        <v>19</v>
      </c>
      <c r="X77" s="2">
        <v>861</v>
      </c>
      <c r="Y77" s="3">
        <v>195</v>
      </c>
    </row>
    <row r="78" spans="21:25" x14ac:dyDescent="0.35">
      <c r="U78" t="s">
        <v>10</v>
      </c>
      <c r="V78" t="s">
        <v>38</v>
      </c>
      <c r="W78" t="s">
        <v>14</v>
      </c>
      <c r="X78" s="2">
        <v>5586</v>
      </c>
      <c r="Y78" s="3">
        <v>525</v>
      </c>
    </row>
    <row r="79" spans="21:25" x14ac:dyDescent="0.35">
      <c r="U79" t="s">
        <v>7</v>
      </c>
      <c r="V79" t="s">
        <v>34</v>
      </c>
      <c r="W79" t="s">
        <v>33</v>
      </c>
      <c r="X79" s="2">
        <v>2226</v>
      </c>
      <c r="Y79" s="3">
        <v>48</v>
      </c>
    </row>
    <row r="80" spans="21:25" x14ac:dyDescent="0.35">
      <c r="U80" t="s">
        <v>9</v>
      </c>
      <c r="V80" t="s">
        <v>34</v>
      </c>
      <c r="W80" t="s">
        <v>28</v>
      </c>
      <c r="X80" s="2">
        <v>14329</v>
      </c>
      <c r="Y80" s="3">
        <v>150</v>
      </c>
    </row>
    <row r="81" spans="21:25" x14ac:dyDescent="0.35">
      <c r="U81" t="s">
        <v>9</v>
      </c>
      <c r="V81" t="s">
        <v>34</v>
      </c>
      <c r="W81" t="s">
        <v>20</v>
      </c>
      <c r="X81" s="2">
        <v>8463</v>
      </c>
      <c r="Y81" s="3">
        <v>492</v>
      </c>
    </row>
    <row r="82" spans="21:25" x14ac:dyDescent="0.35">
      <c r="U82" t="s">
        <v>5</v>
      </c>
      <c r="V82" t="s">
        <v>34</v>
      </c>
      <c r="W82" t="s">
        <v>29</v>
      </c>
      <c r="X82" s="2">
        <v>2891</v>
      </c>
      <c r="Y82" s="3">
        <v>102</v>
      </c>
    </row>
    <row r="83" spans="21:25" x14ac:dyDescent="0.35">
      <c r="U83" t="s">
        <v>3</v>
      </c>
      <c r="V83" t="s">
        <v>36</v>
      </c>
      <c r="W83" t="s">
        <v>23</v>
      </c>
      <c r="X83" s="2">
        <v>3773</v>
      </c>
      <c r="Y83" s="3">
        <v>165</v>
      </c>
    </row>
    <row r="84" spans="21:25" x14ac:dyDescent="0.35">
      <c r="U84" t="s">
        <v>41</v>
      </c>
      <c r="V84" t="s">
        <v>36</v>
      </c>
      <c r="W84" t="s">
        <v>28</v>
      </c>
      <c r="X84" s="2">
        <v>854</v>
      </c>
      <c r="Y84" s="3">
        <v>309</v>
      </c>
    </row>
    <row r="85" spans="21:25" x14ac:dyDescent="0.35">
      <c r="U85" t="s">
        <v>6</v>
      </c>
      <c r="V85" t="s">
        <v>36</v>
      </c>
      <c r="W85" t="s">
        <v>17</v>
      </c>
      <c r="X85" s="2">
        <v>4970</v>
      </c>
      <c r="Y85" s="3">
        <v>156</v>
      </c>
    </row>
    <row r="86" spans="21:25" x14ac:dyDescent="0.35">
      <c r="U86" t="s">
        <v>9</v>
      </c>
      <c r="V86" t="s">
        <v>35</v>
      </c>
      <c r="W86" t="s">
        <v>26</v>
      </c>
      <c r="X86" s="2">
        <v>98</v>
      </c>
      <c r="Y86" s="3">
        <v>159</v>
      </c>
    </row>
    <row r="87" spans="21:25" x14ac:dyDescent="0.35">
      <c r="U87" t="s">
        <v>5</v>
      </c>
      <c r="V87" t="s">
        <v>35</v>
      </c>
      <c r="W87" t="s">
        <v>15</v>
      </c>
      <c r="X87" s="2">
        <v>13391</v>
      </c>
      <c r="Y87" s="3">
        <v>201</v>
      </c>
    </row>
    <row r="88" spans="21:25" x14ac:dyDescent="0.35">
      <c r="U88" t="s">
        <v>8</v>
      </c>
      <c r="V88" t="s">
        <v>39</v>
      </c>
      <c r="W88" t="s">
        <v>31</v>
      </c>
      <c r="X88" s="2">
        <v>8890</v>
      </c>
      <c r="Y88" s="3">
        <v>210</v>
      </c>
    </row>
    <row r="89" spans="21:25" x14ac:dyDescent="0.35">
      <c r="U89" t="s">
        <v>2</v>
      </c>
      <c r="V89" t="s">
        <v>38</v>
      </c>
      <c r="W89" t="s">
        <v>13</v>
      </c>
      <c r="X89" s="2">
        <v>56</v>
      </c>
      <c r="Y89" s="3">
        <v>51</v>
      </c>
    </row>
    <row r="90" spans="21:25" x14ac:dyDescent="0.35">
      <c r="U90" t="s">
        <v>3</v>
      </c>
      <c r="V90" t="s">
        <v>36</v>
      </c>
      <c r="W90" t="s">
        <v>25</v>
      </c>
      <c r="X90" s="2">
        <v>3339</v>
      </c>
      <c r="Y90" s="3">
        <v>39</v>
      </c>
    </row>
    <row r="91" spans="21:25" x14ac:dyDescent="0.35">
      <c r="U91" t="s">
        <v>10</v>
      </c>
      <c r="V91" t="s">
        <v>35</v>
      </c>
      <c r="W91" t="s">
        <v>18</v>
      </c>
      <c r="X91" s="2">
        <v>3808</v>
      </c>
      <c r="Y91" s="3">
        <v>279</v>
      </c>
    </row>
    <row r="92" spans="21:25" x14ac:dyDescent="0.35">
      <c r="U92" t="s">
        <v>10</v>
      </c>
      <c r="V92" t="s">
        <v>38</v>
      </c>
      <c r="W92" t="s">
        <v>13</v>
      </c>
      <c r="X92" s="2">
        <v>63</v>
      </c>
      <c r="Y92" s="3">
        <v>123</v>
      </c>
    </row>
    <row r="93" spans="21:25" x14ac:dyDescent="0.35">
      <c r="U93" t="s">
        <v>2</v>
      </c>
      <c r="V93" t="s">
        <v>39</v>
      </c>
      <c r="W93" t="s">
        <v>27</v>
      </c>
      <c r="X93" s="2">
        <v>7812</v>
      </c>
      <c r="Y93" s="3">
        <v>81</v>
      </c>
    </row>
    <row r="94" spans="21:25" x14ac:dyDescent="0.35">
      <c r="U94" t="s">
        <v>40</v>
      </c>
      <c r="V94" t="s">
        <v>37</v>
      </c>
      <c r="W94" t="s">
        <v>19</v>
      </c>
      <c r="X94" s="2">
        <v>7693</v>
      </c>
      <c r="Y94" s="3">
        <v>21</v>
      </c>
    </row>
    <row r="95" spans="21:25" x14ac:dyDescent="0.35">
      <c r="U95" t="s">
        <v>3</v>
      </c>
      <c r="V95" t="s">
        <v>36</v>
      </c>
      <c r="W95" t="s">
        <v>28</v>
      </c>
      <c r="X95" s="2">
        <v>973</v>
      </c>
      <c r="Y95" s="3">
        <v>162</v>
      </c>
    </row>
    <row r="96" spans="21:25" x14ac:dyDescent="0.35">
      <c r="U96" t="s">
        <v>10</v>
      </c>
      <c r="V96" t="s">
        <v>35</v>
      </c>
      <c r="W96" t="s">
        <v>21</v>
      </c>
      <c r="X96" s="2">
        <v>567</v>
      </c>
      <c r="Y96" s="3">
        <v>228</v>
      </c>
    </row>
    <row r="97" spans="21:25" x14ac:dyDescent="0.35">
      <c r="U97" t="s">
        <v>10</v>
      </c>
      <c r="V97" t="s">
        <v>36</v>
      </c>
      <c r="W97" t="s">
        <v>29</v>
      </c>
      <c r="X97" s="2">
        <v>2471</v>
      </c>
      <c r="Y97" s="3">
        <v>342</v>
      </c>
    </row>
    <row r="98" spans="21:25" x14ac:dyDescent="0.35">
      <c r="U98" t="s">
        <v>5</v>
      </c>
      <c r="V98" t="s">
        <v>38</v>
      </c>
      <c r="W98" t="s">
        <v>13</v>
      </c>
      <c r="X98" s="2">
        <v>7189</v>
      </c>
      <c r="Y98" s="3">
        <v>54</v>
      </c>
    </row>
    <row r="99" spans="21:25" x14ac:dyDescent="0.35">
      <c r="U99" t="s">
        <v>41</v>
      </c>
      <c r="V99" t="s">
        <v>35</v>
      </c>
      <c r="W99" t="s">
        <v>28</v>
      </c>
      <c r="X99" s="2">
        <v>7455</v>
      </c>
      <c r="Y99" s="3">
        <v>216</v>
      </c>
    </row>
    <row r="100" spans="21:25" x14ac:dyDescent="0.35">
      <c r="U100" t="s">
        <v>3</v>
      </c>
      <c r="V100" t="s">
        <v>34</v>
      </c>
      <c r="W100" t="s">
        <v>26</v>
      </c>
      <c r="X100" s="2">
        <v>3108</v>
      </c>
      <c r="Y100" s="3">
        <v>54</v>
      </c>
    </row>
    <row r="101" spans="21:25" x14ac:dyDescent="0.35">
      <c r="U101" t="s">
        <v>6</v>
      </c>
      <c r="V101" t="s">
        <v>38</v>
      </c>
      <c r="W101" t="s">
        <v>25</v>
      </c>
      <c r="X101" s="2">
        <v>469</v>
      </c>
      <c r="Y101" s="3">
        <v>75</v>
      </c>
    </row>
    <row r="102" spans="21:25" x14ac:dyDescent="0.35">
      <c r="U102" t="s">
        <v>9</v>
      </c>
      <c r="V102" t="s">
        <v>37</v>
      </c>
      <c r="W102" t="s">
        <v>23</v>
      </c>
      <c r="X102" s="2">
        <v>2737</v>
      </c>
      <c r="Y102" s="3">
        <v>93</v>
      </c>
    </row>
    <row r="103" spans="21:25" x14ac:dyDescent="0.35">
      <c r="U103" t="s">
        <v>9</v>
      </c>
      <c r="V103" t="s">
        <v>37</v>
      </c>
      <c r="W103" t="s">
        <v>25</v>
      </c>
      <c r="X103" s="2">
        <v>4305</v>
      </c>
      <c r="Y103" s="3">
        <v>156</v>
      </c>
    </row>
    <row r="104" spans="21:25" x14ac:dyDescent="0.35">
      <c r="U104" t="s">
        <v>9</v>
      </c>
      <c r="V104" t="s">
        <v>38</v>
      </c>
      <c r="W104" t="s">
        <v>17</v>
      </c>
      <c r="X104" s="2">
        <v>2408</v>
      </c>
      <c r="Y104" s="3">
        <v>9</v>
      </c>
    </row>
    <row r="105" spans="21:25" x14ac:dyDescent="0.35">
      <c r="U105" t="s">
        <v>3</v>
      </c>
      <c r="V105" t="s">
        <v>36</v>
      </c>
      <c r="W105" t="s">
        <v>19</v>
      </c>
      <c r="X105" s="2">
        <v>1281</v>
      </c>
      <c r="Y105" s="3">
        <v>18</v>
      </c>
    </row>
    <row r="106" spans="21:25" x14ac:dyDescent="0.35">
      <c r="U106" t="s">
        <v>40</v>
      </c>
      <c r="V106" t="s">
        <v>35</v>
      </c>
      <c r="W106" t="s">
        <v>32</v>
      </c>
      <c r="X106" s="2">
        <v>12348</v>
      </c>
      <c r="Y106" s="3">
        <v>234</v>
      </c>
    </row>
    <row r="107" spans="21:25" x14ac:dyDescent="0.35">
      <c r="U107" t="s">
        <v>3</v>
      </c>
      <c r="V107" t="s">
        <v>34</v>
      </c>
      <c r="W107" t="s">
        <v>28</v>
      </c>
      <c r="X107" s="2">
        <v>3689</v>
      </c>
      <c r="Y107" s="3">
        <v>312</v>
      </c>
    </row>
    <row r="108" spans="21:25" x14ac:dyDescent="0.35">
      <c r="U108" t="s">
        <v>7</v>
      </c>
      <c r="V108" t="s">
        <v>36</v>
      </c>
      <c r="W108" t="s">
        <v>19</v>
      </c>
      <c r="X108" s="2">
        <v>2870</v>
      </c>
      <c r="Y108" s="3">
        <v>300</v>
      </c>
    </row>
    <row r="109" spans="21:25" x14ac:dyDescent="0.35">
      <c r="U109" t="s">
        <v>2</v>
      </c>
      <c r="V109" t="s">
        <v>36</v>
      </c>
      <c r="W109" t="s">
        <v>27</v>
      </c>
      <c r="X109" s="2">
        <v>798</v>
      </c>
      <c r="Y109" s="3">
        <v>519</v>
      </c>
    </row>
    <row r="110" spans="21:25" x14ac:dyDescent="0.35">
      <c r="U110" t="s">
        <v>41</v>
      </c>
      <c r="V110" t="s">
        <v>37</v>
      </c>
      <c r="W110" t="s">
        <v>21</v>
      </c>
      <c r="X110" s="2">
        <v>2933</v>
      </c>
      <c r="Y110" s="3">
        <v>9</v>
      </c>
    </row>
    <row r="111" spans="21:25" x14ac:dyDescent="0.35">
      <c r="U111" t="s">
        <v>5</v>
      </c>
      <c r="V111" t="s">
        <v>35</v>
      </c>
      <c r="W111" t="s">
        <v>4</v>
      </c>
      <c r="X111" s="2">
        <v>2744</v>
      </c>
      <c r="Y111" s="3">
        <v>9</v>
      </c>
    </row>
    <row r="112" spans="21:25" x14ac:dyDescent="0.35">
      <c r="U112" t="s">
        <v>40</v>
      </c>
      <c r="V112" t="s">
        <v>36</v>
      </c>
      <c r="W112" t="s">
        <v>33</v>
      </c>
      <c r="X112" s="2">
        <v>9772</v>
      </c>
      <c r="Y112" s="3">
        <v>90</v>
      </c>
    </row>
    <row r="113" spans="21:25" x14ac:dyDescent="0.35">
      <c r="U113" t="s">
        <v>7</v>
      </c>
      <c r="V113" t="s">
        <v>34</v>
      </c>
      <c r="W113" t="s">
        <v>25</v>
      </c>
      <c r="X113" s="2">
        <v>1568</v>
      </c>
      <c r="Y113" s="3">
        <v>96</v>
      </c>
    </row>
    <row r="114" spans="21:25" x14ac:dyDescent="0.35">
      <c r="U114" t="s">
        <v>2</v>
      </c>
      <c r="V114" t="s">
        <v>36</v>
      </c>
      <c r="W114" t="s">
        <v>16</v>
      </c>
      <c r="X114" s="2">
        <v>11417</v>
      </c>
      <c r="Y114" s="3">
        <v>21</v>
      </c>
    </row>
    <row r="115" spans="21:25" x14ac:dyDescent="0.35">
      <c r="U115" t="s">
        <v>40</v>
      </c>
      <c r="V115" t="s">
        <v>34</v>
      </c>
      <c r="W115" t="s">
        <v>26</v>
      </c>
      <c r="X115" s="2">
        <v>6748</v>
      </c>
      <c r="Y115" s="3">
        <v>48</v>
      </c>
    </row>
    <row r="116" spans="21:25" x14ac:dyDescent="0.35">
      <c r="U116" t="s">
        <v>10</v>
      </c>
      <c r="V116" t="s">
        <v>36</v>
      </c>
      <c r="W116" t="s">
        <v>27</v>
      </c>
      <c r="X116" s="2">
        <v>1407</v>
      </c>
      <c r="Y116" s="3">
        <v>72</v>
      </c>
    </row>
    <row r="117" spans="21:25" x14ac:dyDescent="0.35">
      <c r="U117" t="s">
        <v>8</v>
      </c>
      <c r="V117" t="s">
        <v>35</v>
      </c>
      <c r="W117" t="s">
        <v>29</v>
      </c>
      <c r="X117" s="2">
        <v>2023</v>
      </c>
      <c r="Y117" s="3">
        <v>168</v>
      </c>
    </row>
    <row r="118" spans="21:25" x14ac:dyDescent="0.35">
      <c r="U118" t="s">
        <v>5</v>
      </c>
      <c r="V118" t="s">
        <v>39</v>
      </c>
      <c r="W118" t="s">
        <v>26</v>
      </c>
      <c r="X118" s="2">
        <v>5236</v>
      </c>
      <c r="Y118" s="3">
        <v>51</v>
      </c>
    </row>
    <row r="119" spans="21:25" x14ac:dyDescent="0.35">
      <c r="U119" t="s">
        <v>41</v>
      </c>
      <c r="V119" t="s">
        <v>36</v>
      </c>
      <c r="W119" t="s">
        <v>19</v>
      </c>
      <c r="X119" s="2">
        <v>1925</v>
      </c>
      <c r="Y119" s="3">
        <v>192</v>
      </c>
    </row>
    <row r="120" spans="21:25" x14ac:dyDescent="0.35">
      <c r="U120" t="s">
        <v>7</v>
      </c>
      <c r="V120" t="s">
        <v>37</v>
      </c>
      <c r="W120" t="s">
        <v>14</v>
      </c>
      <c r="X120" s="2">
        <v>6608</v>
      </c>
      <c r="Y120" s="3">
        <v>225</v>
      </c>
    </row>
    <row r="121" spans="21:25" x14ac:dyDescent="0.35">
      <c r="U121" t="s">
        <v>6</v>
      </c>
      <c r="V121" t="s">
        <v>34</v>
      </c>
      <c r="W121" t="s">
        <v>26</v>
      </c>
      <c r="X121" s="2">
        <v>8008</v>
      </c>
      <c r="Y121" s="3">
        <v>456</v>
      </c>
    </row>
    <row r="122" spans="21:25" x14ac:dyDescent="0.35">
      <c r="U122" t="s">
        <v>10</v>
      </c>
      <c r="V122" t="s">
        <v>34</v>
      </c>
      <c r="W122" t="s">
        <v>25</v>
      </c>
      <c r="X122" s="2">
        <v>1428</v>
      </c>
      <c r="Y122" s="3">
        <v>93</v>
      </c>
    </row>
    <row r="123" spans="21:25" x14ac:dyDescent="0.35">
      <c r="U123" t="s">
        <v>6</v>
      </c>
      <c r="V123" t="s">
        <v>34</v>
      </c>
      <c r="W123" t="s">
        <v>4</v>
      </c>
      <c r="X123" s="2">
        <v>525</v>
      </c>
      <c r="Y123" s="3">
        <v>48</v>
      </c>
    </row>
    <row r="124" spans="21:25" x14ac:dyDescent="0.35">
      <c r="U124" t="s">
        <v>6</v>
      </c>
      <c r="V124" t="s">
        <v>37</v>
      </c>
      <c r="W124" t="s">
        <v>18</v>
      </c>
      <c r="X124" s="2">
        <v>1505</v>
      </c>
      <c r="Y124" s="3">
        <v>102</v>
      </c>
    </row>
    <row r="125" spans="21:25" x14ac:dyDescent="0.35">
      <c r="U125" t="s">
        <v>7</v>
      </c>
      <c r="V125" t="s">
        <v>35</v>
      </c>
      <c r="W125" t="s">
        <v>30</v>
      </c>
      <c r="X125" s="2">
        <v>6755</v>
      </c>
      <c r="Y125" s="3">
        <v>252</v>
      </c>
    </row>
    <row r="126" spans="21:25" x14ac:dyDescent="0.35">
      <c r="U126" t="s">
        <v>2</v>
      </c>
      <c r="V126" t="s">
        <v>37</v>
      </c>
      <c r="W126" t="s">
        <v>18</v>
      </c>
      <c r="X126" s="2">
        <v>11571</v>
      </c>
      <c r="Y126" s="3">
        <v>138</v>
      </c>
    </row>
    <row r="127" spans="21:25" x14ac:dyDescent="0.35">
      <c r="U127" t="s">
        <v>40</v>
      </c>
      <c r="V127" t="s">
        <v>38</v>
      </c>
      <c r="W127" t="s">
        <v>25</v>
      </c>
      <c r="X127" s="2">
        <v>2541</v>
      </c>
      <c r="Y127" s="3">
        <v>90</v>
      </c>
    </row>
    <row r="128" spans="21:25" x14ac:dyDescent="0.35">
      <c r="U128" t="s">
        <v>41</v>
      </c>
      <c r="V128" t="s">
        <v>37</v>
      </c>
      <c r="W128" t="s">
        <v>30</v>
      </c>
      <c r="X128" s="2">
        <v>1526</v>
      </c>
      <c r="Y128" s="3">
        <v>240</v>
      </c>
    </row>
    <row r="129" spans="21:25" x14ac:dyDescent="0.35">
      <c r="U129" t="s">
        <v>40</v>
      </c>
      <c r="V129" t="s">
        <v>38</v>
      </c>
      <c r="W129" t="s">
        <v>4</v>
      </c>
      <c r="X129" s="2">
        <v>6125</v>
      </c>
      <c r="Y129" s="3">
        <v>102</v>
      </c>
    </row>
    <row r="130" spans="21:25" x14ac:dyDescent="0.35">
      <c r="U130" t="s">
        <v>41</v>
      </c>
      <c r="V130" t="s">
        <v>35</v>
      </c>
      <c r="W130" t="s">
        <v>27</v>
      </c>
      <c r="X130" s="2">
        <v>847</v>
      </c>
      <c r="Y130" s="3">
        <v>129</v>
      </c>
    </row>
    <row r="131" spans="21:25" x14ac:dyDescent="0.35">
      <c r="U131" t="s">
        <v>8</v>
      </c>
      <c r="V131" t="s">
        <v>35</v>
      </c>
      <c r="W131" t="s">
        <v>27</v>
      </c>
      <c r="X131" s="2">
        <v>4753</v>
      </c>
      <c r="Y131" s="3">
        <v>300</v>
      </c>
    </row>
    <row r="132" spans="21:25" x14ac:dyDescent="0.35">
      <c r="U132" t="s">
        <v>6</v>
      </c>
      <c r="V132" t="s">
        <v>38</v>
      </c>
      <c r="W132" t="s">
        <v>33</v>
      </c>
      <c r="X132" s="2">
        <v>959</v>
      </c>
      <c r="Y132" s="3">
        <v>135</v>
      </c>
    </row>
    <row r="133" spans="21:25" x14ac:dyDescent="0.35">
      <c r="U133" t="s">
        <v>7</v>
      </c>
      <c r="V133" t="s">
        <v>35</v>
      </c>
      <c r="W133" t="s">
        <v>24</v>
      </c>
      <c r="X133" s="2">
        <v>2793</v>
      </c>
      <c r="Y133" s="3">
        <v>114</v>
      </c>
    </row>
    <row r="134" spans="21:25" x14ac:dyDescent="0.35">
      <c r="U134" t="s">
        <v>7</v>
      </c>
      <c r="V134" t="s">
        <v>35</v>
      </c>
      <c r="W134" t="s">
        <v>14</v>
      </c>
      <c r="X134" s="2">
        <v>4606</v>
      </c>
      <c r="Y134" s="3">
        <v>63</v>
      </c>
    </row>
    <row r="135" spans="21:25" x14ac:dyDescent="0.35">
      <c r="U135" t="s">
        <v>7</v>
      </c>
      <c r="V135" t="s">
        <v>36</v>
      </c>
      <c r="W135" t="s">
        <v>29</v>
      </c>
      <c r="X135" s="2">
        <v>5551</v>
      </c>
      <c r="Y135" s="3">
        <v>252</v>
      </c>
    </row>
    <row r="136" spans="21:25" x14ac:dyDescent="0.35">
      <c r="U136" t="s">
        <v>10</v>
      </c>
      <c r="V136" t="s">
        <v>36</v>
      </c>
      <c r="W136" t="s">
        <v>32</v>
      </c>
      <c r="X136" s="2">
        <v>6657</v>
      </c>
      <c r="Y136" s="3">
        <v>303</v>
      </c>
    </row>
    <row r="137" spans="21:25" x14ac:dyDescent="0.35">
      <c r="U137" t="s">
        <v>7</v>
      </c>
      <c r="V137" t="s">
        <v>39</v>
      </c>
      <c r="W137" t="s">
        <v>17</v>
      </c>
      <c r="X137" s="2">
        <v>4438</v>
      </c>
      <c r="Y137" s="3">
        <v>246</v>
      </c>
    </row>
    <row r="138" spans="21:25" x14ac:dyDescent="0.35">
      <c r="U138" t="s">
        <v>8</v>
      </c>
      <c r="V138" t="s">
        <v>38</v>
      </c>
      <c r="W138" t="s">
        <v>22</v>
      </c>
      <c r="X138" s="2">
        <v>168</v>
      </c>
      <c r="Y138" s="3">
        <v>84</v>
      </c>
    </row>
    <row r="139" spans="21:25" x14ac:dyDescent="0.35">
      <c r="U139" t="s">
        <v>7</v>
      </c>
      <c r="V139" t="s">
        <v>34</v>
      </c>
      <c r="W139" t="s">
        <v>17</v>
      </c>
      <c r="X139" s="2">
        <v>7777</v>
      </c>
      <c r="Y139" s="3">
        <v>39</v>
      </c>
    </row>
    <row r="140" spans="21:25" x14ac:dyDescent="0.35">
      <c r="U140" t="s">
        <v>5</v>
      </c>
      <c r="V140" t="s">
        <v>36</v>
      </c>
      <c r="W140" t="s">
        <v>17</v>
      </c>
      <c r="X140" s="2">
        <v>3339</v>
      </c>
      <c r="Y140" s="3">
        <v>348</v>
      </c>
    </row>
    <row r="141" spans="21:25" x14ac:dyDescent="0.35">
      <c r="U141" t="s">
        <v>7</v>
      </c>
      <c r="V141" t="s">
        <v>37</v>
      </c>
      <c r="W141" t="s">
        <v>33</v>
      </c>
      <c r="X141" s="2">
        <v>6391</v>
      </c>
      <c r="Y141" s="3">
        <v>48</v>
      </c>
    </row>
    <row r="142" spans="21:25" x14ac:dyDescent="0.35">
      <c r="U142" t="s">
        <v>5</v>
      </c>
      <c r="V142" t="s">
        <v>37</v>
      </c>
      <c r="W142" t="s">
        <v>22</v>
      </c>
      <c r="X142" s="2">
        <v>518</v>
      </c>
      <c r="Y142" s="3">
        <v>75</v>
      </c>
    </row>
    <row r="143" spans="21:25" x14ac:dyDescent="0.35">
      <c r="U143" t="s">
        <v>7</v>
      </c>
      <c r="V143" t="s">
        <v>38</v>
      </c>
      <c r="W143" t="s">
        <v>28</v>
      </c>
      <c r="X143" s="2">
        <v>5677</v>
      </c>
      <c r="Y143" s="3">
        <v>258</v>
      </c>
    </row>
    <row r="144" spans="21:25" x14ac:dyDescent="0.35">
      <c r="U144" t="s">
        <v>6</v>
      </c>
      <c r="V144" t="s">
        <v>39</v>
      </c>
      <c r="W144" t="s">
        <v>17</v>
      </c>
      <c r="X144" s="2">
        <v>6048</v>
      </c>
      <c r="Y144" s="3">
        <v>27</v>
      </c>
    </row>
    <row r="145" spans="21:25" x14ac:dyDescent="0.35">
      <c r="U145" t="s">
        <v>8</v>
      </c>
      <c r="V145" t="s">
        <v>38</v>
      </c>
      <c r="W145" t="s">
        <v>32</v>
      </c>
      <c r="X145" s="2">
        <v>3752</v>
      </c>
      <c r="Y145" s="3">
        <v>213</v>
      </c>
    </row>
    <row r="146" spans="21:25" x14ac:dyDescent="0.35">
      <c r="U146" t="s">
        <v>5</v>
      </c>
      <c r="V146" t="s">
        <v>35</v>
      </c>
      <c r="W146" t="s">
        <v>29</v>
      </c>
      <c r="X146" s="2">
        <v>4480</v>
      </c>
      <c r="Y146" s="3">
        <v>357</v>
      </c>
    </row>
    <row r="147" spans="21:25" x14ac:dyDescent="0.35">
      <c r="U147" t="s">
        <v>9</v>
      </c>
      <c r="V147" t="s">
        <v>37</v>
      </c>
      <c r="W147" t="s">
        <v>4</v>
      </c>
      <c r="X147" s="2">
        <v>259</v>
      </c>
      <c r="Y147" s="3">
        <v>207</v>
      </c>
    </row>
    <row r="148" spans="21:25" x14ac:dyDescent="0.35">
      <c r="U148" t="s">
        <v>8</v>
      </c>
      <c r="V148" t="s">
        <v>37</v>
      </c>
      <c r="W148" t="s">
        <v>30</v>
      </c>
      <c r="X148" s="2">
        <v>42</v>
      </c>
      <c r="Y148" s="3">
        <v>150</v>
      </c>
    </row>
    <row r="149" spans="21:25" x14ac:dyDescent="0.35">
      <c r="U149" t="s">
        <v>41</v>
      </c>
      <c r="V149" t="s">
        <v>36</v>
      </c>
      <c r="W149" t="s">
        <v>26</v>
      </c>
      <c r="X149" s="2">
        <v>98</v>
      </c>
      <c r="Y149" s="3">
        <v>204</v>
      </c>
    </row>
    <row r="150" spans="21:25" x14ac:dyDescent="0.35">
      <c r="U150" t="s">
        <v>7</v>
      </c>
      <c r="V150" t="s">
        <v>35</v>
      </c>
      <c r="W150" t="s">
        <v>27</v>
      </c>
      <c r="X150" s="2">
        <v>2478</v>
      </c>
      <c r="Y150" s="3">
        <v>21</v>
      </c>
    </row>
    <row r="151" spans="21:25" x14ac:dyDescent="0.35">
      <c r="U151" t="s">
        <v>41</v>
      </c>
      <c r="V151" t="s">
        <v>34</v>
      </c>
      <c r="W151" t="s">
        <v>33</v>
      </c>
      <c r="X151" s="2">
        <v>7847</v>
      </c>
      <c r="Y151" s="3">
        <v>174</v>
      </c>
    </row>
    <row r="152" spans="21:25" x14ac:dyDescent="0.35">
      <c r="U152" t="s">
        <v>2</v>
      </c>
      <c r="V152" t="s">
        <v>37</v>
      </c>
      <c r="W152" t="s">
        <v>17</v>
      </c>
      <c r="X152" s="2">
        <v>9926</v>
      </c>
      <c r="Y152" s="3">
        <v>201</v>
      </c>
    </row>
    <row r="153" spans="21:25" x14ac:dyDescent="0.35">
      <c r="U153" t="s">
        <v>8</v>
      </c>
      <c r="V153" t="s">
        <v>38</v>
      </c>
      <c r="W153" t="s">
        <v>13</v>
      </c>
      <c r="X153" s="2">
        <v>819</v>
      </c>
      <c r="Y153" s="3">
        <v>510</v>
      </c>
    </row>
    <row r="154" spans="21:25" x14ac:dyDescent="0.35">
      <c r="U154" t="s">
        <v>6</v>
      </c>
      <c r="V154" t="s">
        <v>39</v>
      </c>
      <c r="W154" t="s">
        <v>29</v>
      </c>
      <c r="X154" s="2">
        <v>3052</v>
      </c>
      <c r="Y154" s="3">
        <v>378</v>
      </c>
    </row>
    <row r="155" spans="21:25" x14ac:dyDescent="0.35">
      <c r="U155" t="s">
        <v>9</v>
      </c>
      <c r="V155" t="s">
        <v>34</v>
      </c>
      <c r="W155" t="s">
        <v>21</v>
      </c>
      <c r="X155" s="2">
        <v>6832</v>
      </c>
      <c r="Y155" s="3">
        <v>27</v>
      </c>
    </row>
    <row r="156" spans="21:25" x14ac:dyDescent="0.35">
      <c r="U156" t="s">
        <v>2</v>
      </c>
      <c r="V156" t="s">
        <v>39</v>
      </c>
      <c r="W156" t="s">
        <v>16</v>
      </c>
      <c r="X156" s="2">
        <v>2016</v>
      </c>
      <c r="Y156" s="3">
        <v>117</v>
      </c>
    </row>
    <row r="157" spans="21:25" x14ac:dyDescent="0.35">
      <c r="U157" t="s">
        <v>6</v>
      </c>
      <c r="V157" t="s">
        <v>38</v>
      </c>
      <c r="W157" t="s">
        <v>21</v>
      </c>
      <c r="X157" s="2">
        <v>7322</v>
      </c>
      <c r="Y157" s="3">
        <v>36</v>
      </c>
    </row>
    <row r="158" spans="21:25" x14ac:dyDescent="0.35">
      <c r="U158" t="s">
        <v>8</v>
      </c>
      <c r="V158" t="s">
        <v>35</v>
      </c>
      <c r="W158" t="s">
        <v>33</v>
      </c>
      <c r="X158" s="2">
        <v>357</v>
      </c>
      <c r="Y158" s="3">
        <v>126</v>
      </c>
    </row>
    <row r="159" spans="21:25" x14ac:dyDescent="0.35">
      <c r="U159" t="s">
        <v>9</v>
      </c>
      <c r="V159" t="s">
        <v>39</v>
      </c>
      <c r="W159" t="s">
        <v>25</v>
      </c>
      <c r="X159" s="2">
        <v>3192</v>
      </c>
      <c r="Y159" s="3">
        <v>72</v>
      </c>
    </row>
    <row r="160" spans="21:25" x14ac:dyDescent="0.35">
      <c r="U160" t="s">
        <v>7</v>
      </c>
      <c r="V160" t="s">
        <v>36</v>
      </c>
      <c r="W160" t="s">
        <v>22</v>
      </c>
      <c r="X160" s="2">
        <v>8435</v>
      </c>
      <c r="Y160" s="3">
        <v>42</v>
      </c>
    </row>
    <row r="161" spans="21:25" x14ac:dyDescent="0.35">
      <c r="U161" t="s">
        <v>40</v>
      </c>
      <c r="V161" t="s">
        <v>39</v>
      </c>
      <c r="W161" t="s">
        <v>29</v>
      </c>
      <c r="X161" s="2">
        <v>0</v>
      </c>
      <c r="Y161" s="3">
        <v>135</v>
      </c>
    </row>
    <row r="162" spans="21:25" x14ac:dyDescent="0.35">
      <c r="U162" t="s">
        <v>7</v>
      </c>
      <c r="V162" t="s">
        <v>34</v>
      </c>
      <c r="W162" t="s">
        <v>24</v>
      </c>
      <c r="X162" s="2">
        <v>8862</v>
      </c>
      <c r="Y162" s="3">
        <v>189</v>
      </c>
    </row>
    <row r="163" spans="21:25" x14ac:dyDescent="0.35">
      <c r="U163" t="s">
        <v>6</v>
      </c>
      <c r="V163" t="s">
        <v>37</v>
      </c>
      <c r="W163" t="s">
        <v>28</v>
      </c>
      <c r="X163" s="2">
        <v>3556</v>
      </c>
      <c r="Y163" s="3">
        <v>459</v>
      </c>
    </row>
    <row r="164" spans="21:25" x14ac:dyDescent="0.35">
      <c r="U164" t="s">
        <v>5</v>
      </c>
      <c r="V164" t="s">
        <v>34</v>
      </c>
      <c r="W164" t="s">
        <v>15</v>
      </c>
      <c r="X164" s="2">
        <v>7280</v>
      </c>
      <c r="Y164" s="3">
        <v>201</v>
      </c>
    </row>
    <row r="165" spans="21:25" x14ac:dyDescent="0.35">
      <c r="U165" t="s">
        <v>6</v>
      </c>
      <c r="V165" t="s">
        <v>34</v>
      </c>
      <c r="W165" t="s">
        <v>30</v>
      </c>
      <c r="X165" s="2">
        <v>3402</v>
      </c>
      <c r="Y165" s="3">
        <v>366</v>
      </c>
    </row>
    <row r="166" spans="21:25" x14ac:dyDescent="0.35">
      <c r="U166" t="s">
        <v>3</v>
      </c>
      <c r="V166" t="s">
        <v>37</v>
      </c>
      <c r="W166" t="s">
        <v>29</v>
      </c>
      <c r="X166" s="2">
        <v>4592</v>
      </c>
      <c r="Y166" s="3">
        <v>324</v>
      </c>
    </row>
    <row r="167" spans="21:25" x14ac:dyDescent="0.35">
      <c r="U167" t="s">
        <v>9</v>
      </c>
      <c r="V167" t="s">
        <v>35</v>
      </c>
      <c r="W167" t="s">
        <v>15</v>
      </c>
      <c r="X167" s="2">
        <v>7833</v>
      </c>
      <c r="Y167" s="3">
        <v>243</v>
      </c>
    </row>
    <row r="168" spans="21:25" x14ac:dyDescent="0.35">
      <c r="U168" t="s">
        <v>2</v>
      </c>
      <c r="V168" t="s">
        <v>39</v>
      </c>
      <c r="W168" t="s">
        <v>21</v>
      </c>
      <c r="X168" s="2">
        <v>7651</v>
      </c>
      <c r="Y168" s="3">
        <v>213</v>
      </c>
    </row>
    <row r="169" spans="21:25" x14ac:dyDescent="0.35">
      <c r="U169" t="s">
        <v>40</v>
      </c>
      <c r="V169" t="s">
        <v>35</v>
      </c>
      <c r="W169" t="s">
        <v>30</v>
      </c>
      <c r="X169" s="2">
        <v>2275</v>
      </c>
      <c r="Y169" s="3">
        <v>447</v>
      </c>
    </row>
    <row r="170" spans="21:25" x14ac:dyDescent="0.35">
      <c r="U170" t="s">
        <v>40</v>
      </c>
      <c r="V170" t="s">
        <v>38</v>
      </c>
      <c r="W170" t="s">
        <v>13</v>
      </c>
      <c r="X170" s="2">
        <v>5670</v>
      </c>
      <c r="Y170" s="3">
        <v>297</v>
      </c>
    </row>
    <row r="171" spans="21:25" x14ac:dyDescent="0.35">
      <c r="U171" t="s">
        <v>7</v>
      </c>
      <c r="V171" t="s">
        <v>35</v>
      </c>
      <c r="W171" t="s">
        <v>16</v>
      </c>
      <c r="X171" s="2">
        <v>2135</v>
      </c>
      <c r="Y171" s="3">
        <v>27</v>
      </c>
    </row>
    <row r="172" spans="21:25" x14ac:dyDescent="0.35">
      <c r="U172" t="s">
        <v>40</v>
      </c>
      <c r="V172" t="s">
        <v>34</v>
      </c>
      <c r="W172" t="s">
        <v>23</v>
      </c>
      <c r="X172" s="2">
        <v>2779</v>
      </c>
      <c r="Y172" s="3">
        <v>75</v>
      </c>
    </row>
    <row r="173" spans="21:25" x14ac:dyDescent="0.35">
      <c r="U173" t="s">
        <v>10</v>
      </c>
      <c r="V173" t="s">
        <v>39</v>
      </c>
      <c r="W173" t="s">
        <v>33</v>
      </c>
      <c r="X173" s="2">
        <v>12950</v>
      </c>
      <c r="Y173" s="3">
        <v>30</v>
      </c>
    </row>
    <row r="174" spans="21:25" x14ac:dyDescent="0.35">
      <c r="U174" t="s">
        <v>7</v>
      </c>
      <c r="V174" t="s">
        <v>36</v>
      </c>
      <c r="W174" t="s">
        <v>18</v>
      </c>
      <c r="X174" s="2">
        <v>2646</v>
      </c>
      <c r="Y174" s="3">
        <v>177</v>
      </c>
    </row>
    <row r="175" spans="21:25" x14ac:dyDescent="0.35">
      <c r="U175" t="s">
        <v>40</v>
      </c>
      <c r="V175" t="s">
        <v>34</v>
      </c>
      <c r="W175" t="s">
        <v>33</v>
      </c>
      <c r="X175" s="2">
        <v>3794</v>
      </c>
      <c r="Y175" s="3">
        <v>159</v>
      </c>
    </row>
    <row r="176" spans="21:25" x14ac:dyDescent="0.35">
      <c r="U176" t="s">
        <v>3</v>
      </c>
      <c r="V176" t="s">
        <v>35</v>
      </c>
      <c r="W176" t="s">
        <v>33</v>
      </c>
      <c r="X176" s="2">
        <v>819</v>
      </c>
      <c r="Y176" s="3">
        <v>306</v>
      </c>
    </row>
    <row r="177" spans="21:25" x14ac:dyDescent="0.35">
      <c r="U177" t="s">
        <v>3</v>
      </c>
      <c r="V177" t="s">
        <v>34</v>
      </c>
      <c r="W177" t="s">
        <v>20</v>
      </c>
      <c r="X177" s="2">
        <v>2583</v>
      </c>
      <c r="Y177" s="3">
        <v>18</v>
      </c>
    </row>
    <row r="178" spans="21:25" x14ac:dyDescent="0.35">
      <c r="U178" t="s">
        <v>7</v>
      </c>
      <c r="V178" t="s">
        <v>35</v>
      </c>
      <c r="W178" t="s">
        <v>19</v>
      </c>
      <c r="X178" s="2">
        <v>4585</v>
      </c>
      <c r="Y178" s="3">
        <v>240</v>
      </c>
    </row>
    <row r="179" spans="21:25" x14ac:dyDescent="0.35">
      <c r="U179" t="s">
        <v>5</v>
      </c>
      <c r="V179" t="s">
        <v>34</v>
      </c>
      <c r="W179" t="s">
        <v>33</v>
      </c>
      <c r="X179" s="2">
        <v>1652</v>
      </c>
      <c r="Y179" s="3">
        <v>93</v>
      </c>
    </row>
    <row r="180" spans="21:25" x14ac:dyDescent="0.35">
      <c r="U180" t="s">
        <v>10</v>
      </c>
      <c r="V180" t="s">
        <v>34</v>
      </c>
      <c r="W180" t="s">
        <v>26</v>
      </c>
      <c r="X180" s="2">
        <v>4991</v>
      </c>
      <c r="Y180" s="3">
        <v>9</v>
      </c>
    </row>
    <row r="181" spans="21:25" x14ac:dyDescent="0.35">
      <c r="U181" t="s">
        <v>8</v>
      </c>
      <c r="V181" t="s">
        <v>34</v>
      </c>
      <c r="W181" t="s">
        <v>16</v>
      </c>
      <c r="X181" s="2">
        <v>2009</v>
      </c>
      <c r="Y181" s="3">
        <v>219</v>
      </c>
    </row>
    <row r="182" spans="21:25" x14ac:dyDescent="0.35">
      <c r="U182" t="s">
        <v>2</v>
      </c>
      <c r="V182" t="s">
        <v>39</v>
      </c>
      <c r="W182" t="s">
        <v>22</v>
      </c>
      <c r="X182" s="2">
        <v>1568</v>
      </c>
      <c r="Y182" s="3">
        <v>141</v>
      </c>
    </row>
    <row r="183" spans="21:25" x14ac:dyDescent="0.35">
      <c r="U183" t="s">
        <v>41</v>
      </c>
      <c r="V183" t="s">
        <v>37</v>
      </c>
      <c r="W183" t="s">
        <v>20</v>
      </c>
      <c r="X183" s="2">
        <v>3388</v>
      </c>
      <c r="Y183" s="3">
        <v>123</v>
      </c>
    </row>
    <row r="184" spans="21:25" x14ac:dyDescent="0.35">
      <c r="U184" t="s">
        <v>40</v>
      </c>
      <c r="V184" t="s">
        <v>38</v>
      </c>
      <c r="W184" t="s">
        <v>24</v>
      </c>
      <c r="X184" s="2">
        <v>623</v>
      </c>
      <c r="Y184" s="3">
        <v>51</v>
      </c>
    </row>
    <row r="185" spans="21:25" x14ac:dyDescent="0.35">
      <c r="U185" t="s">
        <v>6</v>
      </c>
      <c r="V185" t="s">
        <v>36</v>
      </c>
      <c r="W185" t="s">
        <v>4</v>
      </c>
      <c r="X185" s="2">
        <v>10073</v>
      </c>
      <c r="Y185" s="3">
        <v>120</v>
      </c>
    </row>
    <row r="186" spans="21:25" x14ac:dyDescent="0.35">
      <c r="U186" t="s">
        <v>8</v>
      </c>
      <c r="V186" t="s">
        <v>39</v>
      </c>
      <c r="W186" t="s">
        <v>26</v>
      </c>
      <c r="X186" s="2">
        <v>1561</v>
      </c>
      <c r="Y186" s="3">
        <v>27</v>
      </c>
    </row>
    <row r="187" spans="21:25" x14ac:dyDescent="0.35">
      <c r="U187" t="s">
        <v>9</v>
      </c>
      <c r="V187" t="s">
        <v>36</v>
      </c>
      <c r="W187" t="s">
        <v>27</v>
      </c>
      <c r="X187" s="2">
        <v>11522</v>
      </c>
      <c r="Y187" s="3">
        <v>204</v>
      </c>
    </row>
    <row r="188" spans="21:25" x14ac:dyDescent="0.35">
      <c r="U188" t="s">
        <v>6</v>
      </c>
      <c r="V188" t="s">
        <v>38</v>
      </c>
      <c r="W188" t="s">
        <v>13</v>
      </c>
      <c r="X188" s="2">
        <v>2317</v>
      </c>
      <c r="Y188" s="3">
        <v>123</v>
      </c>
    </row>
    <row r="189" spans="21:25" x14ac:dyDescent="0.35">
      <c r="U189" t="s">
        <v>10</v>
      </c>
      <c r="V189" t="s">
        <v>37</v>
      </c>
      <c r="W189" t="s">
        <v>28</v>
      </c>
      <c r="X189" s="2">
        <v>3059</v>
      </c>
      <c r="Y189" s="3">
        <v>27</v>
      </c>
    </row>
    <row r="190" spans="21:25" x14ac:dyDescent="0.35">
      <c r="U190" t="s">
        <v>41</v>
      </c>
      <c r="V190" t="s">
        <v>37</v>
      </c>
      <c r="W190" t="s">
        <v>26</v>
      </c>
      <c r="X190" s="2">
        <v>2324</v>
      </c>
      <c r="Y190" s="3">
        <v>177</v>
      </c>
    </row>
    <row r="191" spans="21:25" x14ac:dyDescent="0.35">
      <c r="U191" t="s">
        <v>3</v>
      </c>
      <c r="V191" t="s">
        <v>39</v>
      </c>
      <c r="W191" t="s">
        <v>26</v>
      </c>
      <c r="X191" s="2">
        <v>4956</v>
      </c>
      <c r="Y191" s="3">
        <v>171</v>
      </c>
    </row>
    <row r="192" spans="21:25" x14ac:dyDescent="0.35">
      <c r="U192" t="s">
        <v>10</v>
      </c>
      <c r="V192" t="s">
        <v>34</v>
      </c>
      <c r="W192" t="s">
        <v>19</v>
      </c>
      <c r="X192" s="2">
        <v>5355</v>
      </c>
      <c r="Y192" s="3">
        <v>204</v>
      </c>
    </row>
    <row r="193" spans="21:25" x14ac:dyDescent="0.35">
      <c r="U193" t="s">
        <v>3</v>
      </c>
      <c r="V193" t="s">
        <v>34</v>
      </c>
      <c r="W193" t="s">
        <v>14</v>
      </c>
      <c r="X193" s="2">
        <v>7259</v>
      </c>
      <c r="Y193" s="3">
        <v>276</v>
      </c>
    </row>
    <row r="194" spans="21:25" x14ac:dyDescent="0.35">
      <c r="U194" t="s">
        <v>8</v>
      </c>
      <c r="V194" t="s">
        <v>37</v>
      </c>
      <c r="W194" t="s">
        <v>26</v>
      </c>
      <c r="X194" s="2">
        <v>6279</v>
      </c>
      <c r="Y194" s="3">
        <v>45</v>
      </c>
    </row>
    <row r="195" spans="21:25" x14ac:dyDescent="0.35">
      <c r="U195" t="s">
        <v>40</v>
      </c>
      <c r="V195" t="s">
        <v>38</v>
      </c>
      <c r="W195" t="s">
        <v>29</v>
      </c>
      <c r="X195" s="2">
        <v>2541</v>
      </c>
      <c r="Y195" s="3">
        <v>45</v>
      </c>
    </row>
    <row r="196" spans="21:25" x14ac:dyDescent="0.35">
      <c r="U196" t="s">
        <v>6</v>
      </c>
      <c r="V196" t="s">
        <v>35</v>
      </c>
      <c r="W196" t="s">
        <v>27</v>
      </c>
      <c r="X196" s="2">
        <v>3864</v>
      </c>
      <c r="Y196" s="3">
        <v>177</v>
      </c>
    </row>
    <row r="197" spans="21:25" x14ac:dyDescent="0.35">
      <c r="U197" t="s">
        <v>5</v>
      </c>
      <c r="V197" t="s">
        <v>36</v>
      </c>
      <c r="W197" t="s">
        <v>13</v>
      </c>
      <c r="X197" s="2">
        <v>6146</v>
      </c>
      <c r="Y197" s="3">
        <v>63</v>
      </c>
    </row>
    <row r="198" spans="21:25" x14ac:dyDescent="0.35">
      <c r="U198" t="s">
        <v>9</v>
      </c>
      <c r="V198" t="s">
        <v>39</v>
      </c>
      <c r="W198" t="s">
        <v>18</v>
      </c>
      <c r="X198" s="2">
        <v>2639</v>
      </c>
      <c r="Y198" s="3">
        <v>204</v>
      </c>
    </row>
    <row r="199" spans="21:25" x14ac:dyDescent="0.35">
      <c r="U199" t="s">
        <v>8</v>
      </c>
      <c r="V199" t="s">
        <v>37</v>
      </c>
      <c r="W199" t="s">
        <v>22</v>
      </c>
      <c r="X199" s="2">
        <v>1890</v>
      </c>
      <c r="Y199" s="3">
        <v>195</v>
      </c>
    </row>
    <row r="200" spans="21:25" x14ac:dyDescent="0.35">
      <c r="U200" t="s">
        <v>7</v>
      </c>
      <c r="V200" t="s">
        <v>34</v>
      </c>
      <c r="W200" t="s">
        <v>14</v>
      </c>
      <c r="X200" s="2">
        <v>1932</v>
      </c>
      <c r="Y200" s="3">
        <v>369</v>
      </c>
    </row>
    <row r="201" spans="21:25" x14ac:dyDescent="0.35">
      <c r="U201" t="s">
        <v>3</v>
      </c>
      <c r="V201" t="s">
        <v>34</v>
      </c>
      <c r="W201" t="s">
        <v>25</v>
      </c>
      <c r="X201" s="2">
        <v>6300</v>
      </c>
      <c r="Y201" s="3">
        <v>42</v>
      </c>
    </row>
    <row r="202" spans="21:25" x14ac:dyDescent="0.35">
      <c r="U202" t="s">
        <v>6</v>
      </c>
      <c r="V202" t="s">
        <v>37</v>
      </c>
      <c r="W202" t="s">
        <v>30</v>
      </c>
      <c r="X202" s="2">
        <v>560</v>
      </c>
      <c r="Y202" s="3">
        <v>81</v>
      </c>
    </row>
    <row r="203" spans="21:25" x14ac:dyDescent="0.35">
      <c r="U203" t="s">
        <v>9</v>
      </c>
      <c r="V203" t="s">
        <v>37</v>
      </c>
      <c r="W203" t="s">
        <v>26</v>
      </c>
      <c r="X203" s="2">
        <v>2856</v>
      </c>
      <c r="Y203" s="3">
        <v>246</v>
      </c>
    </row>
    <row r="204" spans="21:25" x14ac:dyDescent="0.35">
      <c r="U204" t="s">
        <v>9</v>
      </c>
      <c r="V204" t="s">
        <v>34</v>
      </c>
      <c r="W204" t="s">
        <v>17</v>
      </c>
      <c r="X204" s="2">
        <v>707</v>
      </c>
      <c r="Y204" s="3">
        <v>174</v>
      </c>
    </row>
    <row r="205" spans="21:25" x14ac:dyDescent="0.35">
      <c r="U205" t="s">
        <v>8</v>
      </c>
      <c r="V205" t="s">
        <v>35</v>
      </c>
      <c r="W205" t="s">
        <v>30</v>
      </c>
      <c r="X205" s="2">
        <v>3598</v>
      </c>
      <c r="Y205" s="3">
        <v>81</v>
      </c>
    </row>
    <row r="206" spans="21:25" x14ac:dyDescent="0.35">
      <c r="U206" t="s">
        <v>40</v>
      </c>
      <c r="V206" t="s">
        <v>35</v>
      </c>
      <c r="W206" t="s">
        <v>22</v>
      </c>
      <c r="X206" s="2">
        <v>6853</v>
      </c>
      <c r="Y206" s="3">
        <v>372</v>
      </c>
    </row>
    <row r="207" spans="21:25" x14ac:dyDescent="0.35">
      <c r="U207" t="s">
        <v>40</v>
      </c>
      <c r="V207" t="s">
        <v>35</v>
      </c>
      <c r="W207" t="s">
        <v>16</v>
      </c>
      <c r="X207" s="2">
        <v>4725</v>
      </c>
      <c r="Y207" s="3">
        <v>174</v>
      </c>
    </row>
    <row r="208" spans="21:25" x14ac:dyDescent="0.35">
      <c r="U208" t="s">
        <v>41</v>
      </c>
      <c r="V208" t="s">
        <v>36</v>
      </c>
      <c r="W208" t="s">
        <v>32</v>
      </c>
      <c r="X208" s="2">
        <v>10304</v>
      </c>
      <c r="Y208" s="3">
        <v>84</v>
      </c>
    </row>
    <row r="209" spans="21:25" x14ac:dyDescent="0.35">
      <c r="U209" t="s">
        <v>41</v>
      </c>
      <c r="V209" t="s">
        <v>34</v>
      </c>
      <c r="W209" t="s">
        <v>16</v>
      </c>
      <c r="X209" s="2">
        <v>1274</v>
      </c>
      <c r="Y209" s="3">
        <v>225</v>
      </c>
    </row>
    <row r="210" spans="21:25" x14ac:dyDescent="0.35">
      <c r="U210" t="s">
        <v>5</v>
      </c>
      <c r="V210" t="s">
        <v>36</v>
      </c>
      <c r="W210" t="s">
        <v>30</v>
      </c>
      <c r="X210" s="2">
        <v>1526</v>
      </c>
      <c r="Y210" s="3">
        <v>105</v>
      </c>
    </row>
    <row r="211" spans="21:25" x14ac:dyDescent="0.35">
      <c r="U211" t="s">
        <v>40</v>
      </c>
      <c r="V211" t="s">
        <v>39</v>
      </c>
      <c r="W211" t="s">
        <v>28</v>
      </c>
      <c r="X211" s="2">
        <v>3101</v>
      </c>
      <c r="Y211" s="3">
        <v>225</v>
      </c>
    </row>
    <row r="212" spans="21:25" x14ac:dyDescent="0.35">
      <c r="U212" t="s">
        <v>2</v>
      </c>
      <c r="V212" t="s">
        <v>37</v>
      </c>
      <c r="W212" t="s">
        <v>14</v>
      </c>
      <c r="X212" s="2">
        <v>1057</v>
      </c>
      <c r="Y212" s="3">
        <v>54</v>
      </c>
    </row>
    <row r="213" spans="21:25" x14ac:dyDescent="0.35">
      <c r="U213" t="s">
        <v>7</v>
      </c>
      <c r="V213" t="s">
        <v>37</v>
      </c>
      <c r="W213" t="s">
        <v>26</v>
      </c>
      <c r="X213" s="2">
        <v>5306</v>
      </c>
      <c r="Y213" s="3">
        <v>0</v>
      </c>
    </row>
    <row r="214" spans="21:25" x14ac:dyDescent="0.35">
      <c r="U214" t="s">
        <v>5</v>
      </c>
      <c r="V214" t="s">
        <v>39</v>
      </c>
      <c r="W214" t="s">
        <v>24</v>
      </c>
      <c r="X214" s="2">
        <v>4018</v>
      </c>
      <c r="Y214" s="3">
        <v>171</v>
      </c>
    </row>
    <row r="215" spans="21:25" x14ac:dyDescent="0.35">
      <c r="U215" t="s">
        <v>9</v>
      </c>
      <c r="V215" t="s">
        <v>34</v>
      </c>
      <c r="W215" t="s">
        <v>16</v>
      </c>
      <c r="X215" s="2">
        <v>938</v>
      </c>
      <c r="Y215" s="3">
        <v>189</v>
      </c>
    </row>
    <row r="216" spans="21:25" x14ac:dyDescent="0.35">
      <c r="U216" t="s">
        <v>7</v>
      </c>
      <c r="V216" t="s">
        <v>38</v>
      </c>
      <c r="W216" t="s">
        <v>18</v>
      </c>
      <c r="X216" s="2">
        <v>1778</v>
      </c>
      <c r="Y216" s="3">
        <v>270</v>
      </c>
    </row>
    <row r="217" spans="21:25" x14ac:dyDescent="0.35">
      <c r="U217" t="s">
        <v>6</v>
      </c>
      <c r="V217" t="s">
        <v>39</v>
      </c>
      <c r="W217" t="s">
        <v>30</v>
      </c>
      <c r="X217" s="2">
        <v>1638</v>
      </c>
      <c r="Y217" s="3">
        <v>63</v>
      </c>
    </row>
    <row r="218" spans="21:25" x14ac:dyDescent="0.35">
      <c r="U218" t="s">
        <v>41</v>
      </c>
      <c r="V218" t="s">
        <v>38</v>
      </c>
      <c r="W218" t="s">
        <v>25</v>
      </c>
      <c r="X218" s="2">
        <v>154</v>
      </c>
      <c r="Y218" s="3">
        <v>21</v>
      </c>
    </row>
    <row r="219" spans="21:25" x14ac:dyDescent="0.35">
      <c r="U219" t="s">
        <v>7</v>
      </c>
      <c r="V219" t="s">
        <v>37</v>
      </c>
      <c r="W219" t="s">
        <v>22</v>
      </c>
      <c r="X219" s="2">
        <v>9835</v>
      </c>
      <c r="Y219" s="3">
        <v>207</v>
      </c>
    </row>
    <row r="220" spans="21:25" x14ac:dyDescent="0.35">
      <c r="U220" t="s">
        <v>9</v>
      </c>
      <c r="V220" t="s">
        <v>37</v>
      </c>
      <c r="W220" t="s">
        <v>20</v>
      </c>
      <c r="X220" s="2">
        <v>7273</v>
      </c>
      <c r="Y220" s="3">
        <v>96</v>
      </c>
    </row>
    <row r="221" spans="21:25" x14ac:dyDescent="0.35">
      <c r="U221" t="s">
        <v>5</v>
      </c>
      <c r="V221" t="s">
        <v>39</v>
      </c>
      <c r="W221" t="s">
        <v>22</v>
      </c>
      <c r="X221" s="2">
        <v>6909</v>
      </c>
      <c r="Y221" s="3">
        <v>81</v>
      </c>
    </row>
    <row r="222" spans="21:25" x14ac:dyDescent="0.35">
      <c r="U222" t="s">
        <v>9</v>
      </c>
      <c r="V222" t="s">
        <v>39</v>
      </c>
      <c r="W222" t="s">
        <v>24</v>
      </c>
      <c r="X222" s="2">
        <v>3920</v>
      </c>
      <c r="Y222" s="3">
        <v>306</v>
      </c>
    </row>
    <row r="223" spans="21:25" x14ac:dyDescent="0.35">
      <c r="U223" t="s">
        <v>10</v>
      </c>
      <c r="V223" t="s">
        <v>39</v>
      </c>
      <c r="W223" t="s">
        <v>21</v>
      </c>
      <c r="X223" s="2">
        <v>4858</v>
      </c>
      <c r="Y223" s="3">
        <v>279</v>
      </c>
    </row>
    <row r="224" spans="21:25" x14ac:dyDescent="0.35">
      <c r="U224" t="s">
        <v>2</v>
      </c>
      <c r="V224" t="s">
        <v>38</v>
      </c>
      <c r="W224" t="s">
        <v>4</v>
      </c>
      <c r="X224" s="2">
        <v>3549</v>
      </c>
      <c r="Y224" s="3">
        <v>3</v>
      </c>
    </row>
    <row r="225" spans="21:25" x14ac:dyDescent="0.35">
      <c r="U225" t="s">
        <v>7</v>
      </c>
      <c r="V225" t="s">
        <v>39</v>
      </c>
      <c r="W225" t="s">
        <v>27</v>
      </c>
      <c r="X225" s="2">
        <v>966</v>
      </c>
      <c r="Y225" s="3">
        <v>198</v>
      </c>
    </row>
    <row r="226" spans="21:25" x14ac:dyDescent="0.35">
      <c r="U226" t="s">
        <v>5</v>
      </c>
      <c r="V226" t="s">
        <v>39</v>
      </c>
      <c r="W226" t="s">
        <v>18</v>
      </c>
      <c r="X226" s="2">
        <v>385</v>
      </c>
      <c r="Y226" s="3">
        <v>249</v>
      </c>
    </row>
    <row r="227" spans="21:25" x14ac:dyDescent="0.35">
      <c r="U227" t="s">
        <v>6</v>
      </c>
      <c r="V227" t="s">
        <v>34</v>
      </c>
      <c r="W227" t="s">
        <v>16</v>
      </c>
      <c r="X227" s="2">
        <v>2219</v>
      </c>
      <c r="Y227" s="3">
        <v>75</v>
      </c>
    </row>
    <row r="228" spans="21:25" x14ac:dyDescent="0.35">
      <c r="U228" t="s">
        <v>9</v>
      </c>
      <c r="V228" t="s">
        <v>36</v>
      </c>
      <c r="W228" t="s">
        <v>32</v>
      </c>
      <c r="X228" s="2">
        <v>2954</v>
      </c>
      <c r="Y228" s="3">
        <v>189</v>
      </c>
    </row>
    <row r="229" spans="21:25" x14ac:dyDescent="0.35">
      <c r="U229" t="s">
        <v>7</v>
      </c>
      <c r="V229" t="s">
        <v>36</v>
      </c>
      <c r="W229" t="s">
        <v>32</v>
      </c>
      <c r="X229" s="2">
        <v>280</v>
      </c>
      <c r="Y229" s="3">
        <v>87</v>
      </c>
    </row>
    <row r="230" spans="21:25" x14ac:dyDescent="0.35">
      <c r="U230" t="s">
        <v>41</v>
      </c>
      <c r="V230" t="s">
        <v>36</v>
      </c>
      <c r="W230" t="s">
        <v>30</v>
      </c>
      <c r="X230" s="2">
        <v>6118</v>
      </c>
      <c r="Y230" s="3">
        <v>174</v>
      </c>
    </row>
    <row r="231" spans="21:25" x14ac:dyDescent="0.35">
      <c r="U231" t="s">
        <v>2</v>
      </c>
      <c r="V231" t="s">
        <v>39</v>
      </c>
      <c r="W231" t="s">
        <v>15</v>
      </c>
      <c r="X231" s="2">
        <v>4802</v>
      </c>
      <c r="Y231" s="3">
        <v>36</v>
      </c>
    </row>
    <row r="232" spans="21:25" x14ac:dyDescent="0.35">
      <c r="U232" t="s">
        <v>9</v>
      </c>
      <c r="V232" t="s">
        <v>38</v>
      </c>
      <c r="W232" t="s">
        <v>24</v>
      </c>
      <c r="X232" s="2">
        <v>4137</v>
      </c>
      <c r="Y232" s="3">
        <v>60</v>
      </c>
    </row>
    <row r="233" spans="21:25" x14ac:dyDescent="0.35">
      <c r="U233" t="s">
        <v>3</v>
      </c>
      <c r="V233" t="s">
        <v>35</v>
      </c>
      <c r="W233" t="s">
        <v>23</v>
      </c>
      <c r="X233" s="2">
        <v>2023</v>
      </c>
      <c r="Y233" s="3">
        <v>78</v>
      </c>
    </row>
    <row r="234" spans="21:25" x14ac:dyDescent="0.35">
      <c r="U234" t="s">
        <v>9</v>
      </c>
      <c r="V234" t="s">
        <v>36</v>
      </c>
      <c r="W234" t="s">
        <v>30</v>
      </c>
      <c r="X234" s="2">
        <v>9051</v>
      </c>
      <c r="Y234" s="3">
        <v>57</v>
      </c>
    </row>
    <row r="235" spans="21:25" x14ac:dyDescent="0.35">
      <c r="U235" t="s">
        <v>9</v>
      </c>
      <c r="V235" t="s">
        <v>37</v>
      </c>
      <c r="W235" t="s">
        <v>28</v>
      </c>
      <c r="X235" s="2">
        <v>2919</v>
      </c>
      <c r="Y235" s="3">
        <v>45</v>
      </c>
    </row>
    <row r="236" spans="21:25" x14ac:dyDescent="0.35">
      <c r="U236" t="s">
        <v>41</v>
      </c>
      <c r="V236" t="s">
        <v>38</v>
      </c>
      <c r="W236" t="s">
        <v>22</v>
      </c>
      <c r="X236" s="2">
        <v>5915</v>
      </c>
      <c r="Y236" s="3">
        <v>3</v>
      </c>
    </row>
    <row r="237" spans="21:25" x14ac:dyDescent="0.35">
      <c r="U237" t="s">
        <v>10</v>
      </c>
      <c r="V237" t="s">
        <v>35</v>
      </c>
      <c r="W237" t="s">
        <v>15</v>
      </c>
      <c r="X237" s="2">
        <v>2562</v>
      </c>
      <c r="Y237" s="3">
        <v>6</v>
      </c>
    </row>
    <row r="238" spans="21:25" x14ac:dyDescent="0.35">
      <c r="U238" t="s">
        <v>5</v>
      </c>
      <c r="V238" t="s">
        <v>37</v>
      </c>
      <c r="W238" t="s">
        <v>25</v>
      </c>
      <c r="X238" s="2">
        <v>8813</v>
      </c>
      <c r="Y238" s="3">
        <v>21</v>
      </c>
    </row>
    <row r="239" spans="21:25" x14ac:dyDescent="0.35">
      <c r="U239" t="s">
        <v>5</v>
      </c>
      <c r="V239" t="s">
        <v>36</v>
      </c>
      <c r="W239" t="s">
        <v>18</v>
      </c>
      <c r="X239" s="2">
        <v>6111</v>
      </c>
      <c r="Y239" s="3">
        <v>3</v>
      </c>
    </row>
    <row r="240" spans="21:25" x14ac:dyDescent="0.35">
      <c r="U240" t="s">
        <v>8</v>
      </c>
      <c r="V240" t="s">
        <v>34</v>
      </c>
      <c r="W240" t="s">
        <v>31</v>
      </c>
      <c r="X240" s="2">
        <v>3507</v>
      </c>
      <c r="Y240" s="3">
        <v>288</v>
      </c>
    </row>
    <row r="241" spans="21:25" x14ac:dyDescent="0.35">
      <c r="U241" t="s">
        <v>6</v>
      </c>
      <c r="V241" t="s">
        <v>36</v>
      </c>
      <c r="W241" t="s">
        <v>13</v>
      </c>
      <c r="X241" s="2">
        <v>4319</v>
      </c>
      <c r="Y241" s="3">
        <v>30</v>
      </c>
    </row>
    <row r="242" spans="21:25" x14ac:dyDescent="0.35">
      <c r="U242" t="s">
        <v>40</v>
      </c>
      <c r="V242" t="s">
        <v>38</v>
      </c>
      <c r="W242" t="s">
        <v>26</v>
      </c>
      <c r="X242" s="2">
        <v>609</v>
      </c>
      <c r="Y242" s="3">
        <v>87</v>
      </c>
    </row>
    <row r="243" spans="21:25" x14ac:dyDescent="0.35">
      <c r="U243" t="s">
        <v>40</v>
      </c>
      <c r="V243" t="s">
        <v>39</v>
      </c>
      <c r="W243" t="s">
        <v>27</v>
      </c>
      <c r="X243" s="2">
        <v>6370</v>
      </c>
      <c r="Y243" s="3">
        <v>30</v>
      </c>
    </row>
    <row r="244" spans="21:25" x14ac:dyDescent="0.35">
      <c r="U244" t="s">
        <v>5</v>
      </c>
      <c r="V244" t="s">
        <v>38</v>
      </c>
      <c r="W244" t="s">
        <v>19</v>
      </c>
      <c r="X244" s="2">
        <v>5474</v>
      </c>
      <c r="Y244" s="3">
        <v>168</v>
      </c>
    </row>
    <row r="245" spans="21:25" x14ac:dyDescent="0.35">
      <c r="U245" t="s">
        <v>40</v>
      </c>
      <c r="V245" t="s">
        <v>36</v>
      </c>
      <c r="W245" t="s">
        <v>27</v>
      </c>
      <c r="X245" s="2">
        <v>3164</v>
      </c>
      <c r="Y245" s="3">
        <v>306</v>
      </c>
    </row>
    <row r="246" spans="21:25" x14ac:dyDescent="0.35">
      <c r="U246" t="s">
        <v>6</v>
      </c>
      <c r="V246" t="s">
        <v>35</v>
      </c>
      <c r="W246" t="s">
        <v>4</v>
      </c>
      <c r="X246" s="2">
        <v>1302</v>
      </c>
      <c r="Y246" s="3">
        <v>402</v>
      </c>
    </row>
    <row r="247" spans="21:25" x14ac:dyDescent="0.35">
      <c r="U247" t="s">
        <v>3</v>
      </c>
      <c r="V247" t="s">
        <v>37</v>
      </c>
      <c r="W247" t="s">
        <v>28</v>
      </c>
      <c r="X247" s="2">
        <v>7308</v>
      </c>
      <c r="Y247" s="3">
        <v>327</v>
      </c>
    </row>
    <row r="248" spans="21:25" x14ac:dyDescent="0.35">
      <c r="U248" t="s">
        <v>40</v>
      </c>
      <c r="V248" t="s">
        <v>37</v>
      </c>
      <c r="W248" t="s">
        <v>27</v>
      </c>
      <c r="X248" s="2">
        <v>6132</v>
      </c>
      <c r="Y248" s="3">
        <v>93</v>
      </c>
    </row>
    <row r="249" spans="21:25" x14ac:dyDescent="0.35">
      <c r="U249" t="s">
        <v>10</v>
      </c>
      <c r="V249" t="s">
        <v>35</v>
      </c>
      <c r="W249" t="s">
        <v>14</v>
      </c>
      <c r="X249" s="2">
        <v>3472</v>
      </c>
      <c r="Y249" s="3">
        <v>96</v>
      </c>
    </row>
    <row r="250" spans="21:25" x14ac:dyDescent="0.35">
      <c r="U250" t="s">
        <v>8</v>
      </c>
      <c r="V250" t="s">
        <v>39</v>
      </c>
      <c r="W250" t="s">
        <v>18</v>
      </c>
      <c r="X250" s="2">
        <v>9660</v>
      </c>
      <c r="Y250" s="3">
        <v>27</v>
      </c>
    </row>
    <row r="251" spans="21:25" x14ac:dyDescent="0.35">
      <c r="U251" t="s">
        <v>9</v>
      </c>
      <c r="V251" t="s">
        <v>38</v>
      </c>
      <c r="W251" t="s">
        <v>26</v>
      </c>
      <c r="X251" s="2">
        <v>2436</v>
      </c>
      <c r="Y251" s="3">
        <v>99</v>
      </c>
    </row>
    <row r="252" spans="21:25" x14ac:dyDescent="0.35">
      <c r="U252" t="s">
        <v>9</v>
      </c>
      <c r="V252" t="s">
        <v>38</v>
      </c>
      <c r="W252" t="s">
        <v>33</v>
      </c>
      <c r="X252" s="2">
        <v>9506</v>
      </c>
      <c r="Y252" s="3">
        <v>87</v>
      </c>
    </row>
    <row r="253" spans="21:25" x14ac:dyDescent="0.35">
      <c r="U253" t="s">
        <v>10</v>
      </c>
      <c r="V253" t="s">
        <v>37</v>
      </c>
      <c r="W253" t="s">
        <v>21</v>
      </c>
      <c r="X253" s="2">
        <v>245</v>
      </c>
      <c r="Y253" s="3">
        <v>288</v>
      </c>
    </row>
    <row r="254" spans="21:25" x14ac:dyDescent="0.35">
      <c r="U254" t="s">
        <v>8</v>
      </c>
      <c r="V254" t="s">
        <v>35</v>
      </c>
      <c r="W254" t="s">
        <v>20</v>
      </c>
      <c r="X254" s="2">
        <v>2702</v>
      </c>
      <c r="Y254" s="3">
        <v>363</v>
      </c>
    </row>
    <row r="255" spans="21:25" x14ac:dyDescent="0.35">
      <c r="U255" t="s">
        <v>10</v>
      </c>
      <c r="V255" t="s">
        <v>34</v>
      </c>
      <c r="W255" t="s">
        <v>17</v>
      </c>
      <c r="X255" s="2">
        <v>700</v>
      </c>
      <c r="Y255" s="3">
        <v>87</v>
      </c>
    </row>
    <row r="256" spans="21:25" x14ac:dyDescent="0.35">
      <c r="U256" t="s">
        <v>6</v>
      </c>
      <c r="V256" t="s">
        <v>34</v>
      </c>
      <c r="W256" t="s">
        <v>17</v>
      </c>
      <c r="X256" s="2">
        <v>3759</v>
      </c>
      <c r="Y256" s="3">
        <v>150</v>
      </c>
    </row>
    <row r="257" spans="21:25" x14ac:dyDescent="0.35">
      <c r="U257" t="s">
        <v>2</v>
      </c>
      <c r="V257" t="s">
        <v>35</v>
      </c>
      <c r="W257" t="s">
        <v>17</v>
      </c>
      <c r="X257" s="2">
        <v>1589</v>
      </c>
      <c r="Y257" s="3">
        <v>303</v>
      </c>
    </row>
    <row r="258" spans="21:25" x14ac:dyDescent="0.35">
      <c r="U258" t="s">
        <v>7</v>
      </c>
      <c r="V258" t="s">
        <v>35</v>
      </c>
      <c r="W258" t="s">
        <v>28</v>
      </c>
      <c r="X258" s="2">
        <v>5194</v>
      </c>
      <c r="Y258" s="3">
        <v>288</v>
      </c>
    </row>
    <row r="259" spans="21:25" x14ac:dyDescent="0.35">
      <c r="U259" t="s">
        <v>10</v>
      </c>
      <c r="V259" t="s">
        <v>36</v>
      </c>
      <c r="W259" t="s">
        <v>13</v>
      </c>
      <c r="X259" s="2">
        <v>945</v>
      </c>
      <c r="Y259" s="3">
        <v>75</v>
      </c>
    </row>
    <row r="260" spans="21:25" x14ac:dyDescent="0.35">
      <c r="U260" t="s">
        <v>40</v>
      </c>
      <c r="V260" t="s">
        <v>38</v>
      </c>
      <c r="W260" t="s">
        <v>31</v>
      </c>
      <c r="X260" s="2">
        <v>1988</v>
      </c>
      <c r="Y260" s="3">
        <v>39</v>
      </c>
    </row>
    <row r="261" spans="21:25" x14ac:dyDescent="0.35">
      <c r="U261" t="s">
        <v>6</v>
      </c>
      <c r="V261" t="s">
        <v>34</v>
      </c>
      <c r="W261" t="s">
        <v>32</v>
      </c>
      <c r="X261" s="2">
        <v>6734</v>
      </c>
      <c r="Y261" s="3">
        <v>123</v>
      </c>
    </row>
    <row r="262" spans="21:25" x14ac:dyDescent="0.35">
      <c r="U262" t="s">
        <v>40</v>
      </c>
      <c r="V262" t="s">
        <v>36</v>
      </c>
      <c r="W262" t="s">
        <v>4</v>
      </c>
      <c r="X262" s="2">
        <v>217</v>
      </c>
      <c r="Y262" s="3">
        <v>36</v>
      </c>
    </row>
    <row r="263" spans="21:25" x14ac:dyDescent="0.35">
      <c r="U263" t="s">
        <v>5</v>
      </c>
      <c r="V263" t="s">
        <v>34</v>
      </c>
      <c r="W263" t="s">
        <v>22</v>
      </c>
      <c r="X263" s="2">
        <v>6279</v>
      </c>
      <c r="Y263" s="3">
        <v>237</v>
      </c>
    </row>
    <row r="264" spans="21:25" x14ac:dyDescent="0.35">
      <c r="U264" t="s">
        <v>40</v>
      </c>
      <c r="V264" t="s">
        <v>36</v>
      </c>
      <c r="W264" t="s">
        <v>13</v>
      </c>
      <c r="X264" s="2">
        <v>4424</v>
      </c>
      <c r="Y264" s="3">
        <v>201</v>
      </c>
    </row>
    <row r="265" spans="21:25" x14ac:dyDescent="0.35">
      <c r="U265" t="s">
        <v>2</v>
      </c>
      <c r="V265" t="s">
        <v>36</v>
      </c>
      <c r="W265" t="s">
        <v>17</v>
      </c>
      <c r="X265" s="2">
        <v>189</v>
      </c>
      <c r="Y265" s="3">
        <v>48</v>
      </c>
    </row>
    <row r="266" spans="21:25" x14ac:dyDescent="0.35">
      <c r="U266" t="s">
        <v>5</v>
      </c>
      <c r="V266" t="s">
        <v>35</v>
      </c>
      <c r="W266" t="s">
        <v>22</v>
      </c>
      <c r="X266" s="2">
        <v>490</v>
      </c>
      <c r="Y266" s="3">
        <v>84</v>
      </c>
    </row>
    <row r="267" spans="21:25" x14ac:dyDescent="0.35">
      <c r="U267" t="s">
        <v>8</v>
      </c>
      <c r="V267" t="s">
        <v>37</v>
      </c>
      <c r="W267" t="s">
        <v>21</v>
      </c>
      <c r="X267" s="2">
        <v>434</v>
      </c>
      <c r="Y267" s="3">
        <v>87</v>
      </c>
    </row>
    <row r="268" spans="21:25" x14ac:dyDescent="0.35">
      <c r="U268" t="s">
        <v>7</v>
      </c>
      <c r="V268" t="s">
        <v>38</v>
      </c>
      <c r="W268" t="s">
        <v>30</v>
      </c>
      <c r="X268" s="2">
        <v>10129</v>
      </c>
      <c r="Y268" s="3">
        <v>312</v>
      </c>
    </row>
    <row r="269" spans="21:25" x14ac:dyDescent="0.35">
      <c r="U269" t="s">
        <v>3</v>
      </c>
      <c r="V269" t="s">
        <v>39</v>
      </c>
      <c r="W269" t="s">
        <v>28</v>
      </c>
      <c r="X269" s="2">
        <v>1652</v>
      </c>
      <c r="Y269" s="3">
        <v>102</v>
      </c>
    </row>
    <row r="270" spans="21:25" x14ac:dyDescent="0.35">
      <c r="U270" t="s">
        <v>8</v>
      </c>
      <c r="V270" t="s">
        <v>38</v>
      </c>
      <c r="W270" t="s">
        <v>21</v>
      </c>
      <c r="X270" s="2">
        <v>6433</v>
      </c>
      <c r="Y270" s="3">
        <v>78</v>
      </c>
    </row>
    <row r="271" spans="21:25" x14ac:dyDescent="0.35">
      <c r="U271" t="s">
        <v>3</v>
      </c>
      <c r="V271" t="s">
        <v>34</v>
      </c>
      <c r="W271" t="s">
        <v>23</v>
      </c>
      <c r="X271" s="2">
        <v>2212</v>
      </c>
      <c r="Y271" s="3">
        <v>117</v>
      </c>
    </row>
    <row r="272" spans="21:25" x14ac:dyDescent="0.35">
      <c r="U272" t="s">
        <v>41</v>
      </c>
      <c r="V272" t="s">
        <v>35</v>
      </c>
      <c r="W272" t="s">
        <v>19</v>
      </c>
      <c r="X272" s="2">
        <v>609</v>
      </c>
      <c r="Y272" s="3">
        <v>99</v>
      </c>
    </row>
    <row r="273" spans="21:25" x14ac:dyDescent="0.35">
      <c r="U273" t="s">
        <v>40</v>
      </c>
      <c r="V273" t="s">
        <v>35</v>
      </c>
      <c r="W273" t="s">
        <v>24</v>
      </c>
      <c r="X273" s="2">
        <v>1638</v>
      </c>
      <c r="Y273" s="3">
        <v>48</v>
      </c>
    </row>
    <row r="274" spans="21:25" x14ac:dyDescent="0.35">
      <c r="U274" t="s">
        <v>7</v>
      </c>
      <c r="V274" t="s">
        <v>34</v>
      </c>
      <c r="W274" t="s">
        <v>15</v>
      </c>
      <c r="X274" s="2">
        <v>3829</v>
      </c>
      <c r="Y274" s="3">
        <v>24</v>
      </c>
    </row>
    <row r="275" spans="21:25" x14ac:dyDescent="0.35">
      <c r="U275" t="s">
        <v>40</v>
      </c>
      <c r="V275" t="s">
        <v>39</v>
      </c>
      <c r="W275" t="s">
        <v>15</v>
      </c>
      <c r="X275" s="2">
        <v>5775</v>
      </c>
      <c r="Y275" s="3">
        <v>42</v>
      </c>
    </row>
    <row r="276" spans="21:25" x14ac:dyDescent="0.35">
      <c r="U276" t="s">
        <v>6</v>
      </c>
      <c r="V276" t="s">
        <v>35</v>
      </c>
      <c r="W276" t="s">
        <v>20</v>
      </c>
      <c r="X276" s="2">
        <v>1071</v>
      </c>
      <c r="Y276" s="3">
        <v>270</v>
      </c>
    </row>
    <row r="277" spans="21:25" x14ac:dyDescent="0.35">
      <c r="U277" t="s">
        <v>8</v>
      </c>
      <c r="V277" t="s">
        <v>36</v>
      </c>
      <c r="W277" t="s">
        <v>23</v>
      </c>
      <c r="X277" s="2">
        <v>5019</v>
      </c>
      <c r="Y277" s="3">
        <v>150</v>
      </c>
    </row>
    <row r="278" spans="21:25" x14ac:dyDescent="0.35">
      <c r="U278" t="s">
        <v>2</v>
      </c>
      <c r="V278" t="s">
        <v>37</v>
      </c>
      <c r="W278" t="s">
        <v>15</v>
      </c>
      <c r="X278" s="2">
        <v>2863</v>
      </c>
      <c r="Y278" s="3">
        <v>42</v>
      </c>
    </row>
    <row r="279" spans="21:25" x14ac:dyDescent="0.35">
      <c r="U279" t="s">
        <v>40</v>
      </c>
      <c r="V279" t="s">
        <v>35</v>
      </c>
      <c r="W279" t="s">
        <v>29</v>
      </c>
      <c r="X279" s="2">
        <v>1617</v>
      </c>
      <c r="Y279" s="3">
        <v>126</v>
      </c>
    </row>
    <row r="280" spans="21:25" x14ac:dyDescent="0.35">
      <c r="U280" t="s">
        <v>6</v>
      </c>
      <c r="V280" t="s">
        <v>37</v>
      </c>
      <c r="W280" t="s">
        <v>26</v>
      </c>
      <c r="X280" s="2">
        <v>6818</v>
      </c>
      <c r="Y280" s="3">
        <v>6</v>
      </c>
    </row>
    <row r="281" spans="21:25" x14ac:dyDescent="0.35">
      <c r="U281" t="s">
        <v>3</v>
      </c>
      <c r="V281" t="s">
        <v>35</v>
      </c>
      <c r="W281" t="s">
        <v>15</v>
      </c>
      <c r="X281" s="2">
        <v>6657</v>
      </c>
      <c r="Y281" s="3">
        <v>276</v>
      </c>
    </row>
    <row r="282" spans="21:25" x14ac:dyDescent="0.35">
      <c r="U282" t="s">
        <v>3</v>
      </c>
      <c r="V282" t="s">
        <v>34</v>
      </c>
      <c r="W282" t="s">
        <v>17</v>
      </c>
      <c r="X282" s="2">
        <v>2919</v>
      </c>
      <c r="Y282" s="3">
        <v>93</v>
      </c>
    </row>
    <row r="283" spans="21:25" x14ac:dyDescent="0.35">
      <c r="U283" t="s">
        <v>2</v>
      </c>
      <c r="V283" t="s">
        <v>36</v>
      </c>
      <c r="W283" t="s">
        <v>31</v>
      </c>
      <c r="X283" s="2">
        <v>3094</v>
      </c>
      <c r="Y283" s="3">
        <v>246</v>
      </c>
    </row>
    <row r="284" spans="21:25" x14ac:dyDescent="0.35">
      <c r="U284" t="s">
        <v>6</v>
      </c>
      <c r="V284" t="s">
        <v>39</v>
      </c>
      <c r="W284" t="s">
        <v>24</v>
      </c>
      <c r="X284" s="2">
        <v>2989</v>
      </c>
      <c r="Y284" s="3">
        <v>3</v>
      </c>
    </row>
    <row r="285" spans="21:25" x14ac:dyDescent="0.35">
      <c r="U285" t="s">
        <v>8</v>
      </c>
      <c r="V285" t="s">
        <v>38</v>
      </c>
      <c r="W285" t="s">
        <v>27</v>
      </c>
      <c r="X285" s="2">
        <v>2268</v>
      </c>
      <c r="Y285" s="3">
        <v>63</v>
      </c>
    </row>
    <row r="286" spans="21:25" x14ac:dyDescent="0.35">
      <c r="U286" t="s">
        <v>5</v>
      </c>
      <c r="V286" t="s">
        <v>35</v>
      </c>
      <c r="W286" t="s">
        <v>31</v>
      </c>
      <c r="X286" s="2">
        <v>4753</v>
      </c>
      <c r="Y286" s="3">
        <v>246</v>
      </c>
    </row>
    <row r="287" spans="21:25" x14ac:dyDescent="0.35">
      <c r="U287" t="s">
        <v>2</v>
      </c>
      <c r="V287" t="s">
        <v>34</v>
      </c>
      <c r="W287" t="s">
        <v>19</v>
      </c>
      <c r="X287" s="2">
        <v>7511</v>
      </c>
      <c r="Y287" s="3">
        <v>120</v>
      </c>
    </row>
    <row r="288" spans="21:25" x14ac:dyDescent="0.35">
      <c r="U288" t="s">
        <v>2</v>
      </c>
      <c r="V288" t="s">
        <v>38</v>
      </c>
      <c r="W288" t="s">
        <v>31</v>
      </c>
      <c r="X288" s="2">
        <v>4326</v>
      </c>
      <c r="Y288" s="3">
        <v>348</v>
      </c>
    </row>
    <row r="289" spans="21:25" x14ac:dyDescent="0.35">
      <c r="U289" t="s">
        <v>41</v>
      </c>
      <c r="V289" t="s">
        <v>34</v>
      </c>
      <c r="W289" t="s">
        <v>23</v>
      </c>
      <c r="X289" s="2">
        <v>4935</v>
      </c>
      <c r="Y289" s="3">
        <v>126</v>
      </c>
    </row>
    <row r="290" spans="21:25" x14ac:dyDescent="0.35">
      <c r="U290" t="s">
        <v>6</v>
      </c>
      <c r="V290" t="s">
        <v>35</v>
      </c>
      <c r="W290" t="s">
        <v>30</v>
      </c>
      <c r="X290" s="2">
        <v>4781</v>
      </c>
      <c r="Y290" s="3">
        <v>123</v>
      </c>
    </row>
    <row r="291" spans="21:25" x14ac:dyDescent="0.35">
      <c r="U291" t="s">
        <v>5</v>
      </c>
      <c r="V291" t="s">
        <v>38</v>
      </c>
      <c r="W291" t="s">
        <v>25</v>
      </c>
      <c r="X291" s="2">
        <v>7483</v>
      </c>
      <c r="Y291" s="3">
        <v>45</v>
      </c>
    </row>
    <row r="292" spans="21:25" x14ac:dyDescent="0.35">
      <c r="U292" t="s">
        <v>10</v>
      </c>
      <c r="V292" t="s">
        <v>38</v>
      </c>
      <c r="W292" t="s">
        <v>4</v>
      </c>
      <c r="X292" s="2">
        <v>6860</v>
      </c>
      <c r="Y292" s="3">
        <v>126</v>
      </c>
    </row>
    <row r="293" spans="21:25" x14ac:dyDescent="0.35">
      <c r="U293" t="s">
        <v>40</v>
      </c>
      <c r="V293" t="s">
        <v>37</v>
      </c>
      <c r="W293" t="s">
        <v>29</v>
      </c>
      <c r="X293" s="2">
        <v>9002</v>
      </c>
      <c r="Y293" s="3">
        <v>72</v>
      </c>
    </row>
    <row r="294" spans="21:25" x14ac:dyDescent="0.35">
      <c r="U294" t="s">
        <v>6</v>
      </c>
      <c r="V294" t="s">
        <v>36</v>
      </c>
      <c r="W294" t="s">
        <v>29</v>
      </c>
      <c r="X294" s="2">
        <v>1400</v>
      </c>
      <c r="Y294" s="3">
        <v>135</v>
      </c>
    </row>
    <row r="295" spans="21:25" x14ac:dyDescent="0.35">
      <c r="U295" t="s">
        <v>10</v>
      </c>
      <c r="V295" t="s">
        <v>34</v>
      </c>
      <c r="W295" t="s">
        <v>22</v>
      </c>
      <c r="X295" s="2">
        <v>4053</v>
      </c>
      <c r="Y295" s="3">
        <v>24</v>
      </c>
    </row>
    <row r="296" spans="21:25" x14ac:dyDescent="0.35">
      <c r="U296" t="s">
        <v>7</v>
      </c>
      <c r="V296" t="s">
        <v>36</v>
      </c>
      <c r="W296" t="s">
        <v>31</v>
      </c>
      <c r="X296" s="2">
        <v>2149</v>
      </c>
      <c r="Y296" s="3">
        <v>117</v>
      </c>
    </row>
    <row r="297" spans="21:25" x14ac:dyDescent="0.35">
      <c r="U297" t="s">
        <v>3</v>
      </c>
      <c r="V297" t="s">
        <v>39</v>
      </c>
      <c r="W297" t="s">
        <v>29</v>
      </c>
      <c r="X297" s="2">
        <v>3640</v>
      </c>
      <c r="Y297" s="3">
        <v>51</v>
      </c>
    </row>
    <row r="298" spans="21:25" x14ac:dyDescent="0.35">
      <c r="U298" t="s">
        <v>2</v>
      </c>
      <c r="V298" t="s">
        <v>39</v>
      </c>
      <c r="W298" t="s">
        <v>23</v>
      </c>
      <c r="X298" s="2">
        <v>630</v>
      </c>
      <c r="Y298" s="3">
        <v>36</v>
      </c>
    </row>
    <row r="299" spans="21:25" x14ac:dyDescent="0.35">
      <c r="U299" t="s">
        <v>9</v>
      </c>
      <c r="V299" t="s">
        <v>35</v>
      </c>
      <c r="W299" t="s">
        <v>27</v>
      </c>
      <c r="X299" s="2">
        <v>2429</v>
      </c>
      <c r="Y299" s="3">
        <v>144</v>
      </c>
    </row>
    <row r="300" spans="21:25" x14ac:dyDescent="0.35">
      <c r="U300" t="s">
        <v>9</v>
      </c>
      <c r="V300" t="s">
        <v>36</v>
      </c>
      <c r="W300" t="s">
        <v>25</v>
      </c>
      <c r="X300" s="2">
        <v>2142</v>
      </c>
      <c r="Y300" s="3">
        <v>114</v>
      </c>
    </row>
    <row r="301" spans="21:25" x14ac:dyDescent="0.35">
      <c r="U301" t="s">
        <v>7</v>
      </c>
      <c r="V301" t="s">
        <v>37</v>
      </c>
      <c r="W301" t="s">
        <v>30</v>
      </c>
      <c r="X301" s="2">
        <v>6454</v>
      </c>
      <c r="Y301" s="3">
        <v>54</v>
      </c>
    </row>
    <row r="302" spans="21:25" x14ac:dyDescent="0.35">
      <c r="U302" t="s">
        <v>7</v>
      </c>
      <c r="V302" t="s">
        <v>37</v>
      </c>
      <c r="W302" t="s">
        <v>16</v>
      </c>
      <c r="X302" s="2">
        <v>4487</v>
      </c>
      <c r="Y302" s="3">
        <v>333</v>
      </c>
    </row>
    <row r="303" spans="21:25" x14ac:dyDescent="0.35">
      <c r="U303" t="s">
        <v>3</v>
      </c>
      <c r="V303" t="s">
        <v>37</v>
      </c>
      <c r="W303" t="s">
        <v>4</v>
      </c>
      <c r="X303" s="2">
        <v>938</v>
      </c>
      <c r="Y303" s="3">
        <v>366</v>
      </c>
    </row>
    <row r="304" spans="21:25" x14ac:dyDescent="0.35">
      <c r="U304" t="s">
        <v>3</v>
      </c>
      <c r="V304" t="s">
        <v>38</v>
      </c>
      <c r="W304" t="s">
        <v>26</v>
      </c>
      <c r="X304" s="2">
        <v>8841</v>
      </c>
      <c r="Y304" s="3">
        <v>303</v>
      </c>
    </row>
    <row r="305" spans="21:25" x14ac:dyDescent="0.35">
      <c r="U305" t="s">
        <v>2</v>
      </c>
      <c r="V305" t="s">
        <v>39</v>
      </c>
      <c r="W305" t="s">
        <v>33</v>
      </c>
      <c r="X305" s="2">
        <v>4018</v>
      </c>
      <c r="Y305" s="3">
        <v>126</v>
      </c>
    </row>
    <row r="306" spans="21:25" x14ac:dyDescent="0.35">
      <c r="U306" t="s">
        <v>41</v>
      </c>
      <c r="V306" t="s">
        <v>37</v>
      </c>
      <c r="W306" t="s">
        <v>15</v>
      </c>
      <c r="X306" s="2">
        <v>714</v>
      </c>
      <c r="Y306" s="3">
        <v>231</v>
      </c>
    </row>
    <row r="307" spans="21:25" x14ac:dyDescent="0.35">
      <c r="U307" t="s">
        <v>9</v>
      </c>
      <c r="V307" t="s">
        <v>38</v>
      </c>
      <c r="W307" t="s">
        <v>25</v>
      </c>
      <c r="X307" s="2">
        <v>3850</v>
      </c>
      <c r="Y307" s="3">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26D4E-718E-4DFC-B8A2-8CC0ED2CF9B8}">
  <dimension ref="C2:I79"/>
  <sheetViews>
    <sheetView showGridLines="0" workbookViewId="0">
      <selection activeCell="C2" sqref="C2"/>
    </sheetView>
  </sheetViews>
  <sheetFormatPr defaultRowHeight="14.5" x14ac:dyDescent="0.35"/>
  <cols>
    <col min="3" max="3" width="16.453125" bestFit="1" customWidth="1"/>
    <col min="4" max="4" width="14.1796875" style="29" bestFit="1" customWidth="1"/>
    <col min="5" max="5" width="7.08984375" bestFit="1" customWidth="1"/>
    <col min="6" max="6" width="11.7265625" bestFit="1" customWidth="1"/>
    <col min="7" max="7" width="10.7265625" bestFit="1" customWidth="1"/>
    <col min="8" max="8" width="16.26953125" bestFit="1" customWidth="1"/>
    <col min="9" max="9" width="14.1796875" bestFit="1" customWidth="1"/>
    <col min="11" max="11" width="15.1796875" bestFit="1" customWidth="1"/>
  </cols>
  <sheetData>
    <row r="2" spans="3:9" ht="23.5" x14ac:dyDescent="0.55000000000000004">
      <c r="C2" s="39" t="s">
        <v>46</v>
      </c>
    </row>
    <row r="5" spans="3:9" x14ac:dyDescent="0.35">
      <c r="C5" s="4" t="s">
        <v>46</v>
      </c>
      <c r="H5" s="4" t="s">
        <v>62</v>
      </c>
    </row>
    <row r="7" spans="3:9" x14ac:dyDescent="0.35">
      <c r="C7" s="19" t="s">
        <v>57</v>
      </c>
      <c r="D7" t="s">
        <v>58</v>
      </c>
      <c r="H7" s="19" t="s">
        <v>57</v>
      </c>
      <c r="I7" t="s">
        <v>58</v>
      </c>
    </row>
    <row r="8" spans="3:9" x14ac:dyDescent="0.35">
      <c r="C8" s="10" t="s">
        <v>38</v>
      </c>
      <c r="D8" s="20"/>
      <c r="H8" s="10" t="s">
        <v>38</v>
      </c>
      <c r="I8" s="20"/>
    </row>
    <row r="9" spans="3:9" x14ac:dyDescent="0.35">
      <c r="C9" s="23" t="s">
        <v>5</v>
      </c>
      <c r="D9" s="20">
        <v>25221</v>
      </c>
      <c r="H9" s="23" t="s">
        <v>41</v>
      </c>
      <c r="I9" s="20">
        <v>6069</v>
      </c>
    </row>
    <row r="10" spans="3:9" x14ac:dyDescent="0.35">
      <c r="C10" s="10" t="s">
        <v>36</v>
      </c>
      <c r="D10" s="20"/>
      <c r="H10" s="10" t="s">
        <v>36</v>
      </c>
      <c r="I10" s="20"/>
    </row>
    <row r="11" spans="3:9" x14ac:dyDescent="0.35">
      <c r="C11" s="23" t="s">
        <v>5</v>
      </c>
      <c r="D11" s="20">
        <v>39620</v>
      </c>
      <c r="H11" s="23" t="s">
        <v>8</v>
      </c>
      <c r="I11" s="20">
        <v>5019</v>
      </c>
    </row>
    <row r="12" spans="3:9" x14ac:dyDescent="0.35">
      <c r="C12" s="10" t="s">
        <v>34</v>
      </c>
      <c r="D12" s="20"/>
      <c r="H12" s="10" t="s">
        <v>34</v>
      </c>
      <c r="I12" s="20"/>
    </row>
    <row r="13" spans="3:9" x14ac:dyDescent="0.35">
      <c r="C13" s="23" t="s">
        <v>5</v>
      </c>
      <c r="D13" s="20">
        <v>41559</v>
      </c>
      <c r="H13" s="23" t="s">
        <v>8</v>
      </c>
      <c r="I13" s="20">
        <v>5516</v>
      </c>
    </row>
    <row r="14" spans="3:9" x14ac:dyDescent="0.35">
      <c r="C14" s="10" t="s">
        <v>37</v>
      </c>
      <c r="D14" s="20"/>
      <c r="H14" s="10" t="s">
        <v>37</v>
      </c>
      <c r="I14" s="20"/>
    </row>
    <row r="15" spans="3:9" x14ac:dyDescent="0.35">
      <c r="C15" s="23" t="s">
        <v>7</v>
      </c>
      <c r="D15" s="20">
        <v>43568</v>
      </c>
      <c r="H15" s="23" t="s">
        <v>10</v>
      </c>
      <c r="I15" s="20">
        <v>7987</v>
      </c>
    </row>
    <row r="16" spans="3:9" x14ac:dyDescent="0.35">
      <c r="C16" s="10" t="s">
        <v>39</v>
      </c>
      <c r="D16" s="20"/>
      <c r="H16" s="10" t="s">
        <v>39</v>
      </c>
      <c r="I16" s="20"/>
    </row>
    <row r="17" spans="3:9" x14ac:dyDescent="0.35">
      <c r="C17" s="23" t="s">
        <v>2</v>
      </c>
      <c r="D17" s="20">
        <v>45752</v>
      </c>
      <c r="H17" s="23" t="s">
        <v>41</v>
      </c>
      <c r="I17" s="20">
        <v>3976</v>
      </c>
    </row>
    <row r="18" spans="3:9" x14ac:dyDescent="0.35">
      <c r="C18" s="10" t="s">
        <v>35</v>
      </c>
      <c r="D18" s="20"/>
      <c r="H18" s="10" t="s">
        <v>35</v>
      </c>
      <c r="I18" s="20"/>
    </row>
    <row r="19" spans="3:9" x14ac:dyDescent="0.35">
      <c r="C19" s="23" t="s">
        <v>40</v>
      </c>
      <c r="D19" s="20">
        <v>38325</v>
      </c>
      <c r="H19" s="23" t="s">
        <v>2</v>
      </c>
      <c r="I19" s="20">
        <v>2142</v>
      </c>
    </row>
    <row r="20" spans="3:9" x14ac:dyDescent="0.35">
      <c r="D20" s="21"/>
    </row>
    <row r="21" spans="3:9" x14ac:dyDescent="0.35">
      <c r="D21" s="21"/>
    </row>
    <row r="22" spans="3:9" x14ac:dyDescent="0.35">
      <c r="C22" s="4"/>
      <c r="D22" s="30"/>
    </row>
    <row r="23" spans="3:9" x14ac:dyDescent="0.35">
      <c r="D23" s="21"/>
    </row>
    <row r="24" spans="3:9" x14ac:dyDescent="0.35">
      <c r="D24" s="21"/>
    </row>
    <row r="25" spans="3:9" x14ac:dyDescent="0.35">
      <c r="D25" s="21"/>
    </row>
    <row r="26" spans="3:9" x14ac:dyDescent="0.35">
      <c r="D26" s="21"/>
    </row>
    <row r="27" spans="3:9" x14ac:dyDescent="0.35">
      <c r="D27" s="21"/>
    </row>
    <row r="28" spans="3:9" x14ac:dyDescent="0.35">
      <c r="D28" s="21"/>
    </row>
    <row r="29" spans="3:9" x14ac:dyDescent="0.35">
      <c r="D29" s="21"/>
    </row>
    <row r="30" spans="3:9" x14ac:dyDescent="0.35">
      <c r="D30" s="21"/>
    </row>
    <row r="31" spans="3:9" x14ac:dyDescent="0.35">
      <c r="D31" s="21"/>
    </row>
    <row r="32" spans="3:9" x14ac:dyDescent="0.35">
      <c r="D32" s="21"/>
    </row>
    <row r="33" spans="4:4" x14ac:dyDescent="0.35">
      <c r="D33" s="21"/>
    </row>
    <row r="34" spans="4:4" x14ac:dyDescent="0.35">
      <c r="D34" s="21"/>
    </row>
    <row r="35" spans="4:4" x14ac:dyDescent="0.35">
      <c r="D35" s="21"/>
    </row>
    <row r="36" spans="4:4" x14ac:dyDescent="0.35">
      <c r="D36" s="21"/>
    </row>
    <row r="37" spans="4:4" x14ac:dyDescent="0.35">
      <c r="D37" s="21"/>
    </row>
    <row r="38" spans="4:4" x14ac:dyDescent="0.35">
      <c r="D38" s="21"/>
    </row>
    <row r="39" spans="4:4" x14ac:dyDescent="0.35">
      <c r="D39" s="21"/>
    </row>
    <row r="40" spans="4:4" x14ac:dyDescent="0.35">
      <c r="D40" s="21"/>
    </row>
    <row r="41" spans="4:4" x14ac:dyDescent="0.35">
      <c r="D41" s="21"/>
    </row>
    <row r="42" spans="4:4" x14ac:dyDescent="0.35">
      <c r="D42" s="21"/>
    </row>
    <row r="43" spans="4:4" x14ac:dyDescent="0.35">
      <c r="D43" s="21"/>
    </row>
    <row r="44" spans="4:4" x14ac:dyDescent="0.35">
      <c r="D44" s="21"/>
    </row>
    <row r="45" spans="4:4" x14ac:dyDescent="0.35">
      <c r="D45" s="21"/>
    </row>
    <row r="46" spans="4:4" x14ac:dyDescent="0.35">
      <c r="D46" s="21"/>
    </row>
    <row r="47" spans="4:4" x14ac:dyDescent="0.35">
      <c r="D47" s="21"/>
    </row>
    <row r="48" spans="4:4" x14ac:dyDescent="0.35">
      <c r="D48" s="21"/>
    </row>
    <row r="49" spans="4:4" x14ac:dyDescent="0.35">
      <c r="D49" s="21"/>
    </row>
    <row r="50" spans="4:4" x14ac:dyDescent="0.35">
      <c r="D50" s="21"/>
    </row>
    <row r="51" spans="4:4" x14ac:dyDescent="0.35">
      <c r="D51" s="21"/>
    </row>
    <row r="52" spans="4:4" x14ac:dyDescent="0.35">
      <c r="D52" s="21"/>
    </row>
    <row r="53" spans="4:4" x14ac:dyDescent="0.35">
      <c r="D53" s="21"/>
    </row>
    <row r="54" spans="4:4" x14ac:dyDescent="0.35">
      <c r="D54" s="21"/>
    </row>
    <row r="55" spans="4:4" x14ac:dyDescent="0.35">
      <c r="D55" s="21"/>
    </row>
    <row r="56" spans="4:4" x14ac:dyDescent="0.35">
      <c r="D56" s="21"/>
    </row>
    <row r="57" spans="4:4" x14ac:dyDescent="0.35">
      <c r="D57" s="21"/>
    </row>
    <row r="58" spans="4:4" x14ac:dyDescent="0.35">
      <c r="D58" s="21"/>
    </row>
    <row r="59" spans="4:4" x14ac:dyDescent="0.35">
      <c r="D59" s="21"/>
    </row>
    <row r="60" spans="4:4" x14ac:dyDescent="0.35">
      <c r="D60" s="21"/>
    </row>
    <row r="61" spans="4:4" x14ac:dyDescent="0.35">
      <c r="D61" s="21"/>
    </row>
    <row r="62" spans="4:4" x14ac:dyDescent="0.35">
      <c r="D62" s="21"/>
    </row>
    <row r="63" spans="4:4" x14ac:dyDescent="0.35">
      <c r="D63" s="21"/>
    </row>
    <row r="64" spans="4:4" x14ac:dyDescent="0.35">
      <c r="D64" s="21"/>
    </row>
    <row r="65" spans="4:4" x14ac:dyDescent="0.35">
      <c r="D65" s="21"/>
    </row>
    <row r="66" spans="4:4" x14ac:dyDescent="0.35">
      <c r="D66" s="21"/>
    </row>
    <row r="67" spans="4:4" x14ac:dyDescent="0.35">
      <c r="D67" s="21"/>
    </row>
    <row r="68" spans="4:4" x14ac:dyDescent="0.35">
      <c r="D68" s="21"/>
    </row>
    <row r="69" spans="4:4" x14ac:dyDescent="0.35">
      <c r="D69" s="21"/>
    </row>
    <row r="70" spans="4:4" x14ac:dyDescent="0.35">
      <c r="D70" s="21"/>
    </row>
    <row r="71" spans="4:4" x14ac:dyDescent="0.35">
      <c r="D71" s="21"/>
    </row>
    <row r="72" spans="4:4" x14ac:dyDescent="0.35">
      <c r="D72" s="21"/>
    </row>
    <row r="73" spans="4:4" x14ac:dyDescent="0.35">
      <c r="D73" s="21"/>
    </row>
    <row r="74" spans="4:4" x14ac:dyDescent="0.35">
      <c r="D74" s="21"/>
    </row>
    <row r="75" spans="4:4" x14ac:dyDescent="0.35">
      <c r="D75" s="21"/>
    </row>
    <row r="76" spans="4:4" x14ac:dyDescent="0.35">
      <c r="D76" s="21"/>
    </row>
    <row r="77" spans="4:4" x14ac:dyDescent="0.35">
      <c r="D77" s="21"/>
    </row>
    <row r="78" spans="4:4" x14ac:dyDescent="0.35">
      <c r="D78" s="21"/>
    </row>
    <row r="79" spans="4:4" x14ac:dyDescent="0.35">
      <c r="D79" s="2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175D1-808E-47BE-8506-FC1131DA824C}">
  <dimension ref="C1:F26"/>
  <sheetViews>
    <sheetView showGridLines="0" zoomScale="120" zoomScaleNormal="120" workbookViewId="0">
      <selection activeCell="D4" sqref="D4"/>
    </sheetView>
  </sheetViews>
  <sheetFormatPr defaultRowHeight="14.5" x14ac:dyDescent="0.35"/>
  <cols>
    <col min="3" max="3" width="20.7265625" bestFit="1" customWidth="1"/>
    <col min="4" max="6" width="10.6328125" style="42" bestFit="1" customWidth="1"/>
    <col min="8" max="8" width="20.36328125" bestFit="1" customWidth="1"/>
    <col min="9" max="9" width="13.1796875" customWidth="1"/>
    <col min="16" max="16" width="20.36328125" bestFit="1" customWidth="1"/>
  </cols>
  <sheetData>
    <row r="1" spans="3:6" ht="23.5" x14ac:dyDescent="0.55000000000000004">
      <c r="C1" s="39" t="s">
        <v>66</v>
      </c>
    </row>
    <row r="3" spans="3:6" x14ac:dyDescent="0.35">
      <c r="C3" s="25" t="s">
        <v>0</v>
      </c>
      <c r="D3" s="26" t="s">
        <v>80</v>
      </c>
      <c r="E3"/>
      <c r="F3"/>
    </row>
    <row r="4" spans="3:6" x14ac:dyDescent="0.35">
      <c r="C4" s="27" t="s">
        <v>4</v>
      </c>
      <c r="D4" s="43">
        <v>13789.72</v>
      </c>
      <c r="E4"/>
      <c r="F4"/>
    </row>
    <row r="5" spans="3:6" x14ac:dyDescent="0.35">
      <c r="C5" s="27" t="s">
        <v>21</v>
      </c>
      <c r="D5" s="43">
        <v>12729</v>
      </c>
      <c r="E5"/>
      <c r="F5"/>
    </row>
    <row r="6" spans="3:6" x14ac:dyDescent="0.35">
      <c r="C6" s="27" t="s">
        <v>25</v>
      </c>
      <c r="D6" s="43">
        <v>10118.049999999999</v>
      </c>
      <c r="E6"/>
      <c r="F6"/>
    </row>
    <row r="7" spans="3:6" x14ac:dyDescent="0.35">
      <c r="C7" s="27" t="s">
        <v>26</v>
      </c>
      <c r="D7" s="43">
        <v>9147.6</v>
      </c>
      <c r="E7"/>
      <c r="F7"/>
    </row>
    <row r="8" spans="3:6" x14ac:dyDescent="0.35">
      <c r="C8" s="27" t="s">
        <v>33</v>
      </c>
      <c r="D8" s="43">
        <v>7718.8600000000006</v>
      </c>
      <c r="E8"/>
      <c r="F8"/>
    </row>
    <row r="9" spans="3:6" x14ac:dyDescent="0.35">
      <c r="C9" s="27" t="s">
        <v>28</v>
      </c>
      <c r="D9" s="43">
        <v>7679.4199999999992</v>
      </c>
      <c r="E9"/>
      <c r="F9"/>
    </row>
    <row r="10" spans="3:6" x14ac:dyDescent="0.35">
      <c r="C10" s="27" t="s">
        <v>32</v>
      </c>
      <c r="D10" s="43">
        <v>6802.9</v>
      </c>
      <c r="E10"/>
      <c r="F10"/>
    </row>
    <row r="11" spans="3:6" x14ac:dyDescent="0.35">
      <c r="C11" s="27" t="s">
        <v>31</v>
      </c>
      <c r="D11" s="43">
        <v>6441.61</v>
      </c>
      <c r="E11"/>
      <c r="F11"/>
    </row>
    <row r="12" spans="3:6" x14ac:dyDescent="0.35">
      <c r="C12" s="27" t="s">
        <v>22</v>
      </c>
      <c r="D12" s="43">
        <v>6060.4400000000005</v>
      </c>
      <c r="E12"/>
      <c r="F12"/>
    </row>
    <row r="13" spans="3:6" x14ac:dyDescent="0.35">
      <c r="C13" s="27" t="s">
        <v>30</v>
      </c>
      <c r="D13" s="43">
        <v>5608.12</v>
      </c>
      <c r="E13"/>
      <c r="F13"/>
    </row>
    <row r="14" spans="3:6" x14ac:dyDescent="0.35">
      <c r="C14" s="27" t="s">
        <v>13</v>
      </c>
      <c r="D14" s="43">
        <v>5309.8600000000006</v>
      </c>
      <c r="E14"/>
      <c r="F14"/>
    </row>
    <row r="15" spans="3:6" x14ac:dyDescent="0.35">
      <c r="C15" s="27" t="s">
        <v>24</v>
      </c>
      <c r="D15" s="43">
        <v>4208.33</v>
      </c>
      <c r="E15"/>
      <c r="F15"/>
    </row>
    <row r="16" spans="3:6" x14ac:dyDescent="0.35">
      <c r="C16" s="27" t="s">
        <v>19</v>
      </c>
      <c r="D16" s="43">
        <v>4190.4799999999996</v>
      </c>
      <c r="E16"/>
      <c r="F16"/>
    </row>
    <row r="17" spans="3:6" x14ac:dyDescent="0.35">
      <c r="C17" s="27" t="s">
        <v>23</v>
      </c>
      <c r="D17" s="43">
        <v>3606.37</v>
      </c>
      <c r="E17"/>
      <c r="F17"/>
    </row>
    <row r="18" spans="3:6" x14ac:dyDescent="0.35">
      <c r="C18" s="27" t="s">
        <v>16</v>
      </c>
      <c r="D18" s="43">
        <v>2476.46</v>
      </c>
      <c r="E18"/>
      <c r="F18"/>
    </row>
    <row r="19" spans="3:6" x14ac:dyDescent="0.35">
      <c r="C19" s="27" t="s">
        <v>17</v>
      </c>
      <c r="D19" s="43">
        <v>2380.0100000000002</v>
      </c>
      <c r="E19"/>
      <c r="F19"/>
    </row>
    <row r="20" spans="3:6" x14ac:dyDescent="0.35">
      <c r="C20" s="27" t="s">
        <v>29</v>
      </c>
      <c r="D20" s="43">
        <v>2218.8000000000002</v>
      </c>
      <c r="E20"/>
      <c r="F20"/>
    </row>
    <row r="21" spans="3:6" x14ac:dyDescent="0.35">
      <c r="C21" s="27" t="s">
        <v>18</v>
      </c>
      <c r="D21" s="43">
        <v>31.100000000000136</v>
      </c>
      <c r="E21"/>
      <c r="F21"/>
    </row>
    <row r="22" spans="3:6" x14ac:dyDescent="0.35">
      <c r="C22" s="27" t="s">
        <v>14</v>
      </c>
      <c r="D22" s="43">
        <v>-153</v>
      </c>
      <c r="E22"/>
      <c r="F22"/>
    </row>
    <row r="23" spans="3:6" x14ac:dyDescent="0.35">
      <c r="C23" s="27" t="s">
        <v>27</v>
      </c>
      <c r="D23" s="43">
        <v>-2369.8499999999995</v>
      </c>
      <c r="E23"/>
      <c r="F23"/>
    </row>
    <row r="24" spans="3:6" x14ac:dyDescent="0.35">
      <c r="C24" s="27" t="s">
        <v>81</v>
      </c>
      <c r="D24" s="43">
        <v>107994.28000000001</v>
      </c>
      <c r="E24"/>
      <c r="F24"/>
    </row>
    <row r="25" spans="3:6" x14ac:dyDescent="0.35">
      <c r="D25"/>
      <c r="E25"/>
      <c r="F25"/>
    </row>
    <row r="26" spans="3:6" x14ac:dyDescent="0.35">
      <c r="D26"/>
      <c r="E26"/>
      <c r="F26"/>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6462F-4992-42F7-A5A0-31AB6224B3EE}">
  <dimension ref="A1:J19"/>
  <sheetViews>
    <sheetView showGridLines="0" topLeftCell="B1" zoomScale="150" zoomScaleNormal="150" workbookViewId="0">
      <selection activeCell="L11" sqref="L11"/>
    </sheetView>
  </sheetViews>
  <sheetFormatPr defaultRowHeight="14.5" x14ac:dyDescent="0.35"/>
  <cols>
    <col min="1" max="1" width="0" hidden="1" customWidth="1"/>
    <col min="3" max="3" width="16.81640625" customWidth="1"/>
    <col min="4" max="4" width="13.81640625" customWidth="1"/>
    <col min="5" max="5" width="11.81640625" customWidth="1"/>
    <col min="7" max="7" width="17.453125" customWidth="1"/>
    <col min="8" max="8" width="9.81640625" bestFit="1" customWidth="1"/>
    <col min="10" max="10" width="16.08984375" customWidth="1"/>
  </cols>
  <sheetData>
    <row r="1" spans="1:10" ht="18.5" x14ac:dyDescent="0.45">
      <c r="C1" s="37" t="s">
        <v>45</v>
      </c>
      <c r="D1" s="37"/>
    </row>
    <row r="4" spans="1:10" x14ac:dyDescent="0.35">
      <c r="A4" t="str" cm="1">
        <f t="array" ref="A4:A9">_xlfn.UNIQUE(data[Geography])</f>
        <v>New Zealand</v>
      </c>
      <c r="J4" s="46" t="s">
        <v>90</v>
      </c>
    </row>
    <row r="5" spans="1:10" x14ac:dyDescent="0.35">
      <c r="A5" t="str">
        <v>USA</v>
      </c>
      <c r="C5" s="4" t="s">
        <v>82</v>
      </c>
      <c r="D5" s="44" t="s">
        <v>36</v>
      </c>
      <c r="J5" s="49">
        <v>12000</v>
      </c>
    </row>
    <row r="6" spans="1:10" x14ac:dyDescent="0.35">
      <c r="A6" t="str">
        <v>Canada</v>
      </c>
    </row>
    <row r="7" spans="1:10" ht="15" thickBot="1" x14ac:dyDescent="0.4">
      <c r="A7" t="str">
        <v>UK</v>
      </c>
      <c r="C7" s="47" t="s">
        <v>89</v>
      </c>
      <c r="D7" s="47"/>
      <c r="E7" s="47"/>
      <c r="G7" s="47" t="s">
        <v>88</v>
      </c>
      <c r="H7" s="47"/>
      <c r="I7" s="47"/>
    </row>
    <row r="8" spans="1:10" x14ac:dyDescent="0.35">
      <c r="A8" t="str">
        <v>Australia</v>
      </c>
    </row>
    <row r="9" spans="1:10" x14ac:dyDescent="0.35">
      <c r="A9" t="str">
        <v>India</v>
      </c>
      <c r="C9" s="27" t="s">
        <v>83</v>
      </c>
      <c r="D9" s="26"/>
      <c r="E9" s="26">
        <f>COUNTIF(data[Geography],'9'!D5)</f>
        <v>50</v>
      </c>
      <c r="G9" s="45"/>
      <c r="H9" s="46" t="s">
        <v>1</v>
      </c>
      <c r="I9" s="46" t="s">
        <v>47</v>
      </c>
      <c r="J9" s="45" t="s">
        <v>91</v>
      </c>
    </row>
    <row r="10" spans="1:10" x14ac:dyDescent="0.35">
      <c r="G10" s="26" t="str" cm="1">
        <f t="array" ref="G10:G19">_xlfn._xlws.SORT(_xlfn.UNIQUE(data[Sales Person]))</f>
        <v>Barr Faughny</v>
      </c>
      <c r="H10" s="48">
        <f>SUMIFS(data[Amount],data[Sales Person],G10,data[Geography],$D$5)</f>
        <v>23709</v>
      </c>
      <c r="I10" s="26">
        <f>SUMIFS(data[Units],data[Sales Person],G10,data[Geography],$D$5)</f>
        <v>909</v>
      </c>
      <c r="J10" s="50">
        <f>IF(H10&gt;$J$5,1,-1)</f>
        <v>1</v>
      </c>
    </row>
    <row r="11" spans="1:10" x14ac:dyDescent="0.35">
      <c r="C11" s="45"/>
      <c r="D11" s="45" t="s">
        <v>84</v>
      </c>
      <c r="E11" s="45" t="s">
        <v>50</v>
      </c>
      <c r="G11" s="26" t="str">
        <v>Brien Boise</v>
      </c>
      <c r="H11" s="48">
        <f>SUMIFS(data[Amount],data[Sales Person],G11,data[Geography],$D$5)</f>
        <v>5019</v>
      </c>
      <c r="I11" s="26">
        <f>SUMIFS(data[Units],data[Sales Person],G11,data[Geography],$D$5)</f>
        <v>150</v>
      </c>
      <c r="J11" s="50">
        <f t="shared" ref="J11:J19" si="0">IF(H11&gt;$J$5,1,-1)</f>
        <v>-1</v>
      </c>
    </row>
    <row r="12" spans="1:10" x14ac:dyDescent="0.35">
      <c r="C12" s="26" t="s">
        <v>85</v>
      </c>
      <c r="D12" s="41">
        <f>SUMIFS(data[Amount],data[Geography],D5)</f>
        <v>237944</v>
      </c>
      <c r="E12" s="41">
        <f>AVERAGEIFS(data[Amount],data[Geography],$D$5)</f>
        <v>4758.88</v>
      </c>
      <c r="G12" s="26" t="str">
        <v>Carla Molina</v>
      </c>
      <c r="H12" s="48">
        <f>SUMIFS(data[Amount],data[Sales Person],G12,data[Geography],$D$5)</f>
        <v>39242</v>
      </c>
      <c r="I12" s="26">
        <f>SUMIFS(data[Units],data[Sales Person],G12,data[Geography],$D$5)</f>
        <v>1482</v>
      </c>
      <c r="J12" s="50">
        <f t="shared" si="0"/>
        <v>1</v>
      </c>
    </row>
    <row r="13" spans="1:10" x14ac:dyDescent="0.35">
      <c r="C13" s="26" t="s">
        <v>75</v>
      </c>
      <c r="D13" s="41">
        <f>SUMIFS(data[Total Cost],data[Geography],$D$5)</f>
        <v>68259.839999999997</v>
      </c>
      <c r="E13" s="41">
        <f>AVERAGEIFS(data[Total Cost],data[Geography],$D$5)</f>
        <v>1365.1967999999999</v>
      </c>
      <c r="G13" s="26" t="str">
        <v>Ches Bonnell</v>
      </c>
      <c r="H13" s="48">
        <f>SUMIFS(data[Amount],data[Sales Person],G13,data[Geography],$D$5)</f>
        <v>21931</v>
      </c>
      <c r="I13" s="26">
        <f>SUMIFS(data[Units],data[Sales Person],G13,data[Geography],$D$5)</f>
        <v>975</v>
      </c>
      <c r="J13" s="50">
        <f t="shared" si="0"/>
        <v>1</v>
      </c>
    </row>
    <row r="14" spans="1:10" x14ac:dyDescent="0.35">
      <c r="C14" s="26" t="s">
        <v>86</v>
      </c>
      <c r="D14" s="41">
        <f>SUMIFS(data[Amount],data[Geography],$D$5)-SUMIFS(data[Total Cost],data[Geography],$D$5)</f>
        <v>169684.16</v>
      </c>
      <c r="E14" s="41">
        <f>D14/E9</f>
        <v>3393.6831999999999</v>
      </c>
      <c r="G14" s="26" t="str">
        <v>Curtice Advani</v>
      </c>
      <c r="H14" s="48">
        <f>SUMIFS(data[Amount],data[Sales Person],G14,data[Geography],$D$5)</f>
        <v>27377</v>
      </c>
      <c r="I14" s="26">
        <f>SUMIFS(data[Units],data[Sales Person],G14,data[Geography],$D$5)</f>
        <v>513</v>
      </c>
      <c r="J14" s="50">
        <f t="shared" si="0"/>
        <v>1</v>
      </c>
    </row>
    <row r="15" spans="1:10" x14ac:dyDescent="0.35">
      <c r="C15" s="26" t="s">
        <v>87</v>
      </c>
      <c r="D15" s="26">
        <f>SUMIF(data[Geography],$D$5,data[Units])</f>
        <v>7302</v>
      </c>
      <c r="E15" s="41">
        <f>AVERAGEIFS(data[Units],data[Geography],$D$5)</f>
        <v>146.04</v>
      </c>
      <c r="G15" s="26" t="str">
        <v>Gigi Bohling</v>
      </c>
      <c r="H15" s="48">
        <f>SUMIFS(data[Amount],data[Sales Person],G15,data[Geography],$D$5)</f>
        <v>39620</v>
      </c>
      <c r="I15" s="26">
        <f>SUMIFS(data[Units],data[Sales Person],G15,data[Geography],$D$5)</f>
        <v>573</v>
      </c>
      <c r="J15" s="50">
        <f t="shared" si="0"/>
        <v>1</v>
      </c>
    </row>
    <row r="16" spans="1:10" x14ac:dyDescent="0.35">
      <c r="G16" s="26" t="str">
        <v>Gunar Cockshoot</v>
      </c>
      <c r="H16" s="48">
        <f>SUMIFS(data[Amount],data[Sales Person],G16,data[Geography],$D$5)</f>
        <v>18564</v>
      </c>
      <c r="I16" s="26">
        <f>SUMIFS(data[Units],data[Sales Person],G16,data[Geography],$D$5)</f>
        <v>420</v>
      </c>
      <c r="J16" s="50">
        <f t="shared" si="0"/>
        <v>1</v>
      </c>
    </row>
    <row r="17" spans="7:10" x14ac:dyDescent="0.35">
      <c r="G17" s="26" t="str">
        <v>Husein Augar</v>
      </c>
      <c r="H17" s="48">
        <f>SUMIFS(data[Amount],data[Sales Person],G17,data[Geography],$D$5)</f>
        <v>25669</v>
      </c>
      <c r="I17" s="26">
        <f>SUMIFS(data[Units],data[Sales Person],G17,data[Geography],$D$5)</f>
        <v>564</v>
      </c>
      <c r="J17" s="50">
        <f t="shared" si="0"/>
        <v>1</v>
      </c>
    </row>
    <row r="18" spans="7:10" x14ac:dyDescent="0.35">
      <c r="G18" s="26" t="str">
        <v>Oby Sorrel</v>
      </c>
      <c r="H18" s="48">
        <f>SUMIFS(data[Amount],data[Sales Person],G18,data[Geography],$D$5)</f>
        <v>13797</v>
      </c>
      <c r="I18" s="26">
        <f>SUMIFS(data[Units],data[Sales Person],G18,data[Geography],$D$5)</f>
        <v>1053</v>
      </c>
      <c r="J18" s="50">
        <f t="shared" si="0"/>
        <v>1</v>
      </c>
    </row>
    <row r="19" spans="7:10" x14ac:dyDescent="0.35">
      <c r="G19" s="26" t="str">
        <v>Ram Mahesh</v>
      </c>
      <c r="H19" s="48">
        <f>SUMIFS(data[Amount],data[Sales Person],G19,data[Geography],$D$5)</f>
        <v>23016</v>
      </c>
      <c r="I19" s="26">
        <f>SUMIFS(data[Units],data[Sales Person],G19,data[Geography],$D$5)</f>
        <v>663</v>
      </c>
      <c r="J19" s="50">
        <f t="shared" si="0"/>
        <v>1</v>
      </c>
    </row>
  </sheetData>
  <conditionalFormatting sqref="H10:H19">
    <cfRule type="dataBar" priority="2">
      <dataBar>
        <cfvo type="min"/>
        <cfvo type="max"/>
        <color theme="4" tint="0.59999389629810485"/>
      </dataBar>
      <extLst>
        <ext xmlns:x14="http://schemas.microsoft.com/office/spreadsheetml/2009/9/main" uri="{B025F937-C7B1-47D3-B67F-A62EFF666E3E}">
          <x14:id>{E0C5FD91-4DBB-4EC0-B4B2-E969B9428F6C}</x14:id>
        </ext>
      </extLst>
    </cfRule>
  </conditionalFormatting>
  <conditionalFormatting sqref="J10:J19">
    <cfRule type="iconSet" priority="1">
      <iconSet iconSet="3Symbols" showValue="0">
        <cfvo type="percent" val="0"/>
        <cfvo type="percent" val="33"/>
        <cfvo type="percent" val="67"/>
      </iconSet>
    </cfRule>
  </conditionalFormatting>
  <dataValidations count="1">
    <dataValidation type="list" allowBlank="1" showInputMessage="1" showErrorMessage="1" sqref="D5" xr:uid="{95151C66-7B44-4A52-9C25-20CBFC81BFFD}">
      <formula1>$A$4:$A$9</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E0C5FD91-4DBB-4EC0-B4B2-E969B9428F6C}">
            <x14:dataBar minLength="0" maxLength="100" gradient="0">
              <x14:cfvo type="autoMin"/>
              <x14:cfvo type="autoMax"/>
              <x14:negativeFillColor rgb="FFFF0000"/>
              <x14:axisColor rgb="FF000000"/>
            </x14:dataBar>
          </x14:cfRule>
          <xm:sqref>H10:H19</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C48AB-300C-42A0-97EA-5342FC8909BD}">
  <dimension ref="C2:G27"/>
  <sheetViews>
    <sheetView zoomScale="150" zoomScaleNormal="150" workbookViewId="0">
      <selection activeCell="C2" sqref="C2"/>
    </sheetView>
  </sheetViews>
  <sheetFormatPr defaultRowHeight="14.5" x14ac:dyDescent="0.35"/>
  <cols>
    <col min="3" max="3" width="20.81640625" bestFit="1" customWidth="1"/>
    <col min="4" max="4" width="14.1796875" style="40" bestFit="1" customWidth="1"/>
    <col min="5" max="5" width="11.7265625" bestFit="1" customWidth="1"/>
    <col min="6" max="6" width="10.36328125" style="40" bestFit="1" customWidth="1"/>
    <col min="7" max="7" width="8.453125" style="52" bestFit="1" customWidth="1"/>
  </cols>
  <sheetData>
    <row r="2" spans="3:7" x14ac:dyDescent="0.35">
      <c r="C2" s="4" t="s">
        <v>98</v>
      </c>
    </row>
    <row r="4" spans="3:7" x14ac:dyDescent="0.35">
      <c r="C4" s="19" t="s">
        <v>57</v>
      </c>
      <c r="D4" s="40" t="s">
        <v>58</v>
      </c>
      <c r="E4" t="s">
        <v>59</v>
      </c>
      <c r="F4" s="40" t="s">
        <v>80</v>
      </c>
      <c r="G4" t="s">
        <v>97</v>
      </c>
    </row>
    <row r="5" spans="3:7" x14ac:dyDescent="0.35">
      <c r="C5" s="10" t="s">
        <v>26</v>
      </c>
      <c r="D5" s="40">
        <v>98</v>
      </c>
      <c r="E5" s="20">
        <v>159</v>
      </c>
      <c r="F5" s="40">
        <v>-792.4</v>
      </c>
      <c r="G5" s="51">
        <v>-8.0857142857142854</v>
      </c>
    </row>
    <row r="6" spans="3:7" x14ac:dyDescent="0.35">
      <c r="C6" s="10" t="s">
        <v>21</v>
      </c>
      <c r="D6" s="40">
        <v>567</v>
      </c>
      <c r="E6" s="20">
        <v>228</v>
      </c>
      <c r="F6" s="40">
        <v>-1485</v>
      </c>
      <c r="G6" s="51">
        <v>-2.6190476190476191</v>
      </c>
    </row>
    <row r="7" spans="3:7" x14ac:dyDescent="0.35">
      <c r="C7" s="10" t="s">
        <v>17</v>
      </c>
      <c r="D7" s="40">
        <v>1589</v>
      </c>
      <c r="E7" s="20">
        <v>303</v>
      </c>
      <c r="F7" s="40">
        <v>646.67000000000007</v>
      </c>
      <c r="G7" s="51">
        <v>0.40696664568911267</v>
      </c>
    </row>
    <row r="8" spans="3:7" x14ac:dyDescent="0.35">
      <c r="C8" s="10" t="s">
        <v>23</v>
      </c>
      <c r="D8" s="40">
        <v>2023</v>
      </c>
      <c r="E8" s="20">
        <v>78</v>
      </c>
      <c r="F8" s="40">
        <v>1516.78</v>
      </c>
      <c r="G8" s="51">
        <v>0.74976767177459214</v>
      </c>
    </row>
    <row r="9" spans="3:7" x14ac:dyDescent="0.35">
      <c r="C9" s="10" t="s">
        <v>25</v>
      </c>
      <c r="D9" s="40">
        <v>2464</v>
      </c>
      <c r="E9" s="20">
        <v>234</v>
      </c>
      <c r="F9" s="40">
        <v>-613.09999999999991</v>
      </c>
      <c r="G9" s="51">
        <v>-0.2488230519480519</v>
      </c>
    </row>
    <row r="10" spans="3:7" x14ac:dyDescent="0.35">
      <c r="C10" s="10" t="s">
        <v>24</v>
      </c>
      <c r="D10" s="40">
        <v>4431</v>
      </c>
      <c r="E10" s="20">
        <v>162</v>
      </c>
      <c r="F10" s="40">
        <v>3625.86</v>
      </c>
      <c r="G10" s="51">
        <v>0.81829383886255924</v>
      </c>
    </row>
    <row r="11" spans="3:7" x14ac:dyDescent="0.35">
      <c r="C11" s="10" t="s">
        <v>31</v>
      </c>
      <c r="D11" s="40">
        <v>4753</v>
      </c>
      <c r="E11" s="20">
        <v>246</v>
      </c>
      <c r="F11" s="40">
        <v>3328.66</v>
      </c>
      <c r="G11" s="51">
        <v>0.70032821375973064</v>
      </c>
    </row>
    <row r="12" spans="3:7" x14ac:dyDescent="0.35">
      <c r="C12" s="10" t="s">
        <v>13</v>
      </c>
      <c r="D12" s="40">
        <v>4760</v>
      </c>
      <c r="E12" s="20">
        <v>69</v>
      </c>
      <c r="F12" s="40">
        <v>4116.2299999999996</v>
      </c>
      <c r="G12" s="51">
        <v>0.86475420168067219</v>
      </c>
    </row>
    <row r="13" spans="3:7" x14ac:dyDescent="0.35">
      <c r="C13" s="10" t="s">
        <v>4</v>
      </c>
      <c r="D13" s="40">
        <v>5005</v>
      </c>
      <c r="E13" s="20">
        <v>558</v>
      </c>
      <c r="F13" s="40">
        <v>-1624.0400000000009</v>
      </c>
      <c r="G13" s="51">
        <v>-0.32448351648351664</v>
      </c>
    </row>
    <row r="14" spans="3:7" x14ac:dyDescent="0.35">
      <c r="C14" s="10" t="s">
        <v>20</v>
      </c>
      <c r="D14" s="40">
        <v>5747</v>
      </c>
      <c r="E14" s="20">
        <v>828</v>
      </c>
      <c r="F14" s="40">
        <v>-3046.3599999999988</v>
      </c>
      <c r="G14" s="51">
        <v>-0.5300783017226377</v>
      </c>
    </row>
    <row r="15" spans="3:7" x14ac:dyDescent="0.35">
      <c r="C15" s="10" t="s">
        <v>19</v>
      </c>
      <c r="D15" s="40">
        <v>5747</v>
      </c>
      <c r="E15" s="20">
        <v>354</v>
      </c>
      <c r="F15" s="40">
        <v>3042.44</v>
      </c>
      <c r="G15" s="51">
        <v>0.52939620671654775</v>
      </c>
    </row>
    <row r="16" spans="3:7" x14ac:dyDescent="0.35">
      <c r="C16" s="10" t="s">
        <v>18</v>
      </c>
      <c r="D16" s="40">
        <v>6223</v>
      </c>
      <c r="E16" s="20">
        <v>294</v>
      </c>
      <c r="F16" s="40">
        <v>4320.82</v>
      </c>
      <c r="G16" s="51">
        <v>0.69433070866141733</v>
      </c>
    </row>
    <row r="17" spans="3:7" x14ac:dyDescent="0.35">
      <c r="C17" s="10" t="s">
        <v>16</v>
      </c>
      <c r="D17" s="40">
        <v>6860</v>
      </c>
      <c r="E17" s="20">
        <v>201</v>
      </c>
      <c r="F17" s="40">
        <v>5093.21</v>
      </c>
      <c r="G17" s="51">
        <v>0.74245043731778426</v>
      </c>
    </row>
    <row r="18" spans="3:7" x14ac:dyDescent="0.35">
      <c r="C18" s="10" t="s">
        <v>33</v>
      </c>
      <c r="D18" s="40">
        <v>10045</v>
      </c>
      <c r="E18" s="20">
        <v>864</v>
      </c>
      <c r="F18" s="40">
        <v>-642.67999999999847</v>
      </c>
      <c r="G18" s="51">
        <v>-6.3980089596814185E-2</v>
      </c>
    </row>
    <row r="19" spans="3:7" x14ac:dyDescent="0.35">
      <c r="C19" s="10" t="s">
        <v>29</v>
      </c>
      <c r="D19" s="40">
        <v>10234</v>
      </c>
      <c r="E19" s="20">
        <v>717</v>
      </c>
      <c r="F19" s="40">
        <v>5100.2800000000007</v>
      </c>
      <c r="G19" s="51">
        <v>0.49836623021301552</v>
      </c>
    </row>
    <row r="20" spans="3:7" x14ac:dyDescent="0.35">
      <c r="C20" s="10" t="s">
        <v>14</v>
      </c>
      <c r="D20" s="40">
        <v>10493</v>
      </c>
      <c r="E20" s="20">
        <v>414</v>
      </c>
      <c r="F20" s="40">
        <v>5649.2000000000007</v>
      </c>
      <c r="G20" s="51">
        <v>0.53837796626322321</v>
      </c>
    </row>
    <row r="21" spans="3:7" x14ac:dyDescent="0.35">
      <c r="C21" s="10" t="s">
        <v>22</v>
      </c>
      <c r="D21" s="40">
        <v>12355</v>
      </c>
      <c r="E21" s="20">
        <v>666</v>
      </c>
      <c r="F21" s="40">
        <v>5848.18</v>
      </c>
      <c r="G21" s="51">
        <v>0.47334520437070016</v>
      </c>
    </row>
    <row r="22" spans="3:7" x14ac:dyDescent="0.35">
      <c r="C22" s="10" t="s">
        <v>28</v>
      </c>
      <c r="D22" s="40">
        <v>12649</v>
      </c>
      <c r="E22" s="20">
        <v>504</v>
      </c>
      <c r="F22" s="40">
        <v>7417.48</v>
      </c>
      <c r="G22" s="51">
        <v>0.58640841173215275</v>
      </c>
    </row>
    <row r="23" spans="3:7" x14ac:dyDescent="0.35">
      <c r="C23" s="10" t="s">
        <v>27</v>
      </c>
      <c r="D23" s="40">
        <v>14371</v>
      </c>
      <c r="E23" s="20">
        <v>771</v>
      </c>
      <c r="F23" s="40">
        <v>1472.1700000000019</v>
      </c>
      <c r="G23" s="51">
        <v>0.1024403312226012</v>
      </c>
    </row>
    <row r="24" spans="3:7" x14ac:dyDescent="0.35">
      <c r="C24" s="10" t="s">
        <v>30</v>
      </c>
      <c r="D24" s="40">
        <v>17409</v>
      </c>
      <c r="E24" s="20">
        <v>903</v>
      </c>
      <c r="F24" s="40">
        <v>4324.5299999999988</v>
      </c>
      <c r="G24" s="51">
        <v>0.24840772014475265</v>
      </c>
    </row>
    <row r="25" spans="3:7" x14ac:dyDescent="0.35">
      <c r="C25" s="10" t="s">
        <v>32</v>
      </c>
      <c r="D25" s="40">
        <v>19054</v>
      </c>
      <c r="E25" s="20">
        <v>693</v>
      </c>
      <c r="F25" s="40">
        <v>13059.55</v>
      </c>
      <c r="G25" s="51">
        <v>0.6853967670830271</v>
      </c>
    </row>
    <row r="26" spans="3:7" x14ac:dyDescent="0.35">
      <c r="C26" s="10" t="s">
        <v>15</v>
      </c>
      <c r="D26" s="40">
        <v>32557</v>
      </c>
      <c r="E26" s="20">
        <v>912</v>
      </c>
      <c r="F26" s="40">
        <v>21859.239999999998</v>
      </c>
      <c r="G26" s="51">
        <v>0.67141444236262549</v>
      </c>
    </row>
    <row r="27" spans="3:7" x14ac:dyDescent="0.35">
      <c r="C27" s="10" t="s">
        <v>81</v>
      </c>
      <c r="D27" s="40">
        <v>189434</v>
      </c>
      <c r="E27" s="20">
        <v>10158</v>
      </c>
      <c r="F27" s="40">
        <v>82217.72</v>
      </c>
      <c r="G27" s="51">
        <v>0.43401775816379318</v>
      </c>
    </row>
  </sheetData>
  <conditionalFormatting pivot="1" sqref="G5:G27">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1</vt:lpstr>
      <vt:lpstr>2</vt:lpstr>
      <vt:lpstr>3</vt:lpstr>
      <vt:lpstr>4</vt:lpstr>
      <vt:lpstr>5 </vt:lpstr>
      <vt:lpstr>6</vt:lpstr>
      <vt:lpstr>7</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will</cp:lastModifiedBy>
  <dcterms:created xsi:type="dcterms:W3CDTF">2021-03-14T20:21:32Z</dcterms:created>
  <dcterms:modified xsi:type="dcterms:W3CDTF">2022-06-06T05:09:48Z</dcterms:modified>
</cp:coreProperties>
</file>