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murf\Downloads\"/>
    </mc:Choice>
  </mc:AlternateContent>
  <xr:revisionPtr revIDLastSave="0" documentId="13_ncr:1_{AC6A3E77-895E-43D6-973B-9CCDA341A905}" xr6:coauthVersionLast="43" xr6:coauthVersionMax="43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Tabel Angsuran" sheetId="2" r:id="rId1"/>
    <sheet name="PEMBIAYAAN ANGGOTA (MUROBAHAH)" sheetId="9" r:id="rId2"/>
    <sheet name="MUDHAROBAH" sheetId="11" r:id="rId3"/>
    <sheet name="MUSYARAKAH" sheetId="12" r:id="rId4"/>
  </sheets>
  <definedNames>
    <definedName name="_xlnm.Print_Area" localSheetId="1">'PEMBIAYAAN ANGGOTA (MUROBAHAH)'!$A$1:$I$28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9" l="1"/>
  <c r="I20" i="9" l="1"/>
  <c r="I22" i="9" s="1"/>
  <c r="I18" i="9"/>
  <c r="D20" i="11" l="1"/>
  <c r="J13" i="12" l="1"/>
  <c r="F13" i="12"/>
  <c r="F11" i="12"/>
  <c r="K7" i="12" s="1"/>
  <c r="E9" i="12"/>
  <c r="E23" i="12" l="1"/>
  <c r="E25" i="12" s="1"/>
  <c r="J7" i="12" s="1"/>
  <c r="K11" i="12" l="1"/>
  <c r="K13" i="12"/>
  <c r="K18" i="12" s="1"/>
  <c r="K20" i="12" l="1"/>
  <c r="H21" i="12" s="1"/>
  <c r="K15" i="12"/>
  <c r="E20" i="9" l="1"/>
  <c r="E22" i="9" l="1"/>
  <c r="E18" i="9" s="1"/>
  <c r="E24" i="9"/>
  <c r="E12" i="9"/>
  <c r="D10" i="11" l="1"/>
  <c r="H10" i="11" l="1"/>
  <c r="D22" i="11"/>
  <c r="I8" i="11" l="1"/>
  <c r="I15" i="11" s="1"/>
  <c r="F16" i="11" s="1"/>
  <c r="I10" i="11"/>
  <c r="I12" i="11" l="1"/>
  <c r="F6" i="2" l="1"/>
  <c r="E6" i="2"/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1" i="2"/>
  <c r="O32" i="2"/>
  <c r="O33" i="2"/>
  <c r="O34" i="2"/>
  <c r="O35" i="2"/>
  <c r="O30" i="2"/>
  <c r="B30" i="2"/>
  <c r="C30" i="2"/>
  <c r="D30" i="2"/>
  <c r="E30" i="2"/>
  <c r="F30" i="2"/>
  <c r="G30" i="2"/>
  <c r="H30" i="2"/>
  <c r="I30" i="2"/>
  <c r="J30" i="2"/>
  <c r="K30" i="2"/>
  <c r="L30" i="2"/>
  <c r="M30" i="2"/>
  <c r="B32" i="2"/>
  <c r="C32" i="2"/>
  <c r="D32" i="2"/>
  <c r="E32" i="2"/>
  <c r="F32" i="2"/>
  <c r="G32" i="2"/>
  <c r="H32" i="2"/>
  <c r="I32" i="2"/>
  <c r="J32" i="2"/>
  <c r="K32" i="2"/>
  <c r="L32" i="2"/>
  <c r="M32" i="2"/>
  <c r="B29" i="2"/>
  <c r="C29" i="2"/>
  <c r="D29" i="2"/>
  <c r="E29" i="2"/>
  <c r="F29" i="2"/>
  <c r="G29" i="2"/>
  <c r="H29" i="2"/>
  <c r="I29" i="2"/>
  <c r="J29" i="2"/>
  <c r="K29" i="2"/>
  <c r="L29" i="2"/>
  <c r="M29" i="2"/>
  <c r="B31" i="2"/>
  <c r="C31" i="2"/>
  <c r="D31" i="2"/>
  <c r="E31" i="2"/>
  <c r="F31" i="2"/>
  <c r="G31" i="2"/>
  <c r="H31" i="2"/>
  <c r="I31" i="2"/>
  <c r="J31" i="2"/>
  <c r="K31" i="2"/>
  <c r="L31" i="2"/>
  <c r="M31" i="2"/>
  <c r="B27" i="2"/>
  <c r="C27" i="2"/>
  <c r="D27" i="2"/>
  <c r="E27" i="2"/>
  <c r="F27" i="2"/>
  <c r="G27" i="2"/>
  <c r="H27" i="2"/>
  <c r="I27" i="2"/>
  <c r="J27" i="2"/>
  <c r="K27" i="2"/>
  <c r="L27" i="2"/>
  <c r="M27" i="2"/>
  <c r="B25" i="2"/>
  <c r="C25" i="2"/>
  <c r="D25" i="2"/>
  <c r="E25" i="2"/>
  <c r="F25" i="2"/>
  <c r="G25" i="2"/>
  <c r="H25" i="2"/>
  <c r="I25" i="2"/>
  <c r="J25" i="2"/>
  <c r="K25" i="2"/>
  <c r="L25" i="2"/>
  <c r="M25" i="2"/>
  <c r="B34" i="2"/>
  <c r="C34" i="2"/>
  <c r="D34" i="2"/>
  <c r="E34" i="2"/>
  <c r="F34" i="2"/>
  <c r="G34" i="2"/>
  <c r="H34" i="2"/>
  <c r="I34" i="2"/>
  <c r="J34" i="2"/>
  <c r="K34" i="2"/>
  <c r="L34" i="2"/>
  <c r="M34" i="2"/>
  <c r="B12" i="2"/>
  <c r="C12" i="2"/>
  <c r="D12" i="2"/>
  <c r="E12" i="2"/>
  <c r="F12" i="2"/>
  <c r="G12" i="2"/>
  <c r="H12" i="2"/>
  <c r="I12" i="2"/>
  <c r="J12" i="2"/>
  <c r="K12" i="2"/>
  <c r="L12" i="2"/>
  <c r="M12" i="2"/>
  <c r="B18" i="2"/>
  <c r="C18" i="2"/>
  <c r="D18" i="2"/>
  <c r="E18" i="2"/>
  <c r="F18" i="2"/>
  <c r="G18" i="2"/>
  <c r="H18" i="2"/>
  <c r="I18" i="2"/>
  <c r="J18" i="2"/>
  <c r="K18" i="2"/>
  <c r="L18" i="2"/>
  <c r="M18" i="2"/>
  <c r="B7" i="2"/>
  <c r="C7" i="2"/>
  <c r="D7" i="2"/>
  <c r="E7" i="2"/>
  <c r="F7" i="2"/>
  <c r="G7" i="2"/>
  <c r="H7" i="2"/>
  <c r="I7" i="2"/>
  <c r="J7" i="2"/>
  <c r="K7" i="2"/>
  <c r="L7" i="2"/>
  <c r="M7" i="2"/>
  <c r="H6" i="2" l="1"/>
  <c r="I6" i="2"/>
  <c r="J6" i="2"/>
  <c r="K6" i="2"/>
  <c r="L6" i="2"/>
  <c r="M6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3" i="2"/>
  <c r="I13" i="2"/>
  <c r="J13" i="2"/>
  <c r="K13" i="2"/>
  <c r="L13" i="2"/>
  <c r="M13" i="2"/>
  <c r="H14" i="2"/>
  <c r="I14" i="2"/>
  <c r="J14" i="2"/>
  <c r="K14" i="2"/>
  <c r="L14" i="2"/>
  <c r="M14" i="2"/>
  <c r="B8" i="2"/>
  <c r="C8" i="2"/>
  <c r="D8" i="2"/>
  <c r="E8" i="2"/>
  <c r="F8" i="2"/>
  <c r="G8" i="2"/>
  <c r="B11" i="2"/>
  <c r="C11" i="2"/>
  <c r="D11" i="2"/>
  <c r="E11" i="2"/>
  <c r="F11" i="2"/>
  <c r="G11" i="2"/>
  <c r="B20" i="2"/>
  <c r="C20" i="2"/>
  <c r="D20" i="2"/>
  <c r="E20" i="2"/>
  <c r="F20" i="2"/>
  <c r="G20" i="2"/>
  <c r="H20" i="2"/>
  <c r="I20" i="2"/>
  <c r="J20" i="2"/>
  <c r="K20" i="2"/>
  <c r="L20" i="2"/>
  <c r="M20" i="2"/>
  <c r="B23" i="2"/>
  <c r="C23" i="2"/>
  <c r="D23" i="2"/>
  <c r="E23" i="2"/>
  <c r="F23" i="2"/>
  <c r="G23" i="2"/>
  <c r="H23" i="2"/>
  <c r="I23" i="2"/>
  <c r="J23" i="2"/>
  <c r="K23" i="2"/>
  <c r="L23" i="2"/>
  <c r="M23" i="2"/>
  <c r="B22" i="2"/>
  <c r="C22" i="2"/>
  <c r="D22" i="2"/>
  <c r="E22" i="2"/>
  <c r="F22" i="2"/>
  <c r="G22" i="2"/>
  <c r="H22" i="2"/>
  <c r="I22" i="2"/>
  <c r="J22" i="2"/>
  <c r="K22" i="2"/>
  <c r="L22" i="2"/>
  <c r="M22" i="2"/>
  <c r="B6" i="2"/>
  <c r="B10" i="2"/>
  <c r="C10" i="2"/>
  <c r="D10" i="2"/>
  <c r="E10" i="2"/>
  <c r="F10" i="2"/>
  <c r="G10" i="2"/>
  <c r="H15" i="2"/>
  <c r="I15" i="2"/>
  <c r="J15" i="2"/>
  <c r="K15" i="2"/>
  <c r="L15" i="2"/>
  <c r="M15" i="2"/>
  <c r="B15" i="2"/>
  <c r="C15" i="2"/>
  <c r="D15" i="2"/>
  <c r="E15" i="2"/>
  <c r="F15" i="2"/>
  <c r="G15" i="2"/>
  <c r="B33" i="2"/>
  <c r="C33" i="2"/>
  <c r="D33" i="2"/>
  <c r="E33" i="2"/>
  <c r="F33" i="2"/>
  <c r="G33" i="2"/>
  <c r="H33" i="2"/>
  <c r="I33" i="2"/>
  <c r="J33" i="2"/>
  <c r="K33" i="2"/>
  <c r="L33" i="2"/>
  <c r="M33" i="2"/>
  <c r="B26" i="2"/>
  <c r="C26" i="2"/>
  <c r="D26" i="2"/>
  <c r="E26" i="2"/>
  <c r="F26" i="2"/>
  <c r="G26" i="2"/>
  <c r="H26" i="2"/>
  <c r="I26" i="2"/>
  <c r="J26" i="2"/>
  <c r="K26" i="2"/>
  <c r="L26" i="2"/>
  <c r="M26" i="2"/>
  <c r="H16" i="2"/>
  <c r="I16" i="2"/>
  <c r="J16" i="2"/>
  <c r="K16" i="2"/>
  <c r="L16" i="2"/>
  <c r="M16" i="2"/>
  <c r="B16" i="2"/>
  <c r="C16" i="2"/>
  <c r="D16" i="2"/>
  <c r="E16" i="2"/>
  <c r="F16" i="2"/>
  <c r="G16" i="2"/>
  <c r="M19" i="2"/>
  <c r="M21" i="2"/>
  <c r="M24" i="2"/>
  <c r="M28" i="2"/>
  <c r="M35" i="2"/>
  <c r="M17" i="2"/>
  <c r="L19" i="2"/>
  <c r="L21" i="2"/>
  <c r="L24" i="2"/>
  <c r="L28" i="2"/>
  <c r="L35" i="2"/>
  <c r="L17" i="2"/>
  <c r="K19" i="2"/>
  <c r="K21" i="2"/>
  <c r="K24" i="2"/>
  <c r="K28" i="2"/>
  <c r="K35" i="2"/>
  <c r="K17" i="2"/>
  <c r="J19" i="2"/>
  <c r="J21" i="2"/>
  <c r="J24" i="2"/>
  <c r="J28" i="2"/>
  <c r="J35" i="2"/>
  <c r="J17" i="2"/>
  <c r="I19" i="2" l="1"/>
  <c r="I21" i="2"/>
  <c r="I24" i="2"/>
  <c r="I28" i="2"/>
  <c r="I35" i="2"/>
  <c r="I17" i="2"/>
  <c r="H19" i="2"/>
  <c r="H21" i="2"/>
  <c r="H24" i="2"/>
  <c r="H28" i="2"/>
  <c r="H35" i="2"/>
  <c r="H17" i="2"/>
  <c r="G6" i="2"/>
  <c r="G9" i="2"/>
  <c r="G13" i="2"/>
  <c r="G14" i="2"/>
  <c r="G17" i="2"/>
  <c r="G19" i="2"/>
  <c r="G21" i="2"/>
  <c r="G24" i="2"/>
  <c r="G28" i="2"/>
  <c r="G35" i="2"/>
  <c r="F9" i="2"/>
  <c r="F13" i="2"/>
  <c r="F14" i="2"/>
  <c r="F17" i="2"/>
  <c r="F19" i="2"/>
  <c r="F21" i="2"/>
  <c r="F24" i="2"/>
  <c r="F28" i="2"/>
  <c r="F35" i="2"/>
  <c r="E9" i="2" l="1"/>
  <c r="E13" i="2"/>
  <c r="E14" i="2"/>
  <c r="E17" i="2"/>
  <c r="E19" i="2"/>
  <c r="E21" i="2"/>
  <c r="E24" i="2"/>
  <c r="E28" i="2"/>
  <c r="E35" i="2"/>
  <c r="D6" i="2"/>
  <c r="D9" i="2"/>
  <c r="D13" i="2"/>
  <c r="D14" i="2"/>
  <c r="D17" i="2"/>
  <c r="D19" i="2"/>
  <c r="D21" i="2"/>
  <c r="D24" i="2"/>
  <c r="D28" i="2"/>
  <c r="D35" i="2"/>
  <c r="C6" i="2"/>
  <c r="C9" i="2"/>
  <c r="C13" i="2"/>
  <c r="C14" i="2"/>
  <c r="C17" i="2"/>
  <c r="C19" i="2"/>
  <c r="C21" i="2"/>
  <c r="C24" i="2"/>
  <c r="C28" i="2"/>
  <c r="B9" i="2"/>
  <c r="B13" i="2"/>
  <c r="B14" i="2"/>
  <c r="B17" i="2"/>
  <c r="B19" i="2"/>
  <c r="B21" i="2"/>
  <c r="B24" i="2"/>
  <c r="B28" i="2"/>
  <c r="B35" i="2"/>
</calcChain>
</file>

<file path=xl/sharedStrings.xml><?xml version="1.0" encoding="utf-8"?>
<sst xmlns="http://schemas.openxmlformats.org/spreadsheetml/2006/main" count="133" uniqueCount="80">
  <si>
    <t>Nilai Realisasi</t>
  </si>
  <si>
    <t>Angsuran</t>
  </si>
  <si>
    <t>1 X</t>
  </si>
  <si>
    <t>2 X</t>
  </si>
  <si>
    <t>3 X</t>
  </si>
  <si>
    <t>4 X</t>
  </si>
  <si>
    <t>5 X</t>
  </si>
  <si>
    <t>6 X</t>
  </si>
  <si>
    <t>7 X</t>
  </si>
  <si>
    <t>8 X</t>
  </si>
  <si>
    <t>9 X</t>
  </si>
  <si>
    <t>10 X</t>
  </si>
  <si>
    <t>11 X</t>
  </si>
  <si>
    <t>12 X</t>
  </si>
  <si>
    <t>Syarat Pengajuan Pembiayaan:</t>
  </si>
  <si>
    <t>- Telah membuka rekening tabungan di BMT Al-Iqtishady dengan jumlah saldo minimal 13% dari jumlah pembiayaan yang diajukan</t>
  </si>
  <si>
    <t>- Menyerahkan photo copy KTP yang masih berlaku</t>
  </si>
  <si>
    <t>Ketentuan Pembiayaan :</t>
  </si>
  <si>
    <t>- Biaya Realiasai pembiayaan 3% dari jumlah pembiayaan</t>
  </si>
  <si>
    <t>- Biaya keterlambatan Rp 1.000,- per hari</t>
  </si>
  <si>
    <t>- Waktu dan Nilai realisasi dapat berubah sesuai dengan kebijakan manajemen BMT.</t>
  </si>
  <si>
    <t>PEMBIAYAAN MUROBAHAH BARANG DAN JASA</t>
  </si>
  <si>
    <t>Biaya Realisasi</t>
  </si>
  <si>
    <t>- Telah menjadi anggota di BMT Al-Iqtishady</t>
  </si>
  <si>
    <t>Jangka Waktu</t>
  </si>
  <si>
    <t>:</t>
  </si>
  <si>
    <t>Angsuran Per Bulan</t>
  </si>
  <si>
    <t>Angsuran Per Minggu</t>
  </si>
  <si>
    <t>BULAN</t>
  </si>
  <si>
    <t>NILAI KONTRAK</t>
  </si>
  <si>
    <t>MODAL KERJA</t>
  </si>
  <si>
    <t>LABA KOTOR</t>
  </si>
  <si>
    <t>FEE KONTRAK</t>
  </si>
  <si>
    <t>BIAYA DAN BEBAN :</t>
  </si>
  <si>
    <t>TOTAL BIAYA DAN BEBAN</t>
  </si>
  <si>
    <t>LABA BERSIH</t>
  </si>
  <si>
    <t>BMT</t>
  </si>
  <si>
    <t>MITRA</t>
  </si>
  <si>
    <t>NISBAH :</t>
  </si>
  <si>
    <t>KETERANGAN</t>
  </si>
  <si>
    <t>HANYA DIISI YANG WARNA HIJAU</t>
  </si>
  <si>
    <t>PORSI KEPEMILIKAN DANA</t>
  </si>
  <si>
    <t>[%]</t>
  </si>
  <si>
    <t>TOTAL PENGEMBALIAN :</t>
  </si>
  <si>
    <t>JANGKA WAKTU</t>
  </si>
  <si>
    <t>KONTROL</t>
  </si>
  <si>
    <t>AKAD : MUSYAROKAH</t>
  </si>
  <si>
    <t>Harga Jual</t>
  </si>
  <si>
    <t>Margin Keuntungan</t>
  </si>
  <si>
    <t xml:space="preserve">   </t>
  </si>
  <si>
    <t>Harga Pembiayaan</t>
  </si>
  <si>
    <t>Harga Barang</t>
  </si>
  <si>
    <t xml:space="preserve">Biaya Realisasi </t>
  </si>
  <si>
    <t>Total Pembayaran Angsuran</t>
  </si>
  <si>
    <t>Uang Muka (Jika Ada)</t>
  </si>
  <si>
    <t xml:space="preserve">TOTAL BIAYA </t>
  </si>
  <si>
    <t>KET.</t>
  </si>
  <si>
    <t>RENCANA REALISASI</t>
  </si>
  <si>
    <t>JATUH TEMPO</t>
  </si>
  <si>
    <t>NAMA CALMIT</t>
  </si>
  <si>
    <t>PHO</t>
  </si>
  <si>
    <t>TOTAL  LABA MITRA :</t>
  </si>
  <si>
    <t xml:space="preserve">  </t>
  </si>
  <si>
    <t>PPN PPH</t>
  </si>
  <si>
    <t>REALIASI PEMBIAYAAN</t>
  </si>
  <si>
    <t xml:space="preserve">PAJAK </t>
  </si>
  <si>
    <t>Sewa CV</t>
  </si>
  <si>
    <t>PORSI KEUNTUNGAN DANA MITRA :</t>
  </si>
  <si>
    <t>BIAYA ADM</t>
  </si>
  <si>
    <t>MATARAM, 14 JUNI 2022</t>
  </si>
  <si>
    <t>SIMULASI AKAD MUDHAROBAH (RABAT JALAN)</t>
  </si>
  <si>
    <t>SYUKRON HADI</t>
  </si>
  <si>
    <t>PEKERJAAN RABAT DAN TALUT DI DESA DARMAJI</t>
  </si>
  <si>
    <t>MATARAM, 29 JULI 2022</t>
  </si>
  <si>
    <t>JATUH TEMPO : 30 SEPTEMBER 2022</t>
  </si>
  <si>
    <t>BIAYA KONTRAK</t>
  </si>
  <si>
    <t>[                                      ]</t>
  </si>
  <si>
    <t xml:space="preserve">PENGAJUAN AN. </t>
  </si>
  <si>
    <t xml:space="preserve">ALOKASI : </t>
  </si>
  <si>
    <t xml:space="preserve">RENCANA  REALISASI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</si>
</sst>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[$Rp-421]* #,##0_);_([$Rp-421]* \(#,##0\);_([$Rp-421]* &quot;-&quot;_);_(@_)"/>
    <numFmt numFmtId="166" formatCode="_([$Rp-421]* #,##0_);_([$Rp-421]* \(#,##0\);_([$Rp-421]* &quot;-&quot;??_);_(@_)"/>
    <numFmt numFmtId="167" formatCode="&quot;Rp&quot;#,##0"/>
    <numFmt numFmtId="168" formatCode="[$-421]dd\ mmmm\ yyyy;@"/>
    <numFmt numFmtId="169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rgb="FF7030A0"/>
      <name val="Calibri"/>
      <family val="2"/>
      <scheme val="minor"/>
    </font>
    <font>
      <b/>
      <sz val="36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165" fontId="1" fillId="0" borderId="1" xfId="0" applyNumberFormat="1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quotePrefix="1" applyFont="1" applyBorder="1"/>
    <xf numFmtId="0" fontId="1" fillId="0" borderId="6" xfId="0" applyFont="1" applyBorder="1"/>
    <xf numFmtId="0" fontId="1" fillId="0" borderId="7" xfId="0" quotePrefix="1" applyFont="1" applyBorder="1"/>
    <xf numFmtId="0" fontId="1" fillId="0" borderId="8" xfId="0" applyFont="1" applyBorder="1"/>
    <xf numFmtId="0" fontId="1" fillId="0" borderId="9" xfId="0" applyFont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3" fillId="7" borderId="0" xfId="0" applyFont="1" applyFill="1" applyBorder="1"/>
    <xf numFmtId="165" fontId="3" fillId="7" borderId="0" xfId="0" applyNumberFormat="1" applyFont="1" applyFill="1" applyBorder="1"/>
    <xf numFmtId="0" fontId="3" fillId="5" borderId="12" xfId="0" applyFont="1" applyFill="1" applyBorder="1"/>
    <xf numFmtId="0" fontId="3" fillId="4" borderId="12" xfId="0" applyFont="1" applyFill="1" applyBorder="1"/>
    <xf numFmtId="0" fontId="0" fillId="0" borderId="0" xfId="0" applyFill="1"/>
    <xf numFmtId="0" fontId="4" fillId="7" borderId="0" xfId="0" applyFont="1" applyFill="1" applyAlignment="1">
      <alignment horizontal="right"/>
    </xf>
    <xf numFmtId="0" fontId="7" fillId="17" borderId="0" xfId="0" applyFont="1" applyFill="1"/>
    <xf numFmtId="0" fontId="7" fillId="17" borderId="0" xfId="0" applyFont="1" applyFill="1" applyAlignment="1">
      <alignment horizontal="center"/>
    </xf>
    <xf numFmtId="164" fontId="7" fillId="17" borderId="0" xfId="2" applyNumberFormat="1" applyFont="1" applyFill="1"/>
    <xf numFmtId="0" fontId="7" fillId="15" borderId="0" xfId="0" applyFont="1" applyFill="1"/>
    <xf numFmtId="0" fontId="7" fillId="15" borderId="0" xfId="0" applyFont="1" applyFill="1" applyAlignment="1">
      <alignment horizontal="center"/>
    </xf>
    <xf numFmtId="164" fontId="7" fillId="15" borderId="0" xfId="2" applyNumberFormat="1" applyFont="1" applyFill="1"/>
    <xf numFmtId="0" fontId="8" fillId="15" borderId="0" xfId="0" applyFont="1" applyFill="1"/>
    <xf numFmtId="0" fontId="0" fillId="4" borderId="0" xfId="0" applyFill="1"/>
    <xf numFmtId="0" fontId="9" fillId="14" borderId="0" xfId="0" applyFont="1" applyFill="1"/>
    <xf numFmtId="0" fontId="9" fillId="14" borderId="0" xfId="0" applyFont="1" applyFill="1" applyAlignment="1">
      <alignment horizontal="center"/>
    </xf>
    <xf numFmtId="164" fontId="9" fillId="14" borderId="0" xfId="2" applyNumberFormat="1" applyFont="1" applyFill="1"/>
    <xf numFmtId="0" fontId="9" fillId="16" borderId="0" xfId="0" applyFont="1" applyFill="1"/>
    <xf numFmtId="0" fontId="9" fillId="16" borderId="0" xfId="0" applyFont="1" applyFill="1" applyAlignment="1">
      <alignment horizontal="center"/>
    </xf>
    <xf numFmtId="164" fontId="9" fillId="16" borderId="0" xfId="2" applyNumberFormat="1" applyFont="1" applyFill="1"/>
    <xf numFmtId="0" fontId="9" fillId="0" borderId="0" xfId="0" applyFont="1"/>
    <xf numFmtId="164" fontId="9" fillId="2" borderId="0" xfId="2" applyNumberFormat="1" applyFont="1" applyFill="1"/>
    <xf numFmtId="167" fontId="9" fillId="9" borderId="0" xfId="3" applyNumberFormat="1" applyFont="1" applyFill="1"/>
    <xf numFmtId="9" fontId="9" fillId="13" borderId="0" xfId="0" applyNumberFormat="1" applyFont="1" applyFill="1"/>
    <xf numFmtId="9" fontId="9" fillId="16" borderId="0" xfId="3" applyFont="1" applyFill="1"/>
    <xf numFmtId="164" fontId="9" fillId="16" borderId="0" xfId="0" applyNumberFormat="1" applyFont="1" applyFill="1"/>
    <xf numFmtId="9" fontId="9" fillId="8" borderId="0" xfId="3" applyFont="1" applyFill="1" applyAlignment="1">
      <alignment horizontal="center"/>
    </xf>
    <xf numFmtId="9" fontId="9" fillId="2" borderId="0" xfId="3" applyFont="1" applyFill="1"/>
    <xf numFmtId="164" fontId="9" fillId="13" borderId="0" xfId="0" applyNumberFormat="1" applyFont="1" applyFill="1"/>
    <xf numFmtId="9" fontId="9" fillId="16" borderId="0" xfId="3" applyFont="1" applyFill="1" applyAlignment="1">
      <alignment horizontal="center"/>
    </xf>
    <xf numFmtId="164" fontId="9" fillId="9" borderId="0" xfId="2" applyNumberFormat="1" applyFont="1" applyFill="1"/>
    <xf numFmtId="9" fontId="9" fillId="10" borderId="0" xfId="3" applyFont="1" applyFill="1"/>
    <xf numFmtId="41" fontId="9" fillId="16" borderId="0" xfId="2" applyFont="1" applyFill="1"/>
    <xf numFmtId="41" fontId="9" fillId="16" borderId="0" xfId="0" applyNumberFormat="1" applyFont="1" applyFill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7" xfId="0" applyFont="1" applyFill="1" applyBorder="1"/>
    <xf numFmtId="0" fontId="9" fillId="17" borderId="1" xfId="0" applyFont="1" applyFill="1" applyBorder="1"/>
    <xf numFmtId="0" fontId="9" fillId="17" borderId="0" xfId="0" applyFont="1" applyFill="1"/>
    <xf numFmtId="0" fontId="9" fillId="0" borderId="0" xfId="0" applyFont="1" applyFill="1"/>
    <xf numFmtId="0" fontId="9" fillId="16" borderId="2" xfId="0" applyFont="1" applyFill="1" applyBorder="1"/>
    <xf numFmtId="0" fontId="9" fillId="16" borderId="3" xfId="0" applyFont="1" applyFill="1" applyBorder="1"/>
    <xf numFmtId="0" fontId="9" fillId="16" borderId="5" xfId="0" applyFont="1" applyFill="1" applyBorder="1"/>
    <xf numFmtId="0" fontId="9" fillId="16" borderId="0" xfId="0" applyFont="1" applyFill="1" applyBorder="1"/>
    <xf numFmtId="0" fontId="9" fillId="16" borderId="7" xfId="0" applyFont="1" applyFill="1" applyBorder="1"/>
    <xf numFmtId="0" fontId="9" fillId="16" borderId="8" xfId="0" applyFont="1" applyFill="1" applyBorder="1"/>
    <xf numFmtId="0" fontId="9" fillId="19" borderId="0" xfId="0" applyFont="1" applyFill="1"/>
    <xf numFmtId="0" fontId="9" fillId="19" borderId="0" xfId="0" applyFont="1" applyFill="1" applyAlignment="1">
      <alignment horizontal="center"/>
    </xf>
    <xf numFmtId="164" fontId="9" fillId="19" borderId="0" xfId="2" applyNumberFormat="1" applyFont="1" applyFill="1"/>
    <xf numFmtId="0" fontId="9" fillId="0" borderId="0" xfId="0" applyFont="1" applyAlignment="1">
      <alignment horizontal="center"/>
    </xf>
    <xf numFmtId="164" fontId="9" fillId="0" borderId="0" xfId="2" applyNumberFormat="1" applyFont="1"/>
    <xf numFmtId="0" fontId="9" fillId="0" borderId="0" xfId="0" applyFont="1" applyFill="1" applyAlignment="1">
      <alignment horizontal="center"/>
    </xf>
    <xf numFmtId="164" fontId="9" fillId="0" borderId="0" xfId="2" applyNumberFormat="1" applyFont="1" applyFill="1"/>
    <xf numFmtId="0" fontId="2" fillId="0" borderId="0" xfId="0" applyFont="1" applyFill="1"/>
    <xf numFmtId="0" fontId="3" fillId="20" borderId="12" xfId="0" applyFont="1" applyFill="1" applyBorder="1"/>
    <xf numFmtId="0" fontId="11" fillId="20" borderId="12" xfId="0" applyFont="1" applyFill="1" applyBorder="1"/>
    <xf numFmtId="10" fontId="9" fillId="17" borderId="1" xfId="3" applyNumberFormat="1" applyFont="1" applyFill="1" applyBorder="1"/>
    <xf numFmtId="0" fontId="9" fillId="17" borderId="0" xfId="0" applyFont="1" applyFill="1" applyBorder="1"/>
    <xf numFmtId="41" fontId="0" fillId="0" borderId="0" xfId="2" applyFont="1" applyFill="1"/>
    <xf numFmtId="0" fontId="12" fillId="15" borderId="0" xfId="0" applyFont="1" applyFill="1"/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3" fillId="15" borderId="0" xfId="2" applyNumberFormat="1" applyFont="1" applyFill="1"/>
    <xf numFmtId="0" fontId="12" fillId="17" borderId="0" xfId="0" applyFont="1" applyFill="1"/>
    <xf numFmtId="0" fontId="12" fillId="17" borderId="0" xfId="0" applyFont="1" applyFill="1" applyAlignment="1">
      <alignment horizontal="center"/>
    </xf>
    <xf numFmtId="164" fontId="12" fillId="17" borderId="0" xfId="2" applyNumberFormat="1" applyFont="1" applyFill="1"/>
    <xf numFmtId="0" fontId="12" fillId="11" borderId="0" xfId="0" applyFont="1" applyFill="1"/>
    <xf numFmtId="164" fontId="12" fillId="2" borderId="0" xfId="2" applyNumberFormat="1" applyFont="1" applyFill="1"/>
    <xf numFmtId="0" fontId="12" fillId="17" borderId="0" xfId="0" applyFont="1" applyFill="1" applyAlignment="1">
      <alignment horizontal="right"/>
    </xf>
    <xf numFmtId="9" fontId="12" fillId="2" borderId="0" xfId="3" applyFont="1" applyFill="1"/>
    <xf numFmtId="164" fontId="12" fillId="11" borderId="0" xfId="0" applyNumberFormat="1" applyFont="1" applyFill="1"/>
    <xf numFmtId="9" fontId="12" fillId="17" borderId="0" xfId="3" applyFont="1" applyFill="1"/>
    <xf numFmtId="164" fontId="12" fillId="11" borderId="0" xfId="2" applyNumberFormat="1" applyFont="1" applyFill="1"/>
    <xf numFmtId="9" fontId="12" fillId="10" borderId="0" xfId="3" applyFont="1" applyFill="1"/>
    <xf numFmtId="164" fontId="12" fillId="18" borderId="0" xfId="0" applyNumberFormat="1" applyFont="1" applyFill="1"/>
    <xf numFmtId="164" fontId="12" fillId="8" borderId="17" xfId="0" applyNumberFormat="1" applyFont="1" applyFill="1" applyBorder="1"/>
    <xf numFmtId="0" fontId="12" fillId="17" borderId="15" xfId="0" applyFont="1" applyFill="1" applyBorder="1"/>
    <xf numFmtId="0" fontId="12" fillId="17" borderId="16" xfId="0" applyFont="1" applyFill="1" applyBorder="1"/>
    <xf numFmtId="0" fontId="12" fillId="17" borderId="17" xfId="0" applyFont="1" applyFill="1" applyBorder="1"/>
    <xf numFmtId="0" fontId="12" fillId="17" borderId="1" xfId="0" applyFont="1" applyFill="1" applyBorder="1"/>
    <xf numFmtId="10" fontId="12" fillId="17" borderId="1" xfId="3" applyNumberFormat="1" applyFont="1" applyFill="1" applyBorder="1"/>
    <xf numFmtId="0" fontId="12" fillId="17" borderId="2" xfId="0" applyFont="1" applyFill="1" applyBorder="1"/>
    <xf numFmtId="0" fontId="12" fillId="17" borderId="3" xfId="0" applyFont="1" applyFill="1" applyBorder="1"/>
    <xf numFmtId="0" fontId="12" fillId="17" borderId="5" xfId="0" applyFont="1" applyFill="1" applyBorder="1"/>
    <xf numFmtId="0" fontId="12" fillId="17" borderId="0" xfId="0" applyFont="1" applyFill="1" applyBorder="1"/>
    <xf numFmtId="0" fontId="12" fillId="17" borderId="7" xfId="0" applyFont="1" applyFill="1" applyBorder="1"/>
    <xf numFmtId="0" fontId="12" fillId="17" borderId="8" xfId="0" applyFont="1" applyFill="1" applyBorder="1"/>
    <xf numFmtId="0" fontId="12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2" applyNumberFormat="1" applyFont="1" applyFill="1"/>
    <xf numFmtId="168" fontId="9" fillId="17" borderId="0" xfId="2" quotePrefix="1" applyNumberFormat="1" applyFont="1" applyFill="1"/>
    <xf numFmtId="164" fontId="16" fillId="4" borderId="17" xfId="0" applyNumberFormat="1" applyFont="1" applyFill="1" applyBorder="1"/>
    <xf numFmtId="164" fontId="16" fillId="4" borderId="0" xfId="0" applyNumberFormat="1" applyFont="1" applyFill="1"/>
    <xf numFmtId="164" fontId="16" fillId="4" borderId="0" xfId="2" applyNumberFormat="1" applyFont="1" applyFill="1"/>
    <xf numFmtId="168" fontId="9" fillId="17" borderId="0" xfId="3" applyNumberFormat="1" applyFont="1" applyFill="1" applyAlignment="1">
      <alignment horizontal="left"/>
    </xf>
    <xf numFmtId="168" fontId="9" fillId="17" borderId="0" xfId="2" applyNumberFormat="1" applyFont="1" applyFill="1" applyAlignment="1">
      <alignment horizontal="left"/>
    </xf>
    <xf numFmtId="0" fontId="0" fillId="0" borderId="0" xfId="0" applyFill="1" applyAlignment="1"/>
    <xf numFmtId="0" fontId="3" fillId="0" borderId="0" xfId="0" applyFont="1" applyFill="1" applyAlignment="1"/>
    <xf numFmtId="169" fontId="3" fillId="21" borderId="18" xfId="1" applyNumberFormat="1" applyFont="1" applyFill="1" applyBorder="1" applyAlignment="1"/>
    <xf numFmtId="41" fontId="3" fillId="21" borderId="18" xfId="0" applyNumberFormat="1" applyFont="1" applyFill="1" applyBorder="1"/>
    <xf numFmtId="169" fontId="3" fillId="21" borderId="18" xfId="0" applyNumberFormat="1" applyFont="1" applyFill="1" applyBorder="1"/>
    <xf numFmtId="169" fontId="9" fillId="17" borderId="0" xfId="0" applyNumberFormat="1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5" fillId="2" borderId="0" xfId="0" applyFont="1" applyFill="1" applyAlignment="1">
      <alignment horizontal="center"/>
    </xf>
    <xf numFmtId="166" fontId="3" fillId="20" borderId="13" xfId="0" applyNumberFormat="1" applyFont="1" applyFill="1" applyBorder="1" applyAlignment="1">
      <alignment horizontal="center"/>
    </xf>
    <xf numFmtId="166" fontId="3" fillId="20" borderId="14" xfId="0" applyNumberFormat="1" applyFont="1" applyFill="1" applyBorder="1" applyAlignment="1">
      <alignment horizontal="center"/>
    </xf>
    <xf numFmtId="169" fontId="3" fillId="20" borderId="13" xfId="1" applyNumberFormat="1" applyFont="1" applyFill="1" applyBorder="1" applyAlignment="1">
      <alignment horizontal="center"/>
    </xf>
    <xf numFmtId="169" fontId="3" fillId="20" borderId="14" xfId="1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166" fontId="3" fillId="4" borderId="13" xfId="0" applyNumberFormat="1" applyFont="1" applyFill="1" applyBorder="1" applyAlignment="1">
      <alignment horizontal="center"/>
    </xf>
    <xf numFmtId="166" fontId="3" fillId="4" borderId="14" xfId="0" applyNumberFormat="1" applyFont="1" applyFill="1" applyBorder="1" applyAlignment="1">
      <alignment horizontal="center"/>
    </xf>
    <xf numFmtId="41" fontId="3" fillId="5" borderId="13" xfId="2" applyFont="1" applyFill="1" applyBorder="1"/>
    <xf numFmtId="41" fontId="3" fillId="5" borderId="14" xfId="2" applyFont="1" applyFill="1" applyBorder="1"/>
    <xf numFmtId="43" fontId="3" fillId="4" borderId="13" xfId="2" applyNumberFormat="1" applyFont="1" applyFill="1" applyBorder="1" applyAlignment="1" applyProtection="1">
      <alignment horizontal="center"/>
      <protection hidden="1"/>
    </xf>
    <xf numFmtId="41" fontId="3" fillId="4" borderId="14" xfId="2" applyFont="1" applyFill="1" applyBorder="1" applyAlignment="1" applyProtection="1">
      <alignment horizontal="center"/>
      <protection hidden="1"/>
    </xf>
    <xf numFmtId="165" fontId="3" fillId="4" borderId="13" xfId="0" applyNumberFormat="1" applyFont="1" applyFill="1" applyBorder="1" applyAlignment="1">
      <alignment horizontal="center"/>
    </xf>
    <xf numFmtId="165" fontId="3" fillId="4" borderId="14" xfId="0" applyNumberFormat="1" applyFont="1" applyFill="1" applyBorder="1" applyAlignment="1">
      <alignment horizontal="center"/>
    </xf>
    <xf numFmtId="0" fontId="12" fillId="12" borderId="0" xfId="0" applyFont="1" applyFill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left"/>
    </xf>
    <xf numFmtId="0" fontId="12" fillId="17" borderId="16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16" borderId="0" xfId="0" applyFont="1" applyFill="1" applyAlignment="1">
      <alignment horizontal="left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17" borderId="15" xfId="0" applyFont="1" applyFill="1" applyBorder="1" applyAlignment="1">
      <alignment horizontal="left"/>
    </xf>
    <xf numFmtId="0" fontId="9" fillId="17" borderId="16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1910742</xdr:colOff>
      <xdr:row>1</xdr:row>
      <xdr:rowOff>68055</xdr:rowOff>
    </xdr:from>
    <xdr:to>
      <xdr:col>5</xdr:col>
      <xdr:colOff>1381264</xdr:colOff>
      <xdr:row>2</xdr:row>
      <xdr:rowOff>68056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78120" y="1938207"/>
          <a:ext cx="2037625" cy="7782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311581</xdr:colOff>
      <xdr:row>1</xdr:row>
      <xdr:rowOff>67646</xdr:rowOff>
    </xdr:from>
    <xdr:to>
      <xdr:col>4</xdr:col>
      <xdr:colOff>1981371</xdr:colOff>
      <xdr:row>2</xdr:row>
      <xdr:rowOff>67647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1079477" y="1937798"/>
          <a:ext cx="2042272" cy="7782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4144813</xdr:colOff>
      <xdr:row>1</xdr:row>
      <xdr:rowOff>67646</xdr:rowOff>
    </xdr:from>
    <xdr:to>
      <xdr:col>4</xdr:col>
      <xdr:colOff>1974850</xdr:colOff>
      <xdr:row>2</xdr:row>
      <xdr:rowOff>67647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4706788" y="258146"/>
          <a:ext cx="2675087" cy="78105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2053960</xdr:colOff>
      <xdr:row>1</xdr:row>
      <xdr:rowOff>56030</xdr:rowOff>
    </xdr:from>
    <xdr:to>
      <xdr:col>2</xdr:col>
      <xdr:colOff>4096232</xdr:colOff>
      <xdr:row>2</xdr:row>
      <xdr:rowOff>56031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6897771" y="1926182"/>
          <a:ext cx="2042272" cy="7782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0</xdr:colOff>
      <xdr:row>1</xdr:row>
      <xdr:rowOff>44414</xdr:rowOff>
    </xdr:from>
    <xdr:to>
      <xdr:col>2</xdr:col>
      <xdr:colOff>2042272</xdr:colOff>
      <xdr:row>2</xdr:row>
      <xdr:rowOff>44415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4806918" y="1914566"/>
          <a:ext cx="2042272" cy="7782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19</xdr:row>
      <xdr:rowOff>55040</xdr:rowOff>
    </xdr:from>
    <xdr:to>
      <xdr:col>12</xdr:col>
      <xdr:colOff>20442</xdr:colOff>
      <xdr:row>22</xdr:row>
      <xdr:rowOff>26466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41417" y="3335873"/>
          <a:ext cx="1703192" cy="61700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85725</xdr:colOff>
      <xdr:row>2</xdr:row>
      <xdr:rowOff>171450</xdr:rowOff>
    </xdr:from>
    <xdr:to>
      <xdr:col>12</xdr:col>
      <xdr:colOff>10917</xdr:colOff>
      <xdr:row>5</xdr:row>
      <xdr:rowOff>206375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2725400" y="533400"/>
          <a:ext cx="1694725" cy="619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4</xdr:row>
      <xdr:rowOff>219075</xdr:rowOff>
    </xdr:from>
    <xdr:to>
      <xdr:col>12</xdr:col>
      <xdr:colOff>20442</xdr:colOff>
      <xdr:row>7</xdr:row>
      <xdr:rowOff>241300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2734925" y="1143000"/>
          <a:ext cx="1694725" cy="619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7</xdr:row>
      <xdr:rowOff>42335</xdr:rowOff>
    </xdr:from>
    <xdr:to>
      <xdr:col>12</xdr:col>
      <xdr:colOff>20442</xdr:colOff>
      <xdr:row>10</xdr:row>
      <xdr:rowOff>53977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41417" y="1174752"/>
          <a:ext cx="1703192" cy="61489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105835</xdr:colOff>
      <xdr:row>9</xdr:row>
      <xdr:rowOff>161929</xdr:rowOff>
    </xdr:from>
    <xdr:to>
      <xdr:col>12</xdr:col>
      <xdr:colOff>31027</xdr:colOff>
      <xdr:row>12</xdr:row>
      <xdr:rowOff>88904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52002" y="1633012"/>
          <a:ext cx="1703192" cy="61489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11</xdr:row>
      <xdr:rowOff>135469</xdr:rowOff>
    </xdr:from>
    <xdr:to>
      <xdr:col>12</xdr:col>
      <xdr:colOff>20442</xdr:colOff>
      <xdr:row>14</xdr:row>
      <xdr:rowOff>62443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41417" y="2029886"/>
          <a:ext cx="1703192" cy="61489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13</xdr:row>
      <xdr:rowOff>29636</xdr:rowOff>
    </xdr:from>
    <xdr:to>
      <xdr:col>12</xdr:col>
      <xdr:colOff>20442</xdr:colOff>
      <xdr:row>16</xdr:row>
      <xdr:rowOff>48686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9641417" y="2453219"/>
          <a:ext cx="1703192" cy="61171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95250</xdr:colOff>
      <xdr:row>16</xdr:row>
      <xdr:rowOff>78323</xdr:rowOff>
    </xdr:from>
    <xdr:to>
      <xdr:col>12</xdr:col>
      <xdr:colOff>20442</xdr:colOff>
      <xdr:row>19</xdr:row>
      <xdr:rowOff>28581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736417" y="3454406"/>
          <a:ext cx="1703192" cy="61700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2</xdr:row>
      <xdr:rowOff>0</xdr:rowOff>
    </xdr:from>
    <xdr:to>
      <xdr:col>12</xdr:col>
      <xdr:colOff>790576</xdr:colOff>
      <xdr:row>3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49530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104775</xdr:colOff>
      <xdr:row>3</xdr:row>
      <xdr:rowOff>142875</xdr:rowOff>
    </xdr:from>
    <xdr:to>
      <xdr:col>12</xdr:col>
      <xdr:colOff>800101</xdr:colOff>
      <xdr:row>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34975" y="93345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10</xdr:row>
      <xdr:rowOff>180975</xdr:rowOff>
    </xdr:from>
    <xdr:to>
      <xdr:col>12</xdr:col>
      <xdr:colOff>790576</xdr:colOff>
      <xdr:row>13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231457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12</xdr:row>
      <xdr:rowOff>228600</xdr:rowOff>
    </xdr:from>
    <xdr:to>
      <xdr:col>12</xdr:col>
      <xdr:colOff>790576</xdr:colOff>
      <xdr:row>15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278130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85725</xdr:colOff>
      <xdr:row>14</xdr:row>
      <xdr:rowOff>104775</xdr:rowOff>
    </xdr:from>
    <xdr:to>
      <xdr:col>12</xdr:col>
      <xdr:colOff>781051</xdr:colOff>
      <xdr:row>16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15925" y="324802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85725</xdr:colOff>
      <xdr:row>15</xdr:row>
      <xdr:rowOff>247650</xdr:rowOff>
    </xdr:from>
    <xdr:to>
      <xdr:col>12</xdr:col>
      <xdr:colOff>781051</xdr:colOff>
      <xdr:row>18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15925" y="368617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19</xdr:row>
      <xdr:rowOff>247650</xdr:rowOff>
    </xdr:from>
    <xdr:to>
      <xdr:col>12</xdr:col>
      <xdr:colOff>790576</xdr:colOff>
      <xdr:row>22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414337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114300</xdr:colOff>
      <xdr:row>23</xdr:row>
      <xdr:rowOff>0</xdr:rowOff>
    </xdr:from>
    <xdr:to>
      <xdr:col>12</xdr:col>
      <xdr:colOff>809626</xdr:colOff>
      <xdr:row>25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44500" y="503872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21</xdr:row>
      <xdr:rowOff>161925</xdr:rowOff>
    </xdr:from>
    <xdr:to>
      <xdr:col>12</xdr:col>
      <xdr:colOff>790576</xdr:colOff>
      <xdr:row>23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459105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5</xdr:row>
      <xdr:rowOff>19050</xdr:rowOff>
    </xdr:from>
    <xdr:to>
      <xdr:col>12</xdr:col>
      <xdr:colOff>790576</xdr:colOff>
      <xdr:row>8</xdr:row>
      <xdr:rowOff>47625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1381125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9</xdr:row>
      <xdr:rowOff>9525</xdr:rowOff>
    </xdr:from>
    <xdr:to>
      <xdr:col>12</xdr:col>
      <xdr:colOff>790576</xdr:colOff>
      <xdr:row>11</xdr:row>
      <xdr:rowOff>19050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13125450" y="1847850"/>
          <a:ext cx="1304926" cy="409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2</xdr:row>
      <xdr:rowOff>0</xdr:rowOff>
    </xdr:from>
    <xdr:to>
      <xdr:col>12</xdr:col>
      <xdr:colOff>790576</xdr:colOff>
      <xdr:row>4</xdr:row>
      <xdr:rowOff>28575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333375"/>
          <a:ext cx="1304926" cy="5143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104775</xdr:colOff>
      <xdr:row>3</xdr:row>
      <xdr:rowOff>142875</xdr:rowOff>
    </xdr:from>
    <xdr:to>
      <xdr:col>12</xdr:col>
      <xdr:colOff>800101</xdr:colOff>
      <xdr:row>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105650" y="685800"/>
          <a:ext cx="1304926" cy="4381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10</xdr:row>
      <xdr:rowOff>180975</xdr:rowOff>
    </xdr:from>
    <xdr:to>
      <xdr:col>12</xdr:col>
      <xdr:colOff>790576</xdr:colOff>
      <xdr:row>13</xdr:row>
      <xdr:rowOff>19050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2133600"/>
          <a:ext cx="1304926" cy="361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12</xdr:row>
      <xdr:rowOff>228600</xdr:rowOff>
    </xdr:from>
    <xdr:to>
      <xdr:col>12</xdr:col>
      <xdr:colOff>790576</xdr:colOff>
      <xdr:row>15</xdr:row>
      <xdr:rowOff>28575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2476500"/>
          <a:ext cx="1304926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85725</xdr:colOff>
      <xdr:row>14</xdr:row>
      <xdr:rowOff>104775</xdr:rowOff>
    </xdr:from>
    <xdr:to>
      <xdr:col>12</xdr:col>
      <xdr:colOff>781051</xdr:colOff>
      <xdr:row>16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86600" y="2781300"/>
          <a:ext cx="1304926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85725</xdr:colOff>
      <xdr:row>15</xdr:row>
      <xdr:rowOff>247650</xdr:rowOff>
    </xdr:from>
    <xdr:to>
      <xdr:col>12</xdr:col>
      <xdr:colOff>781051</xdr:colOff>
      <xdr:row>18</xdr:row>
      <xdr:rowOff>28575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86600" y="3076575"/>
          <a:ext cx="1304926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19</xdr:row>
      <xdr:rowOff>247650</xdr:rowOff>
    </xdr:from>
    <xdr:to>
      <xdr:col>12</xdr:col>
      <xdr:colOff>790576</xdr:colOff>
      <xdr:row>22</xdr:row>
      <xdr:rowOff>28575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3867150"/>
          <a:ext cx="1304926" cy="400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114300</xdr:colOff>
      <xdr:row>23</xdr:row>
      <xdr:rowOff>0</xdr:rowOff>
    </xdr:from>
    <xdr:to>
      <xdr:col>12</xdr:col>
      <xdr:colOff>809626</xdr:colOff>
      <xdr:row>25</xdr:row>
      <xdr:rowOff>28575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115175" y="4552950"/>
          <a:ext cx="1304926" cy="3429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21</xdr:row>
      <xdr:rowOff>161925</xdr:rowOff>
    </xdr:from>
    <xdr:to>
      <xdr:col>12</xdr:col>
      <xdr:colOff>790576</xdr:colOff>
      <xdr:row>24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4200525"/>
          <a:ext cx="1304926" cy="466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5</xdr:row>
      <xdr:rowOff>19050</xdr:rowOff>
    </xdr:from>
    <xdr:to>
      <xdr:col>12</xdr:col>
      <xdr:colOff>790576</xdr:colOff>
      <xdr:row>7</xdr:row>
      <xdr:rowOff>47625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1038225"/>
          <a:ext cx="1304926" cy="3333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95250</xdr:colOff>
      <xdr:row>9</xdr:row>
      <xdr:rowOff>9525</xdr:rowOff>
    </xdr:from>
    <xdr:to>
      <xdr:col>12</xdr:col>
      <xdr:colOff>790576</xdr:colOff>
      <xdr:row>11</xdr:row>
      <xdr:rowOff>38100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1668" t="39053" r="13621" b="38427"/>
        <a:stretch/>
      </xdr:blipFill>
      <xdr:spPr bwMode="auto">
        <a:xfrm>
          <a:off x="7096125" y="1762125"/>
          <a:ext cx="1304926" cy="428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5"/>
  <sheetViews>
    <sheetView topLeftCell="A13" zoomScale="115" zoomScaleNormal="115" workbookViewId="0">
      <selection activeCell="A28" sqref="A28:XFD28"/>
    </sheetView>
  </sheetViews>
  <sheetFormatPr defaultRowHeight="15" x14ac:dyDescent="0.25"/>
  <cols>
    <col min="1" max="1" width="13.5703125" customWidth="1"/>
    <col min="2" max="4" width="12.5703125" customWidth="1"/>
    <col min="5" max="8" width="10.5703125" bestFit="1" customWidth="1"/>
    <col min="9" max="13" width="11.7109375" customWidth="1"/>
    <col min="14" max="14" width="8.85546875" customWidth="1"/>
    <col min="15" max="15" width="10.5703125" hidden="1" customWidth="1"/>
  </cols>
  <sheetData>
    <row r="2" spans="1:15" x14ac:dyDescent="0.25">
      <c r="A2" s="120" t="s">
        <v>21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4" spans="1:15" x14ac:dyDescent="0.25">
      <c r="A4" s="121" t="s">
        <v>0</v>
      </c>
      <c r="B4" s="121" t="s">
        <v>1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O4" s="122" t="s">
        <v>22</v>
      </c>
    </row>
    <row r="5" spans="1:15" x14ac:dyDescent="0.25">
      <c r="A5" s="12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O5" s="123"/>
    </row>
    <row r="6" spans="1:15" s="4" customFormat="1" ht="12.75" x14ac:dyDescent="0.2">
      <c r="A6" s="3">
        <v>500000</v>
      </c>
      <c r="B6" s="3">
        <f>(A6/1)+(3%*A6)</f>
        <v>515000</v>
      </c>
      <c r="C6" s="3">
        <f t="shared" ref="C6:C33" si="0">(A6/2)+(3%*A6)</f>
        <v>265000</v>
      </c>
      <c r="D6" s="3">
        <f t="shared" ref="D6:D35" si="1">(A6/3)+(3%*A6)</f>
        <v>181666.66666666666</v>
      </c>
      <c r="E6" s="3">
        <f>(A6/4)+(3%*A6)</f>
        <v>140000</v>
      </c>
      <c r="F6" s="3">
        <f>(A6/5)+(3%*A6)</f>
        <v>115000</v>
      </c>
      <c r="G6" s="3">
        <f t="shared" ref="G6:G35" si="2">(A6/6)+(3%*A6)</f>
        <v>98333.333333333328</v>
      </c>
      <c r="H6" s="3">
        <f t="shared" ref="H6:H14" si="3">(A6/7)+(3%*A6)</f>
        <v>86428.571428571435</v>
      </c>
      <c r="I6" s="3">
        <f t="shared" ref="I6:I14" si="4">(A6/8+(3%*A6))</f>
        <v>77500</v>
      </c>
      <c r="J6" s="3">
        <f t="shared" ref="J6:J14" si="5">(A6/9+(3%*A6))</f>
        <v>70555.555555555562</v>
      </c>
      <c r="K6" s="3">
        <f t="shared" ref="K6:K14" si="6">(A6/10+(3%*A6))</f>
        <v>65000</v>
      </c>
      <c r="L6" s="3">
        <f t="shared" ref="L6:L14" si="7">(A6/11+(3%*A6))</f>
        <v>60454.545454545456</v>
      </c>
      <c r="M6" s="3">
        <f t="shared" ref="M6:M14" si="8">(A6/12+(3%*A6))</f>
        <v>56666.666666666664</v>
      </c>
      <c r="O6" s="3">
        <f t="shared" ref="O6:O29" si="9">3%*A6</f>
        <v>15000</v>
      </c>
    </row>
    <row r="7" spans="1:15" s="4" customFormat="1" ht="12.75" x14ac:dyDescent="0.2">
      <c r="A7" s="3">
        <v>575000</v>
      </c>
      <c r="B7" s="3">
        <f>(A7/1)+(3%*A7)</f>
        <v>592250</v>
      </c>
      <c r="C7" s="3">
        <f t="shared" ref="C7" si="10">(A7/2)+(3%*A7)</f>
        <v>304750</v>
      </c>
      <c r="D7" s="3">
        <f t="shared" ref="D7" si="11">(A7/3)+(3%*A7)</f>
        <v>208916.66666666666</v>
      </c>
      <c r="E7" s="3">
        <f t="shared" ref="E7" si="12">(A7/4)+(3%*A7)</f>
        <v>161000</v>
      </c>
      <c r="F7" s="3">
        <f t="shared" ref="F7" si="13">(A7/5)+(3%*A7)</f>
        <v>132250</v>
      </c>
      <c r="G7" s="3">
        <f t="shared" ref="G7" si="14">(A7/6)+(3%*A7)</f>
        <v>113083.33333333333</v>
      </c>
      <c r="H7" s="3">
        <f t="shared" ref="H7" si="15">(A7/7)+(3%*A7)</f>
        <v>99392.857142857145</v>
      </c>
      <c r="I7" s="3">
        <f t="shared" ref="I7" si="16">(A7/8+(3%*A7))</f>
        <v>89125</v>
      </c>
      <c r="J7" s="3">
        <f t="shared" ref="J7" si="17">(A7/9+(3%*A7))</f>
        <v>81138.888888888891</v>
      </c>
      <c r="K7" s="3">
        <f t="shared" ref="K7" si="18">(A7/10+(3%*A7))</f>
        <v>74750</v>
      </c>
      <c r="L7" s="3">
        <f t="shared" ref="L7" si="19">(A7/11+(3%*A7))</f>
        <v>69522.727272727265</v>
      </c>
      <c r="M7" s="3">
        <f t="shared" ref="M7" si="20">(A7/12+(3%*A7))</f>
        <v>65166.666666666664</v>
      </c>
      <c r="O7" s="3">
        <f t="shared" si="9"/>
        <v>17250</v>
      </c>
    </row>
    <row r="8" spans="1:15" s="4" customFormat="1" ht="12.75" x14ac:dyDescent="0.2">
      <c r="A8" s="3">
        <v>650000</v>
      </c>
      <c r="B8" s="3">
        <f>(A8/1)+(3%*A8)</f>
        <v>669500</v>
      </c>
      <c r="C8" s="3">
        <f t="shared" ref="C8" si="21">(A8/2)+(3%*A8)</f>
        <v>344500</v>
      </c>
      <c r="D8" s="3">
        <f t="shared" ref="D8" si="22">(A8/3)+(3%*A8)</f>
        <v>236166.66666666666</v>
      </c>
      <c r="E8" s="3">
        <f t="shared" ref="E8" si="23">(A8/4)+(3%*A8)</f>
        <v>182000</v>
      </c>
      <c r="F8" s="3">
        <f t="shared" ref="F8" si="24">(A8/5)+(3%*A8)</f>
        <v>149500</v>
      </c>
      <c r="G8" s="3">
        <f t="shared" ref="G8" si="25">(A8/6)+(3%*A8)</f>
        <v>127833.33333333333</v>
      </c>
      <c r="H8" s="3">
        <f t="shared" si="3"/>
        <v>112357.14285714286</v>
      </c>
      <c r="I8" s="3">
        <f t="shared" si="4"/>
        <v>100750</v>
      </c>
      <c r="J8" s="3">
        <f t="shared" si="5"/>
        <v>91722.222222222219</v>
      </c>
      <c r="K8" s="3">
        <f t="shared" si="6"/>
        <v>84500</v>
      </c>
      <c r="L8" s="3">
        <f t="shared" si="7"/>
        <v>78590.909090909088</v>
      </c>
      <c r="M8" s="3">
        <f t="shared" si="8"/>
        <v>73666.666666666657</v>
      </c>
      <c r="O8" s="3">
        <f t="shared" si="9"/>
        <v>19500</v>
      </c>
    </row>
    <row r="9" spans="1:15" s="4" customFormat="1" ht="12.75" x14ac:dyDescent="0.2">
      <c r="A9" s="3">
        <v>700000</v>
      </c>
      <c r="B9" s="3">
        <f t="shared" ref="B9:B35" si="26">(A9/1)+(3%*A9)</f>
        <v>721000</v>
      </c>
      <c r="C9" s="3">
        <f t="shared" si="0"/>
        <v>371000</v>
      </c>
      <c r="D9" s="3">
        <f t="shared" si="1"/>
        <v>254333.33333333334</v>
      </c>
      <c r="E9" s="3">
        <f t="shared" ref="E9:E35" si="27">(A9/4)+(3%*A9)</f>
        <v>196000</v>
      </c>
      <c r="F9" s="3">
        <f t="shared" ref="F9:F35" si="28">(A9/5)+(3%*A9)</f>
        <v>161000</v>
      </c>
      <c r="G9" s="3">
        <f t="shared" si="2"/>
        <v>137666.66666666669</v>
      </c>
      <c r="H9" s="3">
        <f t="shared" si="3"/>
        <v>121000</v>
      </c>
      <c r="I9" s="3">
        <f t="shared" si="4"/>
        <v>108500</v>
      </c>
      <c r="J9" s="3">
        <f t="shared" si="5"/>
        <v>98777.777777777781</v>
      </c>
      <c r="K9" s="3">
        <f t="shared" si="6"/>
        <v>91000</v>
      </c>
      <c r="L9" s="3">
        <f t="shared" si="7"/>
        <v>84636.363636363647</v>
      </c>
      <c r="M9" s="3">
        <f t="shared" si="8"/>
        <v>79333.333333333343</v>
      </c>
      <c r="O9" s="3">
        <f t="shared" si="9"/>
        <v>21000</v>
      </c>
    </row>
    <row r="10" spans="1:15" s="4" customFormat="1" ht="12.75" x14ac:dyDescent="0.2">
      <c r="A10" s="3">
        <v>750000</v>
      </c>
      <c r="B10" s="3">
        <f t="shared" si="26"/>
        <v>772500</v>
      </c>
      <c r="C10" s="3">
        <f t="shared" ref="C10" si="29">(A10/2)+(3%*A10)</f>
        <v>397500</v>
      </c>
      <c r="D10" s="3">
        <f t="shared" ref="D10" si="30">(A10/3)+(3%*A10)</f>
        <v>272500</v>
      </c>
      <c r="E10" s="3">
        <f t="shared" ref="E10" si="31">(A10/4)+(3%*A10)</f>
        <v>210000</v>
      </c>
      <c r="F10" s="3">
        <f t="shared" ref="F10" si="32">(A10/5)+(3%*A10)</f>
        <v>172500</v>
      </c>
      <c r="G10" s="3">
        <f t="shared" ref="G10" si="33">(A10/6)+(3%*A10)</f>
        <v>147500</v>
      </c>
      <c r="H10" s="3">
        <f t="shared" si="3"/>
        <v>129642.85714285714</v>
      </c>
      <c r="I10" s="3">
        <f t="shared" si="4"/>
        <v>116250</v>
      </c>
      <c r="J10" s="3">
        <f t="shared" si="5"/>
        <v>105833.33333333333</v>
      </c>
      <c r="K10" s="3">
        <f t="shared" si="6"/>
        <v>97500</v>
      </c>
      <c r="L10" s="3">
        <f t="shared" si="7"/>
        <v>90681.818181818177</v>
      </c>
      <c r="M10" s="3">
        <f t="shared" si="8"/>
        <v>85000</v>
      </c>
      <c r="O10" s="3">
        <f t="shared" si="9"/>
        <v>22500</v>
      </c>
    </row>
    <row r="11" spans="1:15" s="4" customFormat="1" ht="12.75" x14ac:dyDescent="0.2">
      <c r="A11" s="3">
        <v>800000</v>
      </c>
      <c r="B11" s="3">
        <f t="shared" ref="B11" si="34">(A11/1)+(3%*A11)</f>
        <v>824000</v>
      </c>
      <c r="C11" s="3">
        <f t="shared" ref="C11" si="35">(A11/2)+(3%*A11)</f>
        <v>424000</v>
      </c>
      <c r="D11" s="3">
        <f t="shared" ref="D11" si="36">(A11/3)+(3%*A11)</f>
        <v>290666.66666666669</v>
      </c>
      <c r="E11" s="3">
        <f t="shared" ref="E11" si="37">(A11/4)+(3%*A11)</f>
        <v>224000</v>
      </c>
      <c r="F11" s="3">
        <f t="shared" ref="F11" si="38">(A11/5)+(3%*A11)</f>
        <v>184000</v>
      </c>
      <c r="G11" s="3">
        <f t="shared" ref="G11" si="39">(A11/6)+(3%*A11)</f>
        <v>157333.33333333334</v>
      </c>
      <c r="H11" s="3">
        <f t="shared" si="3"/>
        <v>138285.71428571429</v>
      </c>
      <c r="I11" s="3">
        <f t="shared" si="4"/>
        <v>124000</v>
      </c>
      <c r="J11" s="3">
        <f t="shared" si="5"/>
        <v>112888.88888888889</v>
      </c>
      <c r="K11" s="3">
        <f t="shared" si="6"/>
        <v>104000</v>
      </c>
      <c r="L11" s="3">
        <f t="shared" si="7"/>
        <v>96727.272727272721</v>
      </c>
      <c r="M11" s="3">
        <f t="shared" si="8"/>
        <v>90666.666666666672</v>
      </c>
      <c r="O11" s="3">
        <f t="shared" si="9"/>
        <v>24000</v>
      </c>
    </row>
    <row r="12" spans="1:15" s="4" customFormat="1" ht="12.75" x14ac:dyDescent="0.2">
      <c r="A12" s="3">
        <v>870000</v>
      </c>
      <c r="B12" s="3">
        <f t="shared" ref="B12" si="40">(A12/1)+(3%*A12)</f>
        <v>896100</v>
      </c>
      <c r="C12" s="3">
        <f t="shared" ref="C12" si="41">(A12/2)+(3%*A12)</f>
        <v>461100</v>
      </c>
      <c r="D12" s="3">
        <f t="shared" ref="D12" si="42">(A12/3)+(3%*A12)</f>
        <v>316100</v>
      </c>
      <c r="E12" s="3">
        <f t="shared" ref="E12" si="43">(A12/4)+(3%*A12)</f>
        <v>243600</v>
      </c>
      <c r="F12" s="3">
        <f t="shared" ref="F12" si="44">(A12/5)+(3%*A12)</f>
        <v>200100</v>
      </c>
      <c r="G12" s="3">
        <f t="shared" ref="G12" si="45">(A12/6)+(3%*A12)</f>
        <v>171100</v>
      </c>
      <c r="H12" s="3">
        <f t="shared" ref="H12" si="46">(A12/7)+(3%*A12)</f>
        <v>150385.71428571429</v>
      </c>
      <c r="I12" s="3">
        <f t="shared" ref="I12" si="47">(A12/8+(3%*A12))</f>
        <v>134850</v>
      </c>
      <c r="J12" s="3">
        <f t="shared" ref="J12" si="48">(A12/9+(3%*A12))</f>
        <v>122766.66666666667</v>
      </c>
      <c r="K12" s="3">
        <f t="shared" ref="K12" si="49">(A12/10+(3%*A12))</f>
        <v>113100</v>
      </c>
      <c r="L12" s="3">
        <f t="shared" ref="L12" si="50">(A12/11+(3%*A12))</f>
        <v>105190.90909090909</v>
      </c>
      <c r="M12" s="3">
        <f t="shared" ref="M12" si="51">(A12/12+(3%*A12))</f>
        <v>98600</v>
      </c>
      <c r="O12" s="3">
        <f t="shared" si="9"/>
        <v>26100</v>
      </c>
    </row>
    <row r="13" spans="1:15" s="4" customFormat="1" ht="12.75" x14ac:dyDescent="0.2">
      <c r="A13" s="3">
        <v>900000</v>
      </c>
      <c r="B13" s="3">
        <f t="shared" si="26"/>
        <v>927000</v>
      </c>
      <c r="C13" s="3">
        <f t="shared" si="0"/>
        <v>477000</v>
      </c>
      <c r="D13" s="3">
        <f t="shared" si="1"/>
        <v>327000</v>
      </c>
      <c r="E13" s="3">
        <f t="shared" si="27"/>
        <v>252000</v>
      </c>
      <c r="F13" s="3">
        <f t="shared" si="28"/>
        <v>207000</v>
      </c>
      <c r="G13" s="3">
        <f t="shared" si="2"/>
        <v>177000</v>
      </c>
      <c r="H13" s="3">
        <f t="shared" si="3"/>
        <v>155571.42857142858</v>
      </c>
      <c r="I13" s="3">
        <f t="shared" si="4"/>
        <v>139500</v>
      </c>
      <c r="J13" s="3">
        <f t="shared" si="5"/>
        <v>127000</v>
      </c>
      <c r="K13" s="3">
        <f t="shared" si="6"/>
        <v>117000</v>
      </c>
      <c r="L13" s="3">
        <f t="shared" si="7"/>
        <v>108818.18181818182</v>
      </c>
      <c r="M13" s="3">
        <f t="shared" si="8"/>
        <v>102000</v>
      </c>
      <c r="O13" s="3">
        <f t="shared" si="9"/>
        <v>27000</v>
      </c>
    </row>
    <row r="14" spans="1:15" s="4" customFormat="1" ht="12.75" x14ac:dyDescent="0.2">
      <c r="A14" s="3">
        <v>1000000</v>
      </c>
      <c r="B14" s="3">
        <f t="shared" si="26"/>
        <v>1030000</v>
      </c>
      <c r="C14" s="3">
        <f t="shared" si="0"/>
        <v>530000</v>
      </c>
      <c r="D14" s="3">
        <f t="shared" si="1"/>
        <v>363333.33333333331</v>
      </c>
      <c r="E14" s="3">
        <f t="shared" si="27"/>
        <v>280000</v>
      </c>
      <c r="F14" s="3">
        <f t="shared" si="28"/>
        <v>230000</v>
      </c>
      <c r="G14" s="3">
        <f t="shared" si="2"/>
        <v>196666.66666666666</v>
      </c>
      <c r="H14" s="3">
        <f t="shared" si="3"/>
        <v>172857.14285714287</v>
      </c>
      <c r="I14" s="3">
        <f t="shared" si="4"/>
        <v>155000</v>
      </c>
      <c r="J14" s="3">
        <f t="shared" si="5"/>
        <v>141111.11111111112</v>
      </c>
      <c r="K14" s="3">
        <f t="shared" si="6"/>
        <v>130000</v>
      </c>
      <c r="L14" s="3">
        <f t="shared" si="7"/>
        <v>120909.09090909091</v>
      </c>
      <c r="M14" s="3">
        <f t="shared" si="8"/>
        <v>113333.33333333333</v>
      </c>
      <c r="O14" s="3">
        <f t="shared" si="9"/>
        <v>30000</v>
      </c>
    </row>
    <row r="15" spans="1:15" s="4" customFormat="1" ht="12.75" x14ac:dyDescent="0.2">
      <c r="A15" s="3">
        <v>1200000</v>
      </c>
      <c r="B15" s="3">
        <f t="shared" si="26"/>
        <v>1236000</v>
      </c>
      <c r="C15" s="3">
        <f t="shared" si="0"/>
        <v>636000</v>
      </c>
      <c r="D15" s="3">
        <f t="shared" si="1"/>
        <v>436000</v>
      </c>
      <c r="E15" s="3">
        <f t="shared" si="27"/>
        <v>336000</v>
      </c>
      <c r="F15" s="3">
        <f t="shared" si="28"/>
        <v>276000</v>
      </c>
      <c r="G15" s="3">
        <f t="shared" si="2"/>
        <v>236000</v>
      </c>
      <c r="H15" s="3">
        <f>(A15/7)+(3%*A15)</f>
        <v>207428.57142857142</v>
      </c>
      <c r="I15" s="3">
        <f>(A15/8+(3%*A15))</f>
        <v>186000</v>
      </c>
      <c r="J15" s="3">
        <f>(A15/9+(3%*A15))</f>
        <v>169333.33333333334</v>
      </c>
      <c r="K15" s="3">
        <f>(A15/10+(3%*A15))</f>
        <v>156000</v>
      </c>
      <c r="L15" s="3">
        <f>(A15/11+(3%*A15))</f>
        <v>145090.90909090909</v>
      </c>
      <c r="M15" s="3">
        <f>(A15/12+(3%*A15))</f>
        <v>136000</v>
      </c>
      <c r="O15" s="3">
        <f t="shared" si="9"/>
        <v>36000</v>
      </c>
    </row>
    <row r="16" spans="1:15" s="4" customFormat="1" ht="12.75" x14ac:dyDescent="0.2">
      <c r="A16" s="3">
        <v>1250000</v>
      </c>
      <c r="B16" s="3">
        <f t="shared" si="26"/>
        <v>1287500</v>
      </c>
      <c r="C16" s="3">
        <f t="shared" ref="C16" si="52">(A16/2)+(3%*A16)</f>
        <v>662500</v>
      </c>
      <c r="D16" s="3">
        <f t="shared" ref="D16" si="53">(A16/3)+(3%*A16)</f>
        <v>454166.66666666669</v>
      </c>
      <c r="E16" s="3">
        <f t="shared" ref="E16" si="54">(A16/4)+(3%*A16)</f>
        <v>350000</v>
      </c>
      <c r="F16" s="3">
        <f t="shared" ref="F16" si="55">(A16/5)+(3%*A16)</f>
        <v>287500</v>
      </c>
      <c r="G16" s="3">
        <f t="shared" ref="G16" si="56">(A16/6)+(3%*A16)</f>
        <v>245833.33333333334</v>
      </c>
      <c r="H16" s="3">
        <f>(A16/7)+(3%*A16)</f>
        <v>216071.42857142858</v>
      </c>
      <c r="I16" s="3">
        <f>(A16/8+(3%*A16))</f>
        <v>193750</v>
      </c>
      <c r="J16" s="3">
        <f>(A16/9+(3%*A16))</f>
        <v>176388.88888888888</v>
      </c>
      <c r="K16" s="3">
        <f>(A16/10+(3%*A16))</f>
        <v>162500</v>
      </c>
      <c r="L16" s="3">
        <f>(A16/11+(3%*A16))</f>
        <v>151136.36363636365</v>
      </c>
      <c r="M16" s="3">
        <f>(A16/12+(3%*A16))</f>
        <v>141666.66666666669</v>
      </c>
      <c r="O16" s="3">
        <f t="shared" si="9"/>
        <v>37500</v>
      </c>
    </row>
    <row r="17" spans="1:15" s="4" customFormat="1" ht="12.75" x14ac:dyDescent="0.2">
      <c r="A17" s="3">
        <v>1300000</v>
      </c>
      <c r="B17" s="3">
        <f t="shared" si="26"/>
        <v>1339000</v>
      </c>
      <c r="C17" s="3">
        <f t="shared" si="0"/>
        <v>689000</v>
      </c>
      <c r="D17" s="3">
        <f t="shared" si="1"/>
        <v>472333.33333333331</v>
      </c>
      <c r="E17" s="3">
        <f t="shared" si="27"/>
        <v>364000</v>
      </c>
      <c r="F17" s="3">
        <f t="shared" si="28"/>
        <v>299000</v>
      </c>
      <c r="G17" s="3">
        <f t="shared" si="2"/>
        <v>255666.66666666666</v>
      </c>
      <c r="H17" s="3">
        <f>(A17/7)+(3%*A17)</f>
        <v>224714.28571428571</v>
      </c>
      <c r="I17" s="3">
        <f>(A17/8+(3%*A17))</f>
        <v>201500</v>
      </c>
      <c r="J17" s="3">
        <f>(A17/9+(3%*A17))</f>
        <v>183444.44444444444</v>
      </c>
      <c r="K17" s="3">
        <f>(A17/10+(3%*A17))</f>
        <v>169000</v>
      </c>
      <c r="L17" s="3">
        <f>(A17/11+(3%*A17))</f>
        <v>157181.81818181818</v>
      </c>
      <c r="M17" s="3">
        <f>(A17/12+(3%*A17))</f>
        <v>147333.33333333331</v>
      </c>
      <c r="O17" s="3">
        <f t="shared" si="9"/>
        <v>39000</v>
      </c>
    </row>
    <row r="18" spans="1:15" s="4" customFormat="1" ht="12.75" x14ac:dyDescent="0.2">
      <c r="A18" s="3">
        <v>1350000</v>
      </c>
      <c r="B18" s="3">
        <f t="shared" ref="B18" si="57">(A18/1)+(3%*A18)</f>
        <v>1390500</v>
      </c>
      <c r="C18" s="3">
        <f t="shared" ref="C18" si="58">(A18/2)+(3%*A18)</f>
        <v>715500</v>
      </c>
      <c r="D18" s="3">
        <f t="shared" ref="D18" si="59">(A18/3)+(3%*A18)</f>
        <v>490500</v>
      </c>
      <c r="E18" s="3">
        <f t="shared" ref="E18" si="60">(A18/4)+(3%*A18)</f>
        <v>378000</v>
      </c>
      <c r="F18" s="3">
        <f t="shared" ref="F18" si="61">(A18/5)+(3%*A18)</f>
        <v>310500</v>
      </c>
      <c r="G18" s="3">
        <f t="shared" ref="G18" si="62">(A18/6)+(3%*A18)</f>
        <v>265500</v>
      </c>
      <c r="H18" s="3">
        <f>(A18/7)+(3%*A18)</f>
        <v>233357.14285714287</v>
      </c>
      <c r="I18" s="3">
        <f>(A18/8+(3%*A18))</f>
        <v>209250</v>
      </c>
      <c r="J18" s="3">
        <f>(A18/9+(3%*A18))</f>
        <v>190500</v>
      </c>
      <c r="K18" s="3">
        <f>(A18/10+(3%*A18))</f>
        <v>175500</v>
      </c>
      <c r="L18" s="3">
        <f>(A18/11+(3%*A18))</f>
        <v>163227.27272727271</v>
      </c>
      <c r="M18" s="3">
        <f>(A18/12+(3%*A18))</f>
        <v>153000</v>
      </c>
      <c r="O18" s="3">
        <f t="shared" si="9"/>
        <v>40500</v>
      </c>
    </row>
    <row r="19" spans="1:15" s="4" customFormat="1" ht="12.75" x14ac:dyDescent="0.2">
      <c r="A19" s="3">
        <v>1500000</v>
      </c>
      <c r="B19" s="3">
        <f t="shared" si="26"/>
        <v>1545000</v>
      </c>
      <c r="C19" s="3">
        <f t="shared" si="0"/>
        <v>795000</v>
      </c>
      <c r="D19" s="3">
        <f t="shared" si="1"/>
        <v>545000</v>
      </c>
      <c r="E19" s="3">
        <f t="shared" si="27"/>
        <v>420000</v>
      </c>
      <c r="F19" s="3">
        <f t="shared" si="28"/>
        <v>345000</v>
      </c>
      <c r="G19" s="3">
        <f t="shared" si="2"/>
        <v>295000</v>
      </c>
      <c r="H19" s="3">
        <f t="shared" ref="H19:H35" si="63">(A19/7)+(3%*A19)</f>
        <v>259285.71428571429</v>
      </c>
      <c r="I19" s="3">
        <f t="shared" ref="I19:I35" si="64">(A19/8+(3%*A19))</f>
        <v>232500</v>
      </c>
      <c r="J19" s="3">
        <f t="shared" ref="J19:J35" si="65">(A19/9+(3%*A19))</f>
        <v>211666.66666666666</v>
      </c>
      <c r="K19" s="3">
        <f t="shared" ref="K19:K35" si="66">(A19/10+(3%*A19))</f>
        <v>195000</v>
      </c>
      <c r="L19" s="3">
        <f t="shared" ref="L19:L35" si="67">(A19/11+(3%*A19))</f>
        <v>181363.63636363635</v>
      </c>
      <c r="M19" s="3">
        <f t="shared" ref="M19:M35" si="68">(A19/12+(3%*A19))</f>
        <v>170000</v>
      </c>
      <c r="O19" s="3">
        <f t="shared" si="9"/>
        <v>45000</v>
      </c>
    </row>
    <row r="20" spans="1:15" s="4" customFormat="1" ht="12.75" x14ac:dyDescent="0.2">
      <c r="A20" s="3">
        <v>1550000</v>
      </c>
      <c r="B20" s="3">
        <f t="shared" si="26"/>
        <v>1596500</v>
      </c>
      <c r="C20" s="3">
        <f t="shared" si="0"/>
        <v>821500</v>
      </c>
      <c r="D20" s="3">
        <f t="shared" si="1"/>
        <v>563166.66666666674</v>
      </c>
      <c r="E20" s="3">
        <f t="shared" si="27"/>
        <v>434000</v>
      </c>
      <c r="F20" s="3">
        <f t="shared" si="28"/>
        <v>356500</v>
      </c>
      <c r="G20" s="3">
        <f t="shared" si="2"/>
        <v>304833.33333333337</v>
      </c>
      <c r="H20" s="3">
        <f t="shared" si="63"/>
        <v>267928.57142857142</v>
      </c>
      <c r="I20" s="3">
        <f t="shared" si="64"/>
        <v>240250</v>
      </c>
      <c r="J20" s="3">
        <f t="shared" si="65"/>
        <v>218722.22222222222</v>
      </c>
      <c r="K20" s="3">
        <f t="shared" si="66"/>
        <v>201500</v>
      </c>
      <c r="L20" s="3">
        <f t="shared" si="67"/>
        <v>187409.09090909091</v>
      </c>
      <c r="M20" s="3">
        <f t="shared" si="68"/>
        <v>175666.66666666669</v>
      </c>
      <c r="O20" s="3">
        <f t="shared" si="9"/>
        <v>46500</v>
      </c>
    </row>
    <row r="21" spans="1:15" s="4" customFormat="1" ht="12.75" x14ac:dyDescent="0.2">
      <c r="A21" s="3">
        <v>1700000</v>
      </c>
      <c r="B21" s="3">
        <f t="shared" si="26"/>
        <v>1751000</v>
      </c>
      <c r="C21" s="3">
        <f t="shared" si="0"/>
        <v>901000</v>
      </c>
      <c r="D21" s="3">
        <f t="shared" si="1"/>
        <v>617666.66666666663</v>
      </c>
      <c r="E21" s="3">
        <f t="shared" si="27"/>
        <v>476000</v>
      </c>
      <c r="F21" s="3">
        <f t="shared" si="28"/>
        <v>391000</v>
      </c>
      <c r="G21" s="3">
        <f t="shared" si="2"/>
        <v>334333.33333333331</v>
      </c>
      <c r="H21" s="3">
        <f t="shared" si="63"/>
        <v>293857.14285714284</v>
      </c>
      <c r="I21" s="3">
        <f t="shared" si="64"/>
        <v>263500</v>
      </c>
      <c r="J21" s="3">
        <f t="shared" si="65"/>
        <v>239888.88888888888</v>
      </c>
      <c r="K21" s="3">
        <f t="shared" si="66"/>
        <v>221000</v>
      </c>
      <c r="L21" s="3">
        <f t="shared" si="67"/>
        <v>205545.45454545456</v>
      </c>
      <c r="M21" s="3">
        <f t="shared" si="68"/>
        <v>192666.66666666666</v>
      </c>
      <c r="O21" s="3">
        <f t="shared" si="9"/>
        <v>51000</v>
      </c>
    </row>
    <row r="22" spans="1:15" s="4" customFormat="1" ht="12.75" x14ac:dyDescent="0.2">
      <c r="A22" s="3">
        <v>1800000</v>
      </c>
      <c r="B22" s="3">
        <f t="shared" si="26"/>
        <v>1854000</v>
      </c>
      <c r="C22" s="3">
        <f t="shared" si="0"/>
        <v>954000</v>
      </c>
      <c r="D22" s="3">
        <f t="shared" si="1"/>
        <v>654000</v>
      </c>
      <c r="E22" s="3">
        <f t="shared" si="27"/>
        <v>504000</v>
      </c>
      <c r="F22" s="3">
        <f t="shared" si="28"/>
        <v>414000</v>
      </c>
      <c r="G22" s="3">
        <f t="shared" si="2"/>
        <v>354000</v>
      </c>
      <c r="H22" s="3">
        <f t="shared" si="63"/>
        <v>311142.85714285716</v>
      </c>
      <c r="I22" s="3">
        <f t="shared" si="64"/>
        <v>279000</v>
      </c>
      <c r="J22" s="3">
        <f t="shared" si="65"/>
        <v>254000</v>
      </c>
      <c r="K22" s="3">
        <f t="shared" si="66"/>
        <v>234000</v>
      </c>
      <c r="L22" s="3">
        <f t="shared" si="67"/>
        <v>217636.36363636365</v>
      </c>
      <c r="M22" s="3">
        <f t="shared" si="68"/>
        <v>204000</v>
      </c>
      <c r="O22" s="3">
        <f t="shared" si="9"/>
        <v>54000</v>
      </c>
    </row>
    <row r="23" spans="1:15" s="4" customFormat="1" ht="12.75" x14ac:dyDescent="0.2">
      <c r="A23" s="3">
        <v>1825000</v>
      </c>
      <c r="B23" s="3">
        <f t="shared" si="26"/>
        <v>1879750</v>
      </c>
      <c r="C23" s="3">
        <f t="shared" si="0"/>
        <v>967250</v>
      </c>
      <c r="D23" s="3">
        <f t="shared" si="1"/>
        <v>663083.33333333337</v>
      </c>
      <c r="E23" s="3">
        <f t="shared" si="27"/>
        <v>511000</v>
      </c>
      <c r="F23" s="3">
        <f t="shared" si="28"/>
        <v>419750</v>
      </c>
      <c r="G23" s="3">
        <f t="shared" si="2"/>
        <v>358916.66666666669</v>
      </c>
      <c r="H23" s="3">
        <f t="shared" si="63"/>
        <v>315464.28571428568</v>
      </c>
      <c r="I23" s="3">
        <f t="shared" si="64"/>
        <v>282875</v>
      </c>
      <c r="J23" s="3">
        <f t="shared" si="65"/>
        <v>257527.77777777778</v>
      </c>
      <c r="K23" s="3">
        <f t="shared" si="66"/>
        <v>237250</v>
      </c>
      <c r="L23" s="3">
        <f t="shared" si="67"/>
        <v>220659.09090909091</v>
      </c>
      <c r="M23" s="3">
        <f t="shared" si="68"/>
        <v>206833.33333333334</v>
      </c>
      <c r="O23" s="3">
        <f t="shared" si="9"/>
        <v>54750</v>
      </c>
    </row>
    <row r="24" spans="1:15" s="4" customFormat="1" ht="12.75" x14ac:dyDescent="0.2">
      <c r="A24" s="3">
        <v>2000000</v>
      </c>
      <c r="B24" s="3">
        <f t="shared" si="26"/>
        <v>2060000</v>
      </c>
      <c r="C24" s="3">
        <f t="shared" si="0"/>
        <v>1060000</v>
      </c>
      <c r="D24" s="3">
        <f t="shared" si="1"/>
        <v>726666.66666666663</v>
      </c>
      <c r="E24" s="3">
        <f t="shared" si="27"/>
        <v>560000</v>
      </c>
      <c r="F24" s="3">
        <f t="shared" si="28"/>
        <v>460000</v>
      </c>
      <c r="G24" s="3">
        <f t="shared" si="2"/>
        <v>393333.33333333331</v>
      </c>
      <c r="H24" s="3">
        <f t="shared" si="63"/>
        <v>345714.28571428574</v>
      </c>
      <c r="I24" s="3">
        <f t="shared" si="64"/>
        <v>310000</v>
      </c>
      <c r="J24" s="3">
        <f t="shared" si="65"/>
        <v>282222.22222222225</v>
      </c>
      <c r="K24" s="3">
        <f t="shared" si="66"/>
        <v>260000</v>
      </c>
      <c r="L24" s="3">
        <f t="shared" si="67"/>
        <v>241818.18181818182</v>
      </c>
      <c r="M24" s="3">
        <f t="shared" si="68"/>
        <v>226666.66666666666</v>
      </c>
      <c r="O24" s="3">
        <f t="shared" si="9"/>
        <v>60000</v>
      </c>
    </row>
    <row r="25" spans="1:15" s="4" customFormat="1" ht="12.75" x14ac:dyDescent="0.2">
      <c r="A25" s="3">
        <v>2200000</v>
      </c>
      <c r="B25" s="3">
        <f t="shared" si="26"/>
        <v>2266000</v>
      </c>
      <c r="C25" s="3">
        <f t="shared" si="0"/>
        <v>1166000</v>
      </c>
      <c r="D25" s="3">
        <f t="shared" si="1"/>
        <v>799333.33333333337</v>
      </c>
      <c r="E25" s="3">
        <f t="shared" si="27"/>
        <v>616000</v>
      </c>
      <c r="F25" s="3">
        <f t="shared" si="28"/>
        <v>506000</v>
      </c>
      <c r="G25" s="3">
        <f t="shared" si="2"/>
        <v>432666.66666666669</v>
      </c>
      <c r="H25" s="3">
        <f t="shared" si="63"/>
        <v>380285.71428571426</v>
      </c>
      <c r="I25" s="3">
        <f t="shared" si="64"/>
        <v>341000</v>
      </c>
      <c r="J25" s="3">
        <f t="shared" si="65"/>
        <v>310444.44444444444</v>
      </c>
      <c r="K25" s="3">
        <f t="shared" si="66"/>
        <v>286000</v>
      </c>
      <c r="L25" s="3">
        <f t="shared" si="67"/>
        <v>266000</v>
      </c>
      <c r="M25" s="3">
        <f t="shared" si="68"/>
        <v>249333.33333333334</v>
      </c>
      <c r="O25" s="3">
        <f t="shared" si="9"/>
        <v>66000</v>
      </c>
    </row>
    <row r="26" spans="1:15" s="4" customFormat="1" ht="12.75" x14ac:dyDescent="0.2">
      <c r="A26" s="3">
        <v>2250000</v>
      </c>
      <c r="B26" s="3">
        <f t="shared" si="26"/>
        <v>2317500</v>
      </c>
      <c r="C26" s="3">
        <f t="shared" si="0"/>
        <v>1192500</v>
      </c>
      <c r="D26" s="3">
        <f t="shared" si="1"/>
        <v>817500</v>
      </c>
      <c r="E26" s="3">
        <f t="shared" si="27"/>
        <v>630000</v>
      </c>
      <c r="F26" s="3">
        <f t="shared" si="28"/>
        <v>517500</v>
      </c>
      <c r="G26" s="3">
        <f t="shared" si="2"/>
        <v>442500</v>
      </c>
      <c r="H26" s="3">
        <f t="shared" si="63"/>
        <v>388928.57142857142</v>
      </c>
      <c r="I26" s="3">
        <f t="shared" si="64"/>
        <v>348750</v>
      </c>
      <c r="J26" s="3">
        <f t="shared" si="65"/>
        <v>317500</v>
      </c>
      <c r="K26" s="3">
        <f t="shared" si="66"/>
        <v>292500</v>
      </c>
      <c r="L26" s="3">
        <f t="shared" si="67"/>
        <v>272045.45454545459</v>
      </c>
      <c r="M26" s="3">
        <f t="shared" si="68"/>
        <v>255000</v>
      </c>
      <c r="O26" s="3">
        <f t="shared" si="9"/>
        <v>67500</v>
      </c>
    </row>
    <row r="27" spans="1:15" s="4" customFormat="1" ht="12.75" x14ac:dyDescent="0.2">
      <c r="A27" s="3">
        <v>2400000</v>
      </c>
      <c r="B27" s="3">
        <f t="shared" ref="B27" si="69">(A27/1)+(3%*A27)</f>
        <v>2472000</v>
      </c>
      <c r="C27" s="3">
        <f t="shared" ref="C27" si="70">(A27/2)+(3%*A27)</f>
        <v>1272000</v>
      </c>
      <c r="D27" s="3">
        <f t="shared" ref="D27" si="71">(A27/3)+(3%*A27)</f>
        <v>872000</v>
      </c>
      <c r="E27" s="3">
        <f t="shared" ref="E27" si="72">(A27/4)+(3%*A27)</f>
        <v>672000</v>
      </c>
      <c r="F27" s="3">
        <f t="shared" ref="F27" si="73">(A27/5)+(3%*A27)</f>
        <v>552000</v>
      </c>
      <c r="G27" s="3">
        <f t="shared" ref="G27" si="74">(A27/6)+(3%*A27)</f>
        <v>472000</v>
      </c>
      <c r="H27" s="3">
        <f t="shared" ref="H27" si="75">(A27/7)+(3%*A27)</f>
        <v>414857.14285714284</v>
      </c>
      <c r="I27" s="3">
        <f t="shared" ref="I27" si="76">(A27/8+(3%*A27))</f>
        <v>372000</v>
      </c>
      <c r="J27" s="3">
        <f t="shared" ref="J27" si="77">(A27/9+(3%*A27))</f>
        <v>338666.66666666669</v>
      </c>
      <c r="K27" s="3">
        <f t="shared" ref="K27" si="78">(A27/10+(3%*A27))</f>
        <v>312000</v>
      </c>
      <c r="L27" s="3">
        <f t="shared" ref="L27" si="79">(A27/11+(3%*A27))</f>
        <v>290181.81818181818</v>
      </c>
      <c r="M27" s="3">
        <f t="shared" ref="M27" si="80">(A27/12+(3%*A27))</f>
        <v>272000</v>
      </c>
      <c r="O27" s="3">
        <f t="shared" si="9"/>
        <v>72000</v>
      </c>
    </row>
    <row r="28" spans="1:15" s="4" customFormat="1" ht="12.75" x14ac:dyDescent="0.2">
      <c r="A28" s="3">
        <v>2500000</v>
      </c>
      <c r="B28" s="3">
        <f t="shared" si="26"/>
        <v>2575000</v>
      </c>
      <c r="C28" s="3">
        <f t="shared" si="0"/>
        <v>1325000</v>
      </c>
      <c r="D28" s="3">
        <f t="shared" si="1"/>
        <v>908333.33333333337</v>
      </c>
      <c r="E28" s="3">
        <f t="shared" si="27"/>
        <v>700000</v>
      </c>
      <c r="F28" s="3">
        <f t="shared" si="28"/>
        <v>575000</v>
      </c>
      <c r="G28" s="3">
        <f t="shared" si="2"/>
        <v>491666.66666666669</v>
      </c>
      <c r="H28" s="3">
        <f t="shared" si="63"/>
        <v>432142.85714285716</v>
      </c>
      <c r="I28" s="3">
        <f t="shared" si="64"/>
        <v>387500</v>
      </c>
      <c r="J28" s="3">
        <f t="shared" si="65"/>
        <v>352777.77777777775</v>
      </c>
      <c r="K28" s="3">
        <f t="shared" si="66"/>
        <v>325000</v>
      </c>
      <c r="L28" s="3">
        <f t="shared" si="67"/>
        <v>302272.72727272729</v>
      </c>
      <c r="M28" s="3">
        <f t="shared" si="68"/>
        <v>283333.33333333337</v>
      </c>
      <c r="O28" s="3">
        <f t="shared" si="9"/>
        <v>75000</v>
      </c>
    </row>
    <row r="29" spans="1:15" s="4" customFormat="1" ht="12.75" x14ac:dyDescent="0.2">
      <c r="A29" s="3">
        <v>2560000</v>
      </c>
      <c r="B29" s="3">
        <f t="shared" si="26"/>
        <v>2636800</v>
      </c>
      <c r="C29" s="3">
        <f t="shared" si="0"/>
        <v>1356800</v>
      </c>
      <c r="D29" s="3">
        <f t="shared" si="1"/>
        <v>930133.33333333337</v>
      </c>
      <c r="E29" s="3">
        <f t="shared" si="27"/>
        <v>716800</v>
      </c>
      <c r="F29" s="3">
        <f t="shared" si="28"/>
        <v>588800</v>
      </c>
      <c r="G29" s="3">
        <f t="shared" si="2"/>
        <v>503466.66666666669</v>
      </c>
      <c r="H29" s="3">
        <f t="shared" si="63"/>
        <v>442514.28571428574</v>
      </c>
      <c r="I29" s="3">
        <f t="shared" si="64"/>
        <v>396800</v>
      </c>
      <c r="J29" s="3">
        <f t="shared" si="65"/>
        <v>361244.44444444444</v>
      </c>
      <c r="K29" s="3">
        <f t="shared" si="66"/>
        <v>332800</v>
      </c>
      <c r="L29" s="3">
        <f t="shared" si="67"/>
        <v>309527.27272727271</v>
      </c>
      <c r="M29" s="3">
        <f t="shared" si="68"/>
        <v>290133.33333333337</v>
      </c>
      <c r="O29" s="3">
        <f t="shared" si="9"/>
        <v>76800</v>
      </c>
    </row>
    <row r="30" spans="1:15" s="4" customFormat="1" ht="12.75" x14ac:dyDescent="0.2">
      <c r="A30" s="3">
        <v>2600000</v>
      </c>
      <c r="B30" s="3">
        <f t="shared" si="26"/>
        <v>2678000</v>
      </c>
      <c r="C30" s="3">
        <f t="shared" si="0"/>
        <v>1378000</v>
      </c>
      <c r="D30" s="3">
        <f t="shared" si="1"/>
        <v>944666.66666666663</v>
      </c>
      <c r="E30" s="3">
        <f t="shared" si="27"/>
        <v>728000</v>
      </c>
      <c r="F30" s="3">
        <f t="shared" si="28"/>
        <v>598000</v>
      </c>
      <c r="G30" s="3">
        <f t="shared" si="2"/>
        <v>511333.33333333331</v>
      </c>
      <c r="H30" s="3">
        <f t="shared" si="63"/>
        <v>449428.57142857142</v>
      </c>
      <c r="I30" s="3">
        <f t="shared" si="64"/>
        <v>403000</v>
      </c>
      <c r="J30" s="3">
        <f t="shared" si="65"/>
        <v>366888.88888888888</v>
      </c>
      <c r="K30" s="3">
        <f t="shared" si="66"/>
        <v>338000</v>
      </c>
      <c r="L30" s="3">
        <f t="shared" si="67"/>
        <v>314363.63636363635</v>
      </c>
      <c r="M30" s="3">
        <f t="shared" si="68"/>
        <v>294666.66666666663</v>
      </c>
      <c r="O30" s="3">
        <f>3%*A30</f>
        <v>78000</v>
      </c>
    </row>
    <row r="31" spans="1:15" s="4" customFormat="1" ht="12.75" x14ac:dyDescent="0.2">
      <c r="A31" s="3">
        <v>2650000</v>
      </c>
      <c r="B31" s="3">
        <f t="shared" ref="B31:B32" si="81">(A31/1)+(3%*A31)</f>
        <v>2729500</v>
      </c>
      <c r="C31" s="3">
        <f t="shared" ref="C31:C32" si="82">(A31/2)+(3%*A31)</f>
        <v>1404500</v>
      </c>
      <c r="D31" s="3">
        <f t="shared" ref="D31:D32" si="83">(A31/3)+(3%*A31)</f>
        <v>962833.33333333337</v>
      </c>
      <c r="E31" s="3">
        <f t="shared" ref="E31:E32" si="84">(A31/4)+(3%*A31)</f>
        <v>742000</v>
      </c>
      <c r="F31" s="3">
        <f t="shared" ref="F31:F32" si="85">(A31/5)+(3%*A31)</f>
        <v>609500</v>
      </c>
      <c r="G31" s="3">
        <f t="shared" ref="G31:G32" si="86">(A31/6)+(3%*A31)</f>
        <v>521166.66666666669</v>
      </c>
      <c r="H31" s="3">
        <f t="shared" ref="H31:H32" si="87">(A31/7)+(3%*A31)</f>
        <v>458071.42857142858</v>
      </c>
      <c r="I31" s="3">
        <f t="shared" ref="I31:I32" si="88">(A31/8+(3%*A31))</f>
        <v>410750</v>
      </c>
      <c r="J31" s="3">
        <f t="shared" ref="J31:J32" si="89">(A31/9+(3%*A31))</f>
        <v>373944.44444444444</v>
      </c>
      <c r="K31" s="3">
        <f t="shared" ref="K31:K32" si="90">(A31/10+(3%*A31))</f>
        <v>344500</v>
      </c>
      <c r="L31" s="3">
        <f t="shared" ref="L31:L32" si="91">(A31/11+(3%*A31))</f>
        <v>320409.09090909094</v>
      </c>
      <c r="M31" s="3">
        <f t="shared" ref="M31:M32" si="92">(A31/12+(3%*A31))</f>
        <v>300333.33333333337</v>
      </c>
      <c r="O31" s="3">
        <f t="shared" ref="O31:O35" si="93">3%*A31</f>
        <v>79500</v>
      </c>
    </row>
    <row r="32" spans="1:15" s="4" customFormat="1" ht="12.75" x14ac:dyDescent="0.2">
      <c r="A32" s="3">
        <v>2700000</v>
      </c>
      <c r="B32" s="3">
        <f t="shared" si="81"/>
        <v>2781000</v>
      </c>
      <c r="C32" s="3">
        <f t="shared" si="82"/>
        <v>1431000</v>
      </c>
      <c r="D32" s="3">
        <f t="shared" si="83"/>
        <v>981000</v>
      </c>
      <c r="E32" s="3">
        <f t="shared" si="84"/>
        <v>756000</v>
      </c>
      <c r="F32" s="3">
        <f t="shared" si="85"/>
        <v>621000</v>
      </c>
      <c r="G32" s="3">
        <f t="shared" si="86"/>
        <v>531000</v>
      </c>
      <c r="H32" s="3">
        <f t="shared" si="87"/>
        <v>466714.28571428574</v>
      </c>
      <c r="I32" s="3">
        <f t="shared" si="88"/>
        <v>418500</v>
      </c>
      <c r="J32" s="3">
        <f t="shared" si="89"/>
        <v>381000</v>
      </c>
      <c r="K32" s="3">
        <f t="shared" si="90"/>
        <v>351000</v>
      </c>
      <c r="L32" s="3">
        <f t="shared" si="91"/>
        <v>326454.54545454541</v>
      </c>
      <c r="M32" s="3">
        <f t="shared" si="92"/>
        <v>306000</v>
      </c>
      <c r="O32" s="3">
        <f t="shared" si="93"/>
        <v>81000</v>
      </c>
    </row>
    <row r="33" spans="1:15" s="4" customFormat="1" ht="12.75" x14ac:dyDescent="0.2">
      <c r="A33" s="3">
        <v>2750000</v>
      </c>
      <c r="B33" s="3">
        <f t="shared" si="26"/>
        <v>2832500</v>
      </c>
      <c r="C33" s="3">
        <f t="shared" si="0"/>
        <v>1457500</v>
      </c>
      <c r="D33" s="3">
        <f t="shared" si="1"/>
        <v>999166.66666666663</v>
      </c>
      <c r="E33" s="3">
        <f t="shared" si="27"/>
        <v>770000</v>
      </c>
      <c r="F33" s="3">
        <f t="shared" si="28"/>
        <v>632500</v>
      </c>
      <c r="G33" s="3">
        <f t="shared" si="2"/>
        <v>540833.33333333326</v>
      </c>
      <c r="H33" s="3">
        <f t="shared" si="63"/>
        <v>475357.14285714284</v>
      </c>
      <c r="I33" s="3">
        <f t="shared" si="64"/>
        <v>426250</v>
      </c>
      <c r="J33" s="3">
        <f t="shared" si="65"/>
        <v>388055.55555555556</v>
      </c>
      <c r="K33" s="3">
        <f t="shared" si="66"/>
        <v>357500</v>
      </c>
      <c r="L33" s="3">
        <f t="shared" si="67"/>
        <v>332500</v>
      </c>
      <c r="M33" s="3">
        <f t="shared" si="68"/>
        <v>311666.66666666663</v>
      </c>
      <c r="O33" s="3">
        <f t="shared" si="93"/>
        <v>82500</v>
      </c>
    </row>
    <row r="34" spans="1:15" s="4" customFormat="1" ht="12.75" x14ac:dyDescent="0.2">
      <c r="A34" s="3">
        <v>2760000</v>
      </c>
      <c r="B34" s="3">
        <f t="shared" ref="B34" si="94">(A34/1)+(3%*A34)</f>
        <v>2842800</v>
      </c>
      <c r="C34" s="3">
        <f t="shared" ref="C34" si="95">(A34/2)+(3%*A34)</f>
        <v>1462800</v>
      </c>
      <c r="D34" s="3">
        <f t="shared" ref="D34" si="96">(A34/3)+(3%*A34)</f>
        <v>1002800</v>
      </c>
      <c r="E34" s="3">
        <f t="shared" ref="E34" si="97">(A34/4)+(3%*A34)</f>
        <v>772800</v>
      </c>
      <c r="F34" s="3">
        <f t="shared" ref="F34" si="98">(A34/5)+(3%*A34)</f>
        <v>634800</v>
      </c>
      <c r="G34" s="3">
        <f t="shared" ref="G34" si="99">(A34/6)+(3%*A34)</f>
        <v>542800</v>
      </c>
      <c r="H34" s="3">
        <f t="shared" ref="H34" si="100">(A34/7)+(3%*A34)</f>
        <v>477085.71428571426</v>
      </c>
      <c r="I34" s="3">
        <f t="shared" ref="I34" si="101">(A34/8+(3%*A34))</f>
        <v>427800</v>
      </c>
      <c r="J34" s="3">
        <f t="shared" ref="J34" si="102">(A34/9+(3%*A34))</f>
        <v>389466.66666666669</v>
      </c>
      <c r="K34" s="3">
        <f t="shared" ref="K34" si="103">(A34/10+(3%*A34))</f>
        <v>358800</v>
      </c>
      <c r="L34" s="3">
        <f t="shared" ref="L34" si="104">(A34/11+(3%*A34))</f>
        <v>333709.09090909094</v>
      </c>
      <c r="M34" s="3">
        <f t="shared" ref="M34" si="105">(A34/12+(3%*A34))</f>
        <v>312800</v>
      </c>
      <c r="O34" s="3">
        <f t="shared" si="93"/>
        <v>82800</v>
      </c>
    </row>
    <row r="35" spans="1:15" s="4" customFormat="1" ht="12.75" x14ac:dyDescent="0.2">
      <c r="A35" s="3">
        <v>3000000</v>
      </c>
      <c r="B35" s="3">
        <f t="shared" si="26"/>
        <v>3090000</v>
      </c>
      <c r="C35" s="3">
        <v>2000000</v>
      </c>
      <c r="D35" s="3">
        <f t="shared" si="1"/>
        <v>1090000</v>
      </c>
      <c r="E35" s="3">
        <f t="shared" si="27"/>
        <v>840000</v>
      </c>
      <c r="F35" s="3">
        <f t="shared" si="28"/>
        <v>690000</v>
      </c>
      <c r="G35" s="3">
        <f t="shared" si="2"/>
        <v>590000</v>
      </c>
      <c r="H35" s="3">
        <f t="shared" si="63"/>
        <v>518571.42857142858</v>
      </c>
      <c r="I35" s="3">
        <f t="shared" si="64"/>
        <v>465000</v>
      </c>
      <c r="J35" s="3">
        <f t="shared" si="65"/>
        <v>423333.33333333331</v>
      </c>
      <c r="K35" s="3">
        <f t="shared" si="66"/>
        <v>390000</v>
      </c>
      <c r="L35" s="3">
        <f t="shared" si="67"/>
        <v>362727.27272727271</v>
      </c>
      <c r="M35" s="3">
        <f t="shared" si="68"/>
        <v>340000</v>
      </c>
      <c r="O35" s="3">
        <f t="shared" si="93"/>
        <v>90000</v>
      </c>
    </row>
    <row r="37" spans="1:15" x14ac:dyDescent="0.25">
      <c r="A37" s="5" t="s">
        <v>14</v>
      </c>
      <c r="B37" s="6"/>
      <c r="C37" s="6"/>
      <c r="D37" s="6"/>
      <c r="E37" s="6"/>
      <c r="F37" s="6"/>
      <c r="G37" s="6"/>
      <c r="H37" s="6"/>
      <c r="I37" s="7"/>
      <c r="J37" s="8"/>
      <c r="K37" s="8"/>
      <c r="L37" s="2"/>
      <c r="M37" s="2"/>
    </row>
    <row r="38" spans="1:15" x14ac:dyDescent="0.25">
      <c r="A38" s="9" t="s">
        <v>23</v>
      </c>
      <c r="B38" s="8"/>
      <c r="C38" s="8"/>
      <c r="D38" s="8"/>
      <c r="E38" s="8"/>
      <c r="F38" s="8"/>
      <c r="G38" s="8"/>
      <c r="H38" s="8"/>
      <c r="I38" s="10"/>
      <c r="J38" s="8"/>
      <c r="K38" s="8"/>
      <c r="L38" s="2"/>
      <c r="M38" s="2"/>
    </row>
    <row r="39" spans="1:15" x14ac:dyDescent="0.25">
      <c r="A39" s="9" t="s">
        <v>15</v>
      </c>
      <c r="B39" s="8"/>
      <c r="C39" s="8"/>
      <c r="D39" s="8"/>
      <c r="E39" s="8"/>
      <c r="F39" s="8"/>
      <c r="G39" s="8"/>
      <c r="H39" s="8"/>
      <c r="I39" s="10"/>
      <c r="J39" s="8"/>
      <c r="K39" s="8"/>
      <c r="L39" s="2"/>
      <c r="M39" s="2"/>
    </row>
    <row r="40" spans="1:15" x14ac:dyDescent="0.25">
      <c r="A40" s="11" t="s">
        <v>16</v>
      </c>
      <c r="B40" s="12"/>
      <c r="C40" s="12"/>
      <c r="D40" s="12"/>
      <c r="E40" s="12"/>
      <c r="F40" s="12"/>
      <c r="G40" s="12"/>
      <c r="H40" s="12"/>
      <c r="I40" s="13"/>
      <c r="J40" s="8"/>
      <c r="K40" s="8"/>
      <c r="L40" s="2"/>
      <c r="M40" s="2"/>
    </row>
    <row r="41" spans="1: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5" x14ac:dyDescent="0.25">
      <c r="A42" s="5" t="s">
        <v>17</v>
      </c>
      <c r="B42" s="6"/>
      <c r="C42" s="6"/>
      <c r="D42" s="6"/>
      <c r="E42" s="6"/>
      <c r="F42" s="7"/>
      <c r="G42" s="8"/>
      <c r="H42" s="8"/>
      <c r="I42" s="8"/>
      <c r="J42" s="8"/>
      <c r="K42" s="8"/>
      <c r="L42" s="2"/>
      <c r="M42" s="2"/>
    </row>
    <row r="43" spans="1:15" x14ac:dyDescent="0.25">
      <c r="A43" s="9" t="s">
        <v>20</v>
      </c>
      <c r="B43" s="8"/>
      <c r="C43" s="8"/>
      <c r="D43" s="8"/>
      <c r="E43" s="8"/>
      <c r="F43" s="10"/>
      <c r="G43" s="8"/>
      <c r="H43" s="8"/>
      <c r="I43" s="8"/>
      <c r="J43" s="8"/>
      <c r="K43" s="8"/>
      <c r="L43" s="2"/>
      <c r="M43" s="2"/>
    </row>
    <row r="44" spans="1:15" x14ac:dyDescent="0.25">
      <c r="A44" s="9" t="s">
        <v>18</v>
      </c>
      <c r="B44" s="8"/>
      <c r="C44" s="8"/>
      <c r="D44" s="8"/>
      <c r="E44" s="8"/>
      <c r="F44" s="10"/>
      <c r="G44" s="8"/>
      <c r="H44" s="8"/>
      <c r="I44" s="8"/>
      <c r="J44" s="8"/>
      <c r="K44" s="8"/>
      <c r="L44" s="2"/>
      <c r="M44" s="2"/>
    </row>
    <row r="45" spans="1:15" x14ac:dyDescent="0.25">
      <c r="A45" s="11" t="s">
        <v>19</v>
      </c>
      <c r="B45" s="12"/>
      <c r="C45" s="12"/>
      <c r="D45" s="12"/>
      <c r="E45" s="12"/>
      <c r="F45" s="13"/>
      <c r="G45" s="8"/>
      <c r="H45" s="8"/>
      <c r="I45" s="8"/>
      <c r="J45" s="8"/>
      <c r="K45" s="8"/>
      <c r="L45" s="2"/>
      <c r="M45" s="2"/>
    </row>
  </sheetData>
  <mergeCells count="4">
    <mergeCell ref="A2:M2"/>
    <mergeCell ref="A4:A5"/>
    <mergeCell ref="B4:M4"/>
    <mergeCell ref="O4:O5"/>
  </mergeCells>
  <pageMargins left="0.15" right="0.21" top="0.13" bottom="0.15" header="0.13" footer="0.14000000000000001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CP1262"/>
  <sheetViews>
    <sheetView view="pageBreakPreview" topLeftCell="A7" zoomScale="75" zoomScaleNormal="55" zoomScaleSheetLayoutView="75" zoomScalePageLayoutView="60" workbookViewId="0">
      <selection activeCell="E8" sqref="E8"/>
    </sheetView>
  </sheetViews>
  <sheetFormatPr defaultRowHeight="15" x14ac:dyDescent="0.25"/>
  <cols>
    <col min="1" max="1" width="2.28515625" style="15" customWidth="1"/>
    <col min="2" max="2" width="1.42578125" style="15" customWidth="1"/>
    <col min="3" max="3" width="67.140625" customWidth="1"/>
    <col min="4" max="4" width="5.5703125" style="16" customWidth="1"/>
    <col min="5" max="5" width="38.5703125" customWidth="1"/>
    <col min="6" max="6" width="20.85546875" customWidth="1"/>
    <col min="7" max="7" width="6.5703125" style="16" customWidth="1"/>
    <col min="8" max="8" width="3.5703125" style="15" customWidth="1"/>
    <col min="9" max="9" width="45.140625" style="21" customWidth="1"/>
    <col min="10" max="94" width="9.140625" style="21"/>
  </cols>
  <sheetData>
    <row r="1" spans="1:94" s="14" customFormat="1" x14ac:dyDescent="0.25"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</row>
    <row r="2" spans="1:94" ht="61.5" x14ac:dyDescent="0.9">
      <c r="B2" s="129"/>
      <c r="C2" s="129"/>
      <c r="D2" s="22"/>
      <c r="E2" s="22"/>
      <c r="F2" s="22"/>
    </row>
    <row r="3" spans="1:94" ht="15.75" thickBot="1" x14ac:dyDescent="0.3">
      <c r="B3" s="16"/>
      <c r="C3" s="16"/>
      <c r="E3" s="16"/>
      <c r="F3" s="16"/>
    </row>
    <row r="4" spans="1:94" ht="41.25" customHeight="1" thickTop="1" thickBot="1" x14ac:dyDescent="0.75">
      <c r="B4" s="16"/>
      <c r="C4" s="20" t="s">
        <v>51</v>
      </c>
      <c r="D4" s="17" t="s">
        <v>25</v>
      </c>
      <c r="E4" s="132">
        <v>20000000</v>
      </c>
      <c r="F4" s="133"/>
    </row>
    <row r="5" spans="1:94" s="16" customFormat="1" ht="10.5" customHeight="1" thickTop="1" thickBot="1" x14ac:dyDescent="0.75">
      <c r="A5" s="15"/>
      <c r="C5" s="17"/>
      <c r="D5" s="17"/>
      <c r="E5" s="17"/>
      <c r="F5" s="17"/>
      <c r="H5" s="1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</row>
    <row r="6" spans="1:94" s="16" customFormat="1" ht="42.75" customHeight="1" thickTop="1" thickBot="1" x14ac:dyDescent="0.75">
      <c r="A6" s="15"/>
      <c r="C6" s="20" t="s">
        <v>54</v>
      </c>
      <c r="D6" s="17" t="s">
        <v>25</v>
      </c>
      <c r="E6" s="132">
        <v>0</v>
      </c>
      <c r="F6" s="133"/>
      <c r="H6" s="1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</row>
    <row r="7" spans="1:94" s="16" customFormat="1" ht="10.5" customHeight="1" thickTop="1" thickBot="1" x14ac:dyDescent="0.75">
      <c r="A7" s="15"/>
      <c r="C7" s="17"/>
      <c r="D7" s="17"/>
      <c r="E7" s="17">
        <v>18</v>
      </c>
      <c r="F7" s="17"/>
      <c r="H7" s="1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</row>
    <row r="8" spans="1:94" ht="42" customHeight="1" thickTop="1" thickBot="1" x14ac:dyDescent="0.75">
      <c r="B8" s="16"/>
      <c r="C8" s="20" t="s">
        <v>24</v>
      </c>
      <c r="D8" s="17" t="s">
        <v>25</v>
      </c>
      <c r="E8" s="19">
        <v>30</v>
      </c>
      <c r="F8" s="20" t="s">
        <v>28</v>
      </c>
    </row>
    <row r="9" spans="1:94" s="16" customFormat="1" ht="10.5" customHeight="1" thickTop="1" thickBot="1" x14ac:dyDescent="0.75">
      <c r="A9" s="15"/>
      <c r="C9" s="17"/>
      <c r="D9" s="17"/>
      <c r="E9" s="17" t="s">
        <v>49</v>
      </c>
      <c r="F9" s="17"/>
      <c r="H9" s="15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</row>
    <row r="10" spans="1:94" ht="44.25" customHeight="1" thickTop="1" thickBot="1" x14ac:dyDescent="0.75">
      <c r="B10" s="16"/>
      <c r="C10" s="20" t="s">
        <v>26</v>
      </c>
      <c r="D10" s="17" t="s">
        <v>25</v>
      </c>
      <c r="E10" s="134">
        <f>((E4-E6)/E8)+(1.2%*(E4-E6))</f>
        <v>906666.66666666663</v>
      </c>
      <c r="F10" s="135"/>
      <c r="I10" s="116">
        <v>900000</v>
      </c>
      <c r="J10" s="114"/>
      <c r="K10" s="114"/>
      <c r="L10" s="114"/>
      <c r="M10" s="114"/>
      <c r="N10" s="114"/>
      <c r="O10" s="114"/>
      <c r="P10" s="114"/>
    </row>
    <row r="11" spans="1:94" s="16" customFormat="1" ht="9.75" customHeight="1" thickTop="1" thickBot="1" x14ac:dyDescent="0.75">
      <c r="A11" s="15"/>
      <c r="C11" s="17"/>
      <c r="D11" s="17"/>
      <c r="E11" s="18"/>
      <c r="F11" s="18"/>
      <c r="H11" s="15"/>
      <c r="I11" s="115"/>
      <c r="J11" s="114"/>
      <c r="K11" s="114"/>
      <c r="L11" s="114"/>
      <c r="M11" s="114"/>
      <c r="N11" s="114"/>
      <c r="O11" s="114"/>
      <c r="P11" s="114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</row>
    <row r="12" spans="1:94" ht="45.75" customHeight="1" thickTop="1" thickBot="1" x14ac:dyDescent="0.75">
      <c r="B12" s="16"/>
      <c r="C12" s="20" t="s">
        <v>27</v>
      </c>
      <c r="D12" s="17" t="s">
        <v>25</v>
      </c>
      <c r="E12" s="136">
        <f>E10/4</f>
        <v>226666.66666666666</v>
      </c>
      <c r="F12" s="137"/>
      <c r="I12" s="115"/>
      <c r="J12" s="114"/>
      <c r="K12" s="114"/>
      <c r="L12" s="114"/>
      <c r="M12" s="114"/>
      <c r="N12" s="114"/>
      <c r="O12" s="114"/>
      <c r="P12" s="114"/>
    </row>
    <row r="13" spans="1:94" ht="10.5" customHeight="1" thickTop="1" thickBot="1" x14ac:dyDescent="0.75">
      <c r="B13" s="16"/>
      <c r="C13" s="17"/>
      <c r="D13" s="17"/>
      <c r="E13" s="17"/>
      <c r="F13" s="17"/>
      <c r="I13" s="115"/>
      <c r="J13" s="114"/>
      <c r="K13" s="114"/>
      <c r="L13" s="114"/>
      <c r="M13" s="114"/>
      <c r="N13" s="114"/>
      <c r="O13" s="114"/>
      <c r="P13" s="114"/>
    </row>
    <row r="14" spans="1:94" ht="37.5" customHeight="1" thickTop="1" thickBot="1" x14ac:dyDescent="0.75">
      <c r="B14" s="16"/>
      <c r="C14" s="20" t="s">
        <v>52</v>
      </c>
      <c r="D14" s="17" t="s">
        <v>25</v>
      </c>
      <c r="E14" s="130">
        <v>35000</v>
      </c>
      <c r="F14" s="131"/>
      <c r="I14" s="115"/>
      <c r="J14" s="114"/>
      <c r="K14" s="114"/>
      <c r="L14" s="114"/>
      <c r="M14" s="114"/>
      <c r="N14" s="114"/>
      <c r="O14" s="114"/>
      <c r="P14" s="114"/>
    </row>
    <row r="15" spans="1:94" s="16" customFormat="1" ht="6.75" customHeight="1" thickTop="1" x14ac:dyDescent="0.7">
      <c r="A15" s="15"/>
      <c r="H15" s="15"/>
      <c r="I15" s="115"/>
      <c r="J15" s="114"/>
      <c r="K15" s="114"/>
      <c r="L15" s="114"/>
      <c r="M15" s="114"/>
      <c r="N15" s="114"/>
      <c r="O15" s="114"/>
      <c r="P15" s="114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</row>
    <row r="16" spans="1:94" s="16" customFormat="1" ht="5.25" customHeight="1" x14ac:dyDescent="0.7">
      <c r="A16" s="15"/>
      <c r="H16" s="15"/>
      <c r="I16" s="115"/>
      <c r="J16" s="114"/>
      <c r="K16" s="114"/>
      <c r="L16" s="114"/>
      <c r="M16" s="114"/>
      <c r="N16" s="114"/>
      <c r="O16" s="114"/>
      <c r="P16" s="114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</row>
    <row r="17" spans="1:94" s="15" customFormat="1" ht="6" customHeight="1" thickBot="1" x14ac:dyDescent="0.75">
      <c r="B17" s="16"/>
      <c r="C17" s="16"/>
      <c r="D17" s="16"/>
      <c r="E17" s="16"/>
      <c r="F17" s="16"/>
      <c r="G17" s="16"/>
      <c r="I17" s="115"/>
      <c r="J17" s="114"/>
      <c r="K17" s="114"/>
      <c r="L17" s="114"/>
      <c r="M17" s="114"/>
      <c r="N17" s="114"/>
      <c r="O17" s="114"/>
      <c r="P17" s="114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</row>
    <row r="18" spans="1:94" s="30" customFormat="1" ht="48" thickTop="1" thickBot="1" x14ac:dyDescent="0.75">
      <c r="A18" s="15"/>
      <c r="B18" s="16"/>
      <c r="C18" s="71" t="s">
        <v>47</v>
      </c>
      <c r="D18" s="16"/>
      <c r="E18" s="125">
        <f>E4+E22</f>
        <v>27200000</v>
      </c>
      <c r="F18" s="126"/>
      <c r="G18" s="16"/>
      <c r="H18" s="15"/>
      <c r="I18" s="116">
        <f>I10*E8</f>
        <v>27000000</v>
      </c>
      <c r="J18" s="114"/>
      <c r="K18" s="114"/>
      <c r="L18" s="114"/>
      <c r="M18" s="114"/>
      <c r="N18" s="114"/>
      <c r="O18" s="114"/>
      <c r="P18" s="114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</row>
    <row r="19" spans="1:94" s="30" customFormat="1" ht="14.25" customHeight="1" thickTop="1" thickBot="1" x14ac:dyDescent="0.3">
      <c r="A19" s="15"/>
      <c r="B19" s="16"/>
      <c r="C19" s="16"/>
      <c r="D19" s="16"/>
      <c r="E19" s="16"/>
      <c r="F19" s="16"/>
      <c r="G19" s="16"/>
      <c r="H19" s="15"/>
      <c r="I19" s="114"/>
      <c r="J19" s="114"/>
      <c r="K19" s="114"/>
      <c r="L19" s="114"/>
      <c r="M19" s="114"/>
      <c r="N19" s="114"/>
      <c r="O19" s="114"/>
      <c r="P19" s="114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</row>
    <row r="20" spans="1:94" s="30" customFormat="1" ht="45.75" customHeight="1" thickTop="1" thickBot="1" x14ac:dyDescent="0.75">
      <c r="A20" s="15"/>
      <c r="B20" s="16"/>
      <c r="C20" s="71" t="s">
        <v>50</v>
      </c>
      <c r="D20" s="16"/>
      <c r="E20" s="127">
        <f>E4-E6</f>
        <v>20000000</v>
      </c>
      <c r="F20" s="128"/>
      <c r="G20" s="16"/>
      <c r="H20" s="15"/>
      <c r="I20" s="117">
        <f>E4-E6</f>
        <v>20000000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</row>
    <row r="21" spans="1:94" s="30" customFormat="1" ht="14.25" customHeight="1" thickTop="1" thickBot="1" x14ac:dyDescent="0.3">
      <c r="A21" s="15"/>
      <c r="B21" s="16"/>
      <c r="C21" s="16"/>
      <c r="D21" s="16"/>
      <c r="E21" s="16"/>
      <c r="F21" s="16"/>
      <c r="G21" s="16"/>
      <c r="H21" s="1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</row>
    <row r="22" spans="1:94" s="30" customFormat="1" ht="48" thickTop="1" thickBot="1" x14ac:dyDescent="0.75">
      <c r="A22" s="15"/>
      <c r="B22" s="16"/>
      <c r="C22" s="71" t="s">
        <v>48</v>
      </c>
      <c r="D22" s="16"/>
      <c r="E22" s="127">
        <f>(E10*E8)-E20</f>
        <v>7200000</v>
      </c>
      <c r="F22" s="128"/>
      <c r="G22" s="16"/>
      <c r="H22" s="15"/>
      <c r="I22" s="118">
        <f>I10*E8-I20</f>
        <v>7000000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</row>
    <row r="23" spans="1:94" s="30" customFormat="1" ht="16.5" thickTop="1" thickBot="1" x14ac:dyDescent="0.3">
      <c r="A23" s="15"/>
      <c r="B23" s="16"/>
      <c r="C23" s="16"/>
      <c r="D23" s="16"/>
      <c r="E23" s="16"/>
      <c r="F23" s="16"/>
      <c r="G23" s="16"/>
      <c r="H23" s="1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</row>
    <row r="24" spans="1:94" s="30" customFormat="1" ht="48" thickTop="1" thickBot="1" x14ac:dyDescent="0.75">
      <c r="A24" s="15"/>
      <c r="B24" s="16"/>
      <c r="C24" s="72" t="s">
        <v>53</v>
      </c>
      <c r="D24" s="16"/>
      <c r="E24" s="127">
        <f>E10*E8</f>
        <v>27200000</v>
      </c>
      <c r="F24" s="128"/>
      <c r="G24" s="16"/>
      <c r="H24" s="1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</row>
    <row r="25" spans="1:94" s="21" customFormat="1" ht="15.75" thickTop="1" x14ac:dyDescent="0.25">
      <c r="A25" s="15"/>
      <c r="B25" s="16"/>
      <c r="C25" s="16"/>
      <c r="D25" s="16"/>
      <c r="E25" s="16"/>
      <c r="F25" s="16"/>
      <c r="G25" s="16"/>
      <c r="H25" s="15"/>
    </row>
    <row r="26" spans="1:94" s="21" customFormat="1" x14ac:dyDescent="0.25">
      <c r="A26" s="15"/>
      <c r="B26" s="15"/>
      <c r="C26" s="15"/>
      <c r="D26" s="15"/>
      <c r="E26" s="15"/>
      <c r="F26" s="15"/>
      <c r="G26" s="15"/>
      <c r="H26" s="15"/>
    </row>
    <row r="27" spans="1:94" s="21" customFormat="1" ht="36" customHeight="1" x14ac:dyDescent="0.4">
      <c r="A27" s="15"/>
      <c r="B27" s="16"/>
      <c r="C27" s="124"/>
      <c r="D27" s="124"/>
      <c r="E27" s="124"/>
      <c r="F27" s="124"/>
      <c r="G27" s="16"/>
      <c r="H27" s="15"/>
    </row>
    <row r="28" spans="1:94" s="21" customFormat="1" x14ac:dyDescent="0.25">
      <c r="A28" s="15"/>
      <c r="B28" s="15"/>
      <c r="C28" s="15"/>
      <c r="D28" s="15"/>
      <c r="E28" s="15"/>
      <c r="F28" s="15"/>
      <c r="G28" s="15"/>
      <c r="H28" s="15"/>
    </row>
    <row r="29" spans="1:94" s="21" customFormat="1" x14ac:dyDescent="0.25"/>
    <row r="30" spans="1:94" s="21" customFormat="1" x14ac:dyDescent="0.25"/>
    <row r="31" spans="1:94" s="21" customFormat="1" x14ac:dyDescent="0.25"/>
    <row r="32" spans="1:94" s="21" customFormat="1" x14ac:dyDescent="0.25"/>
    <row r="33" spans="5:5" s="21" customFormat="1" x14ac:dyDescent="0.25"/>
    <row r="34" spans="5:5" s="21" customFormat="1" x14ac:dyDescent="0.25"/>
    <row r="35" spans="5:5" s="21" customFormat="1" x14ac:dyDescent="0.25"/>
    <row r="36" spans="5:5" s="21" customFormat="1" x14ac:dyDescent="0.25">
      <c r="E36" s="75"/>
    </row>
    <row r="37" spans="5:5" s="21" customFormat="1" x14ac:dyDescent="0.25"/>
    <row r="38" spans="5:5" s="21" customFormat="1" x14ac:dyDescent="0.25"/>
    <row r="39" spans="5:5" s="21" customFormat="1" x14ac:dyDescent="0.25"/>
    <row r="40" spans="5:5" s="21" customFormat="1" x14ac:dyDescent="0.25"/>
    <row r="41" spans="5:5" s="21" customFormat="1" x14ac:dyDescent="0.25"/>
    <row r="42" spans="5:5" s="21" customFormat="1" x14ac:dyDescent="0.25"/>
    <row r="43" spans="5:5" s="21" customFormat="1" x14ac:dyDescent="0.25"/>
    <row r="44" spans="5:5" s="21" customFormat="1" x14ac:dyDescent="0.25"/>
    <row r="45" spans="5:5" s="21" customFormat="1" x14ac:dyDescent="0.25"/>
    <row r="46" spans="5:5" s="21" customFormat="1" x14ac:dyDescent="0.25"/>
    <row r="47" spans="5:5" s="21" customFormat="1" x14ac:dyDescent="0.25"/>
    <row r="48" spans="5:5" s="21" customFormat="1" x14ac:dyDescent="0.25"/>
    <row r="49" s="21" customFormat="1" x14ac:dyDescent="0.25"/>
    <row r="50" s="21" customFormat="1" x14ac:dyDescent="0.25"/>
    <row r="51" s="21" customFormat="1" x14ac:dyDescent="0.25"/>
    <row r="52" s="21" customFormat="1" x14ac:dyDescent="0.25"/>
    <row r="53" s="21" customFormat="1" x14ac:dyDescent="0.25"/>
    <row r="54" s="21" customFormat="1" x14ac:dyDescent="0.25"/>
    <row r="55" s="21" customFormat="1" x14ac:dyDescent="0.25"/>
    <row r="56" s="21" customFormat="1" x14ac:dyDescent="0.25"/>
    <row r="57" s="21" customFormat="1" x14ac:dyDescent="0.25"/>
    <row r="58" s="21" customFormat="1" x14ac:dyDescent="0.25"/>
    <row r="59" s="21" customFormat="1" x14ac:dyDescent="0.25"/>
    <row r="60" s="21" customFormat="1" x14ac:dyDescent="0.25"/>
    <row r="61" s="21" customFormat="1" x14ac:dyDescent="0.25"/>
    <row r="62" s="21" customFormat="1" x14ac:dyDescent="0.25"/>
    <row r="63" s="21" customFormat="1" x14ac:dyDescent="0.25"/>
    <row r="64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  <row r="91" s="21" customFormat="1" x14ac:dyDescent="0.25"/>
    <row r="92" s="21" customFormat="1" x14ac:dyDescent="0.25"/>
    <row r="93" s="21" customFormat="1" x14ac:dyDescent="0.25"/>
    <row r="94" s="21" customFormat="1" x14ac:dyDescent="0.25"/>
    <row r="95" s="21" customFormat="1" x14ac:dyDescent="0.25"/>
    <row r="96" s="21" customFormat="1" x14ac:dyDescent="0.25"/>
    <row r="97" s="21" customFormat="1" x14ac:dyDescent="0.25"/>
    <row r="98" s="21" customFormat="1" x14ac:dyDescent="0.25"/>
    <row r="99" s="21" customFormat="1" x14ac:dyDescent="0.25"/>
    <row r="100" s="21" customFormat="1" x14ac:dyDescent="0.25"/>
    <row r="101" s="21" customFormat="1" x14ac:dyDescent="0.25"/>
    <row r="102" s="21" customFormat="1" x14ac:dyDescent="0.25"/>
    <row r="103" s="21" customFormat="1" x14ac:dyDescent="0.25"/>
    <row r="104" s="21" customFormat="1" x14ac:dyDescent="0.25"/>
    <row r="105" s="21" customFormat="1" x14ac:dyDescent="0.25"/>
    <row r="106" s="21" customFormat="1" x14ac:dyDescent="0.25"/>
    <row r="107" s="21" customFormat="1" x14ac:dyDescent="0.25"/>
    <row r="108" s="21" customFormat="1" x14ac:dyDescent="0.25"/>
    <row r="109" s="21" customFormat="1" x14ac:dyDescent="0.25"/>
    <row r="110" s="21" customFormat="1" x14ac:dyDescent="0.25"/>
    <row r="111" s="21" customFormat="1" x14ac:dyDescent="0.25"/>
    <row r="112" s="21" customFormat="1" x14ac:dyDescent="0.25"/>
    <row r="113" s="21" customFormat="1" x14ac:dyDescent="0.25"/>
    <row r="114" s="21" customFormat="1" x14ac:dyDescent="0.25"/>
    <row r="115" s="21" customFormat="1" x14ac:dyDescent="0.25"/>
    <row r="116" s="21" customFormat="1" x14ac:dyDescent="0.25"/>
    <row r="117" s="21" customFormat="1" x14ac:dyDescent="0.25"/>
    <row r="118" s="21" customFormat="1" x14ac:dyDescent="0.25"/>
    <row r="119" s="21" customFormat="1" x14ac:dyDescent="0.25"/>
    <row r="120" s="21" customFormat="1" x14ac:dyDescent="0.25"/>
    <row r="121" s="21" customFormat="1" x14ac:dyDescent="0.25"/>
    <row r="122" s="21" customFormat="1" x14ac:dyDescent="0.25"/>
    <row r="123" s="21" customFormat="1" x14ac:dyDescent="0.25"/>
    <row r="124" s="21" customFormat="1" x14ac:dyDescent="0.25"/>
    <row r="125" s="21" customFormat="1" x14ac:dyDescent="0.25"/>
    <row r="126" s="21" customFormat="1" x14ac:dyDescent="0.25"/>
    <row r="127" s="21" customFormat="1" x14ac:dyDescent="0.25"/>
    <row r="128" s="21" customFormat="1" x14ac:dyDescent="0.25"/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  <row r="344" s="21" customFormat="1" x14ac:dyDescent="0.25"/>
    <row r="345" s="21" customFormat="1" x14ac:dyDescent="0.25"/>
    <row r="346" s="21" customFormat="1" x14ac:dyDescent="0.25"/>
    <row r="347" s="21" customFormat="1" x14ac:dyDescent="0.25"/>
    <row r="348" s="21" customFormat="1" x14ac:dyDescent="0.25"/>
    <row r="349" s="21" customFormat="1" x14ac:dyDescent="0.25"/>
    <row r="350" s="21" customFormat="1" x14ac:dyDescent="0.25"/>
    <row r="351" s="21" customFormat="1" x14ac:dyDescent="0.25"/>
    <row r="352" s="21" customFormat="1" x14ac:dyDescent="0.25"/>
    <row r="353" s="21" customFormat="1" x14ac:dyDescent="0.25"/>
    <row r="354" s="21" customFormat="1" x14ac:dyDescent="0.25"/>
    <row r="355" s="21" customFormat="1" x14ac:dyDescent="0.25"/>
    <row r="356" s="21" customFormat="1" x14ac:dyDescent="0.25"/>
    <row r="357" s="21" customFormat="1" x14ac:dyDescent="0.25"/>
    <row r="358" s="21" customFormat="1" x14ac:dyDescent="0.25"/>
    <row r="359" s="21" customFormat="1" x14ac:dyDescent="0.25"/>
    <row r="360" s="21" customFormat="1" x14ac:dyDescent="0.25"/>
    <row r="361" s="21" customFormat="1" x14ac:dyDescent="0.25"/>
    <row r="362" s="21" customFormat="1" x14ac:dyDescent="0.25"/>
    <row r="363" s="21" customFormat="1" x14ac:dyDescent="0.25"/>
    <row r="364" s="21" customFormat="1" x14ac:dyDescent="0.25"/>
    <row r="365" s="21" customFormat="1" x14ac:dyDescent="0.25"/>
    <row r="366" s="21" customFormat="1" x14ac:dyDescent="0.25"/>
    <row r="367" s="21" customFormat="1" x14ac:dyDescent="0.25"/>
    <row r="368" s="21" customFormat="1" x14ac:dyDescent="0.25"/>
    <row r="369" s="21" customFormat="1" x14ac:dyDescent="0.25"/>
    <row r="370" s="21" customFormat="1" x14ac:dyDescent="0.25"/>
    <row r="371" s="21" customFormat="1" x14ac:dyDescent="0.25"/>
    <row r="372" s="21" customFormat="1" x14ac:dyDescent="0.25"/>
    <row r="373" s="21" customFormat="1" x14ac:dyDescent="0.25"/>
    <row r="374" s="21" customFormat="1" x14ac:dyDescent="0.25"/>
    <row r="375" s="21" customFormat="1" x14ac:dyDescent="0.25"/>
    <row r="376" s="21" customFormat="1" x14ac:dyDescent="0.25"/>
    <row r="377" s="21" customFormat="1" x14ac:dyDescent="0.25"/>
    <row r="378" s="21" customFormat="1" x14ac:dyDescent="0.25"/>
    <row r="379" s="21" customFormat="1" x14ac:dyDescent="0.25"/>
    <row r="380" s="21" customFormat="1" x14ac:dyDescent="0.25"/>
    <row r="381" s="21" customFormat="1" x14ac:dyDescent="0.25"/>
    <row r="382" s="21" customFormat="1" x14ac:dyDescent="0.25"/>
    <row r="383" s="21" customFormat="1" x14ac:dyDescent="0.25"/>
    <row r="384" s="21" customFormat="1" x14ac:dyDescent="0.25"/>
    <row r="385" s="21" customFormat="1" x14ac:dyDescent="0.25"/>
    <row r="386" s="21" customFormat="1" x14ac:dyDescent="0.25"/>
    <row r="387" s="21" customFormat="1" x14ac:dyDescent="0.25"/>
    <row r="388" s="21" customFormat="1" x14ac:dyDescent="0.25"/>
    <row r="389" s="21" customFormat="1" x14ac:dyDescent="0.25"/>
    <row r="390" s="21" customFormat="1" x14ac:dyDescent="0.25"/>
    <row r="391" s="21" customFormat="1" x14ac:dyDescent="0.25"/>
    <row r="392" s="21" customFormat="1" x14ac:dyDescent="0.25"/>
    <row r="393" s="21" customFormat="1" x14ac:dyDescent="0.25"/>
    <row r="394" s="21" customFormat="1" x14ac:dyDescent="0.25"/>
    <row r="395" s="21" customFormat="1" x14ac:dyDescent="0.25"/>
    <row r="396" s="21" customFormat="1" x14ac:dyDescent="0.25"/>
    <row r="397" s="21" customFormat="1" x14ac:dyDescent="0.25"/>
    <row r="398" s="21" customFormat="1" x14ac:dyDescent="0.25"/>
    <row r="399" s="21" customFormat="1" x14ac:dyDescent="0.25"/>
    <row r="400" s="21" customFormat="1" x14ac:dyDescent="0.25"/>
    <row r="401" s="21" customFormat="1" x14ac:dyDescent="0.25"/>
    <row r="402" s="21" customFormat="1" x14ac:dyDescent="0.25"/>
    <row r="403" s="21" customFormat="1" x14ac:dyDescent="0.25"/>
    <row r="404" s="21" customFormat="1" x14ac:dyDescent="0.25"/>
    <row r="405" s="21" customFormat="1" x14ac:dyDescent="0.25"/>
    <row r="406" s="21" customFormat="1" x14ac:dyDescent="0.25"/>
    <row r="407" s="21" customFormat="1" x14ac:dyDescent="0.25"/>
    <row r="408" s="21" customFormat="1" x14ac:dyDescent="0.25"/>
    <row r="409" s="21" customFormat="1" x14ac:dyDescent="0.25"/>
    <row r="410" s="21" customFormat="1" x14ac:dyDescent="0.25"/>
    <row r="411" s="21" customFormat="1" x14ac:dyDescent="0.25"/>
    <row r="412" s="21" customFormat="1" x14ac:dyDescent="0.25"/>
    <row r="413" s="21" customFormat="1" x14ac:dyDescent="0.25"/>
    <row r="414" s="21" customFormat="1" x14ac:dyDescent="0.25"/>
    <row r="415" s="21" customFormat="1" x14ac:dyDescent="0.25"/>
    <row r="416" s="21" customFormat="1" x14ac:dyDescent="0.25"/>
    <row r="417" s="21" customFormat="1" x14ac:dyDescent="0.25"/>
    <row r="418" s="21" customFormat="1" x14ac:dyDescent="0.25"/>
    <row r="419" s="21" customFormat="1" x14ac:dyDescent="0.25"/>
    <row r="420" s="21" customFormat="1" x14ac:dyDescent="0.25"/>
    <row r="421" s="21" customFormat="1" x14ac:dyDescent="0.25"/>
    <row r="422" s="21" customFormat="1" x14ac:dyDescent="0.25"/>
    <row r="423" s="21" customFormat="1" x14ac:dyDescent="0.25"/>
    <row r="424" s="21" customFormat="1" x14ac:dyDescent="0.25"/>
    <row r="425" s="21" customFormat="1" x14ac:dyDescent="0.25"/>
    <row r="426" s="21" customFormat="1" x14ac:dyDescent="0.25"/>
    <row r="427" s="21" customFormat="1" x14ac:dyDescent="0.25"/>
    <row r="428" s="21" customFormat="1" x14ac:dyDescent="0.25"/>
    <row r="429" s="21" customFormat="1" x14ac:dyDescent="0.25"/>
    <row r="430" s="21" customFormat="1" x14ac:dyDescent="0.25"/>
    <row r="431" s="21" customFormat="1" x14ac:dyDescent="0.25"/>
    <row r="432" s="21" customFormat="1" x14ac:dyDescent="0.25"/>
    <row r="433" s="21" customFormat="1" x14ac:dyDescent="0.25"/>
    <row r="434" s="21" customFormat="1" x14ac:dyDescent="0.25"/>
    <row r="435" s="21" customFormat="1" x14ac:dyDescent="0.25"/>
    <row r="436" s="21" customFormat="1" x14ac:dyDescent="0.25"/>
    <row r="437" s="21" customFormat="1" x14ac:dyDescent="0.25"/>
    <row r="438" s="21" customFormat="1" x14ac:dyDescent="0.25"/>
    <row r="439" s="21" customFormat="1" x14ac:dyDescent="0.25"/>
    <row r="440" s="21" customFormat="1" x14ac:dyDescent="0.25"/>
    <row r="441" s="21" customFormat="1" x14ac:dyDescent="0.25"/>
    <row r="442" s="21" customFormat="1" x14ac:dyDescent="0.25"/>
    <row r="443" s="21" customFormat="1" x14ac:dyDescent="0.25"/>
    <row r="444" s="21" customFormat="1" x14ac:dyDescent="0.25"/>
    <row r="445" s="21" customFormat="1" x14ac:dyDescent="0.25"/>
    <row r="446" s="21" customFormat="1" x14ac:dyDescent="0.25"/>
    <row r="447" s="21" customFormat="1" x14ac:dyDescent="0.25"/>
    <row r="448" s="21" customFormat="1" x14ac:dyDescent="0.25"/>
    <row r="449" s="21" customFormat="1" x14ac:dyDescent="0.25"/>
    <row r="450" s="21" customFormat="1" x14ac:dyDescent="0.25"/>
    <row r="451" s="21" customFormat="1" x14ac:dyDescent="0.25"/>
    <row r="452" s="21" customFormat="1" x14ac:dyDescent="0.25"/>
    <row r="453" s="21" customFormat="1" x14ac:dyDescent="0.25"/>
    <row r="454" s="21" customFormat="1" x14ac:dyDescent="0.25"/>
    <row r="455" s="21" customFormat="1" x14ac:dyDescent="0.25"/>
    <row r="456" s="21" customFormat="1" x14ac:dyDescent="0.25"/>
    <row r="457" s="21" customFormat="1" x14ac:dyDescent="0.25"/>
    <row r="458" s="21" customFormat="1" x14ac:dyDescent="0.25"/>
    <row r="459" s="21" customFormat="1" x14ac:dyDescent="0.25"/>
    <row r="460" s="21" customFormat="1" x14ac:dyDescent="0.25"/>
    <row r="461" s="21" customFormat="1" x14ac:dyDescent="0.25"/>
    <row r="462" s="21" customFormat="1" x14ac:dyDescent="0.25"/>
    <row r="463" s="21" customFormat="1" x14ac:dyDescent="0.25"/>
    <row r="464" s="21" customFormat="1" x14ac:dyDescent="0.25"/>
    <row r="465" s="21" customFormat="1" x14ac:dyDescent="0.25"/>
    <row r="466" s="21" customFormat="1" x14ac:dyDescent="0.25"/>
    <row r="467" s="21" customFormat="1" x14ac:dyDescent="0.25"/>
    <row r="468" s="21" customFormat="1" x14ac:dyDescent="0.25"/>
    <row r="469" s="21" customFormat="1" x14ac:dyDescent="0.25"/>
    <row r="470" s="21" customFormat="1" x14ac:dyDescent="0.25"/>
    <row r="471" s="21" customFormat="1" x14ac:dyDescent="0.25"/>
    <row r="472" s="21" customFormat="1" x14ac:dyDescent="0.25"/>
    <row r="473" s="21" customFormat="1" x14ac:dyDescent="0.25"/>
    <row r="474" s="21" customFormat="1" x14ac:dyDescent="0.25"/>
    <row r="475" s="21" customFormat="1" x14ac:dyDescent="0.25"/>
    <row r="476" s="21" customFormat="1" x14ac:dyDescent="0.25"/>
    <row r="477" s="21" customFormat="1" x14ac:dyDescent="0.25"/>
    <row r="478" s="21" customFormat="1" x14ac:dyDescent="0.25"/>
    <row r="479" s="21" customFormat="1" x14ac:dyDescent="0.25"/>
    <row r="480" s="21" customFormat="1" x14ac:dyDescent="0.25"/>
    <row r="481" s="21" customFormat="1" x14ac:dyDescent="0.25"/>
    <row r="482" s="21" customFormat="1" x14ac:dyDescent="0.25"/>
    <row r="483" s="21" customFormat="1" x14ac:dyDescent="0.25"/>
    <row r="484" s="21" customFormat="1" x14ac:dyDescent="0.25"/>
    <row r="485" s="21" customFormat="1" x14ac:dyDescent="0.25"/>
    <row r="486" s="21" customFormat="1" x14ac:dyDescent="0.25"/>
    <row r="487" s="21" customFormat="1" x14ac:dyDescent="0.25"/>
    <row r="488" s="21" customFormat="1" x14ac:dyDescent="0.25"/>
    <row r="489" s="21" customFormat="1" x14ac:dyDescent="0.25"/>
    <row r="490" s="21" customFormat="1" x14ac:dyDescent="0.25"/>
    <row r="491" s="21" customFormat="1" x14ac:dyDescent="0.25"/>
    <row r="492" s="21" customFormat="1" x14ac:dyDescent="0.25"/>
    <row r="493" s="21" customFormat="1" x14ac:dyDescent="0.25"/>
    <row r="494" s="21" customFormat="1" x14ac:dyDescent="0.25"/>
    <row r="495" s="21" customFormat="1" x14ac:dyDescent="0.25"/>
    <row r="496" s="21" customFormat="1" x14ac:dyDescent="0.25"/>
    <row r="497" s="21" customFormat="1" x14ac:dyDescent="0.25"/>
    <row r="498" s="21" customFormat="1" x14ac:dyDescent="0.25"/>
    <row r="499" s="21" customFormat="1" x14ac:dyDescent="0.25"/>
    <row r="500" s="21" customFormat="1" x14ac:dyDescent="0.25"/>
    <row r="501" s="21" customFormat="1" x14ac:dyDescent="0.25"/>
    <row r="502" s="21" customFormat="1" x14ac:dyDescent="0.25"/>
    <row r="503" s="21" customFormat="1" x14ac:dyDescent="0.25"/>
    <row r="504" s="21" customFormat="1" x14ac:dyDescent="0.25"/>
    <row r="505" s="21" customFormat="1" x14ac:dyDescent="0.25"/>
    <row r="506" s="21" customFormat="1" x14ac:dyDescent="0.25"/>
    <row r="507" s="21" customFormat="1" x14ac:dyDescent="0.25"/>
    <row r="508" s="21" customFormat="1" x14ac:dyDescent="0.25"/>
    <row r="509" s="21" customFormat="1" x14ac:dyDescent="0.25"/>
    <row r="510" s="21" customFormat="1" x14ac:dyDescent="0.25"/>
    <row r="511" s="21" customFormat="1" x14ac:dyDescent="0.25"/>
    <row r="512" s="21" customFormat="1" x14ac:dyDescent="0.25"/>
    <row r="513" s="21" customFormat="1" x14ac:dyDescent="0.25"/>
    <row r="514" s="21" customFormat="1" x14ac:dyDescent="0.25"/>
    <row r="515" s="21" customFormat="1" x14ac:dyDescent="0.25"/>
    <row r="516" s="21" customFormat="1" x14ac:dyDescent="0.25"/>
    <row r="517" s="21" customFormat="1" x14ac:dyDescent="0.25"/>
    <row r="518" s="21" customFormat="1" x14ac:dyDescent="0.25"/>
    <row r="519" s="21" customFormat="1" x14ac:dyDescent="0.25"/>
    <row r="520" s="21" customFormat="1" x14ac:dyDescent="0.25"/>
    <row r="521" s="21" customFormat="1" x14ac:dyDescent="0.25"/>
    <row r="522" s="21" customFormat="1" x14ac:dyDescent="0.25"/>
    <row r="523" s="21" customFormat="1" x14ac:dyDescent="0.25"/>
    <row r="524" s="21" customFormat="1" x14ac:dyDescent="0.25"/>
    <row r="525" s="21" customFormat="1" x14ac:dyDescent="0.25"/>
    <row r="526" s="21" customFormat="1" x14ac:dyDescent="0.25"/>
    <row r="527" s="21" customFormat="1" x14ac:dyDescent="0.25"/>
    <row r="528" s="21" customFormat="1" x14ac:dyDescent="0.25"/>
    <row r="529" s="21" customFormat="1" x14ac:dyDescent="0.25"/>
    <row r="530" s="21" customFormat="1" x14ac:dyDescent="0.25"/>
    <row r="531" s="21" customFormat="1" x14ac:dyDescent="0.25"/>
    <row r="532" s="21" customFormat="1" x14ac:dyDescent="0.25"/>
    <row r="533" s="21" customFormat="1" x14ac:dyDescent="0.25"/>
    <row r="534" s="21" customFormat="1" x14ac:dyDescent="0.25"/>
    <row r="535" s="21" customFormat="1" x14ac:dyDescent="0.25"/>
    <row r="536" s="21" customFormat="1" x14ac:dyDescent="0.25"/>
    <row r="537" s="21" customFormat="1" x14ac:dyDescent="0.25"/>
    <row r="538" s="21" customFormat="1" x14ac:dyDescent="0.25"/>
    <row r="539" s="21" customFormat="1" x14ac:dyDescent="0.25"/>
    <row r="540" s="21" customFormat="1" x14ac:dyDescent="0.25"/>
    <row r="541" s="21" customFormat="1" x14ac:dyDescent="0.25"/>
    <row r="542" s="21" customFormat="1" x14ac:dyDescent="0.25"/>
    <row r="543" s="21" customFormat="1" x14ac:dyDescent="0.25"/>
    <row r="544" s="21" customFormat="1" x14ac:dyDescent="0.25"/>
    <row r="545" s="21" customFormat="1" x14ac:dyDescent="0.25"/>
    <row r="546" s="21" customFormat="1" x14ac:dyDescent="0.25"/>
    <row r="547" s="21" customFormat="1" x14ac:dyDescent="0.25"/>
    <row r="548" s="21" customFormat="1" x14ac:dyDescent="0.25"/>
    <row r="549" s="21" customFormat="1" x14ac:dyDescent="0.25"/>
    <row r="550" s="21" customFormat="1" x14ac:dyDescent="0.25"/>
    <row r="551" s="21" customFormat="1" x14ac:dyDescent="0.25"/>
    <row r="552" s="21" customFormat="1" x14ac:dyDescent="0.25"/>
    <row r="553" s="21" customFormat="1" x14ac:dyDescent="0.25"/>
    <row r="554" s="21" customFormat="1" x14ac:dyDescent="0.25"/>
    <row r="555" s="21" customFormat="1" x14ac:dyDescent="0.25"/>
    <row r="556" s="21" customFormat="1" x14ac:dyDescent="0.25"/>
    <row r="557" s="21" customFormat="1" x14ac:dyDescent="0.25"/>
    <row r="558" s="21" customFormat="1" x14ac:dyDescent="0.25"/>
    <row r="559" s="21" customFormat="1" x14ac:dyDescent="0.25"/>
    <row r="560" s="21" customFormat="1" x14ac:dyDescent="0.25"/>
    <row r="561" s="21" customFormat="1" x14ac:dyDescent="0.25"/>
    <row r="562" s="21" customFormat="1" x14ac:dyDescent="0.25"/>
    <row r="563" s="21" customFormat="1" x14ac:dyDescent="0.25"/>
    <row r="564" s="21" customFormat="1" x14ac:dyDescent="0.25"/>
    <row r="565" s="21" customFormat="1" x14ac:dyDescent="0.25"/>
    <row r="566" s="21" customFormat="1" x14ac:dyDescent="0.25"/>
    <row r="567" s="21" customFormat="1" x14ac:dyDescent="0.25"/>
    <row r="568" s="21" customFormat="1" x14ac:dyDescent="0.25"/>
    <row r="569" s="21" customFormat="1" x14ac:dyDescent="0.25"/>
    <row r="570" s="21" customFormat="1" x14ac:dyDescent="0.25"/>
    <row r="571" s="21" customFormat="1" x14ac:dyDescent="0.25"/>
    <row r="572" s="21" customFormat="1" x14ac:dyDescent="0.25"/>
    <row r="573" s="21" customFormat="1" x14ac:dyDescent="0.25"/>
    <row r="574" s="21" customFormat="1" x14ac:dyDescent="0.25"/>
    <row r="575" s="21" customFormat="1" x14ac:dyDescent="0.25"/>
    <row r="576" s="21" customFormat="1" x14ac:dyDescent="0.25"/>
    <row r="577" s="21" customFormat="1" x14ac:dyDescent="0.25"/>
    <row r="578" s="21" customFormat="1" x14ac:dyDescent="0.25"/>
    <row r="579" s="21" customFormat="1" x14ac:dyDescent="0.25"/>
    <row r="580" s="21" customFormat="1" x14ac:dyDescent="0.25"/>
    <row r="581" s="21" customFormat="1" x14ac:dyDescent="0.25"/>
    <row r="582" s="21" customFormat="1" x14ac:dyDescent="0.25"/>
    <row r="583" s="21" customFormat="1" x14ac:dyDescent="0.25"/>
    <row r="584" s="21" customFormat="1" x14ac:dyDescent="0.25"/>
    <row r="585" s="21" customFormat="1" x14ac:dyDescent="0.25"/>
    <row r="586" s="21" customFormat="1" x14ac:dyDescent="0.25"/>
    <row r="587" s="21" customFormat="1" x14ac:dyDescent="0.25"/>
    <row r="588" s="21" customFormat="1" x14ac:dyDescent="0.25"/>
    <row r="589" s="21" customFormat="1" x14ac:dyDescent="0.25"/>
    <row r="590" s="21" customFormat="1" x14ac:dyDescent="0.25"/>
    <row r="591" s="21" customFormat="1" x14ac:dyDescent="0.25"/>
    <row r="592" s="21" customFormat="1" x14ac:dyDescent="0.25"/>
    <row r="593" s="21" customFormat="1" x14ac:dyDescent="0.25"/>
    <row r="594" s="21" customFormat="1" x14ac:dyDescent="0.25"/>
    <row r="595" s="21" customFormat="1" x14ac:dyDescent="0.25"/>
    <row r="596" s="21" customFormat="1" x14ac:dyDescent="0.25"/>
    <row r="597" s="21" customFormat="1" x14ac:dyDescent="0.25"/>
    <row r="598" s="21" customFormat="1" x14ac:dyDescent="0.25"/>
    <row r="599" s="21" customFormat="1" x14ac:dyDescent="0.25"/>
    <row r="600" s="21" customFormat="1" x14ac:dyDescent="0.25"/>
    <row r="601" s="21" customFormat="1" x14ac:dyDescent="0.25"/>
    <row r="602" s="21" customFormat="1" x14ac:dyDescent="0.25"/>
    <row r="603" s="21" customFormat="1" x14ac:dyDescent="0.25"/>
    <row r="604" s="21" customFormat="1" x14ac:dyDescent="0.25"/>
    <row r="605" s="21" customFormat="1" x14ac:dyDescent="0.25"/>
    <row r="606" s="21" customFormat="1" x14ac:dyDescent="0.25"/>
    <row r="607" s="21" customFormat="1" x14ac:dyDescent="0.25"/>
    <row r="608" s="21" customFormat="1" x14ac:dyDescent="0.25"/>
    <row r="609" s="21" customFormat="1" x14ac:dyDescent="0.25"/>
    <row r="610" s="21" customFormat="1" x14ac:dyDescent="0.25"/>
    <row r="611" s="21" customFormat="1" x14ac:dyDescent="0.25"/>
    <row r="612" s="21" customFormat="1" x14ac:dyDescent="0.25"/>
    <row r="613" s="21" customFormat="1" x14ac:dyDescent="0.25"/>
    <row r="614" s="21" customFormat="1" x14ac:dyDescent="0.25"/>
    <row r="615" s="21" customFormat="1" x14ac:dyDescent="0.25"/>
    <row r="616" s="21" customFormat="1" x14ac:dyDescent="0.25"/>
    <row r="617" s="21" customFormat="1" x14ac:dyDescent="0.25"/>
    <row r="618" s="21" customFormat="1" x14ac:dyDescent="0.25"/>
    <row r="619" s="21" customFormat="1" x14ac:dyDescent="0.25"/>
    <row r="620" s="21" customFormat="1" x14ac:dyDescent="0.25"/>
    <row r="621" s="21" customFormat="1" x14ac:dyDescent="0.25"/>
    <row r="622" s="21" customFormat="1" x14ac:dyDescent="0.25"/>
    <row r="623" s="21" customFormat="1" x14ac:dyDescent="0.25"/>
    <row r="624" s="21" customFormat="1" x14ac:dyDescent="0.25"/>
    <row r="625" s="21" customFormat="1" x14ac:dyDescent="0.25"/>
    <row r="626" s="21" customFormat="1" x14ac:dyDescent="0.25"/>
    <row r="627" s="21" customFormat="1" x14ac:dyDescent="0.25"/>
    <row r="628" s="21" customFormat="1" x14ac:dyDescent="0.25"/>
    <row r="629" s="21" customFormat="1" x14ac:dyDescent="0.25"/>
    <row r="630" s="21" customFormat="1" x14ac:dyDescent="0.25"/>
    <row r="631" s="21" customFormat="1" x14ac:dyDescent="0.25"/>
    <row r="632" s="21" customFormat="1" x14ac:dyDescent="0.25"/>
    <row r="633" s="21" customFormat="1" x14ac:dyDescent="0.25"/>
    <row r="634" s="21" customFormat="1" x14ac:dyDescent="0.25"/>
    <row r="635" s="21" customFormat="1" x14ac:dyDescent="0.25"/>
    <row r="636" s="21" customFormat="1" x14ac:dyDescent="0.25"/>
    <row r="637" s="21" customFormat="1" x14ac:dyDescent="0.25"/>
    <row r="638" s="21" customFormat="1" x14ac:dyDescent="0.25"/>
    <row r="639" s="21" customFormat="1" x14ac:dyDescent="0.25"/>
    <row r="640" s="21" customFormat="1" x14ac:dyDescent="0.25"/>
    <row r="641" s="21" customFormat="1" x14ac:dyDescent="0.25"/>
    <row r="642" s="21" customFormat="1" x14ac:dyDescent="0.25"/>
    <row r="643" s="21" customFormat="1" x14ac:dyDescent="0.25"/>
    <row r="644" s="21" customFormat="1" x14ac:dyDescent="0.25"/>
    <row r="645" s="21" customFormat="1" x14ac:dyDescent="0.25"/>
    <row r="646" s="21" customFormat="1" x14ac:dyDescent="0.25"/>
    <row r="647" s="21" customFormat="1" x14ac:dyDescent="0.25"/>
    <row r="648" s="21" customFormat="1" x14ac:dyDescent="0.25"/>
    <row r="649" s="21" customFormat="1" x14ac:dyDescent="0.25"/>
    <row r="650" s="21" customFormat="1" x14ac:dyDescent="0.25"/>
    <row r="651" s="21" customFormat="1" x14ac:dyDescent="0.25"/>
    <row r="652" s="21" customFormat="1" x14ac:dyDescent="0.25"/>
    <row r="653" s="21" customFormat="1" x14ac:dyDescent="0.25"/>
    <row r="654" s="21" customFormat="1" x14ac:dyDescent="0.25"/>
    <row r="655" s="21" customFormat="1" x14ac:dyDescent="0.25"/>
    <row r="656" s="21" customFormat="1" x14ac:dyDescent="0.25"/>
    <row r="657" s="21" customFormat="1" x14ac:dyDescent="0.25"/>
    <row r="658" s="21" customFormat="1" x14ac:dyDescent="0.25"/>
    <row r="659" s="21" customFormat="1" x14ac:dyDescent="0.25"/>
    <row r="660" s="21" customFormat="1" x14ac:dyDescent="0.25"/>
    <row r="661" s="21" customFormat="1" x14ac:dyDescent="0.25"/>
    <row r="662" s="21" customFormat="1" x14ac:dyDescent="0.25"/>
    <row r="663" s="21" customFormat="1" x14ac:dyDescent="0.25"/>
    <row r="664" s="21" customFormat="1" x14ac:dyDescent="0.25"/>
    <row r="665" s="21" customFormat="1" x14ac:dyDescent="0.25"/>
    <row r="666" s="21" customFormat="1" x14ac:dyDescent="0.25"/>
    <row r="667" s="21" customFormat="1" x14ac:dyDescent="0.25"/>
    <row r="668" s="21" customFormat="1" x14ac:dyDescent="0.25"/>
    <row r="669" s="21" customFormat="1" x14ac:dyDescent="0.25"/>
    <row r="670" s="21" customFormat="1" x14ac:dyDescent="0.25"/>
    <row r="671" s="21" customFormat="1" x14ac:dyDescent="0.25"/>
    <row r="672" s="21" customFormat="1" x14ac:dyDescent="0.25"/>
    <row r="673" s="21" customFormat="1" x14ac:dyDescent="0.25"/>
    <row r="674" s="21" customFormat="1" x14ac:dyDescent="0.25"/>
    <row r="675" s="21" customFormat="1" x14ac:dyDescent="0.25"/>
    <row r="676" s="21" customFormat="1" x14ac:dyDescent="0.25"/>
    <row r="677" s="21" customFormat="1" x14ac:dyDescent="0.25"/>
    <row r="678" s="21" customFormat="1" x14ac:dyDescent="0.25"/>
    <row r="679" s="21" customFormat="1" x14ac:dyDescent="0.25"/>
    <row r="680" s="21" customFormat="1" x14ac:dyDescent="0.25"/>
    <row r="681" s="21" customFormat="1" x14ac:dyDescent="0.25"/>
    <row r="682" s="21" customFormat="1" x14ac:dyDescent="0.25"/>
    <row r="683" s="21" customFormat="1" x14ac:dyDescent="0.25"/>
    <row r="684" s="21" customFormat="1" x14ac:dyDescent="0.25"/>
    <row r="685" s="21" customFormat="1" x14ac:dyDescent="0.25"/>
    <row r="686" s="21" customFormat="1" x14ac:dyDescent="0.25"/>
    <row r="687" s="21" customFormat="1" x14ac:dyDescent="0.25"/>
    <row r="688" s="21" customFormat="1" x14ac:dyDescent="0.25"/>
    <row r="689" s="21" customFormat="1" x14ac:dyDescent="0.25"/>
    <row r="690" s="21" customFormat="1" x14ac:dyDescent="0.25"/>
    <row r="691" s="21" customFormat="1" x14ac:dyDescent="0.25"/>
    <row r="692" s="21" customFormat="1" x14ac:dyDescent="0.25"/>
    <row r="693" s="21" customFormat="1" x14ac:dyDescent="0.25"/>
    <row r="694" s="21" customFormat="1" x14ac:dyDescent="0.25"/>
    <row r="695" s="21" customFormat="1" x14ac:dyDescent="0.25"/>
    <row r="696" s="21" customFormat="1" x14ac:dyDescent="0.25"/>
    <row r="697" s="21" customFormat="1" x14ac:dyDescent="0.25"/>
    <row r="698" s="21" customFormat="1" x14ac:dyDescent="0.25"/>
    <row r="699" s="21" customFormat="1" x14ac:dyDescent="0.25"/>
    <row r="700" s="21" customFormat="1" x14ac:dyDescent="0.25"/>
    <row r="701" s="21" customFormat="1" x14ac:dyDescent="0.25"/>
    <row r="702" s="21" customFormat="1" x14ac:dyDescent="0.25"/>
    <row r="703" s="21" customFormat="1" x14ac:dyDescent="0.25"/>
    <row r="704" s="21" customFormat="1" x14ac:dyDescent="0.25"/>
    <row r="705" s="21" customFormat="1" x14ac:dyDescent="0.25"/>
    <row r="706" s="21" customFormat="1" x14ac:dyDescent="0.25"/>
    <row r="707" s="21" customFormat="1" x14ac:dyDescent="0.25"/>
    <row r="708" s="21" customFormat="1" x14ac:dyDescent="0.25"/>
    <row r="709" s="21" customFormat="1" x14ac:dyDescent="0.25"/>
    <row r="710" s="21" customFormat="1" x14ac:dyDescent="0.25"/>
    <row r="711" s="21" customFormat="1" x14ac:dyDescent="0.25"/>
    <row r="712" s="21" customFormat="1" x14ac:dyDescent="0.25"/>
    <row r="713" s="21" customFormat="1" x14ac:dyDescent="0.25"/>
    <row r="714" s="21" customFormat="1" x14ac:dyDescent="0.25"/>
    <row r="715" s="21" customFormat="1" x14ac:dyDescent="0.25"/>
    <row r="716" s="21" customFormat="1" x14ac:dyDescent="0.25"/>
    <row r="717" s="21" customFormat="1" x14ac:dyDescent="0.25"/>
    <row r="718" s="21" customFormat="1" x14ac:dyDescent="0.25"/>
    <row r="719" s="21" customFormat="1" x14ac:dyDescent="0.25"/>
    <row r="720" s="21" customFormat="1" x14ac:dyDescent="0.25"/>
    <row r="721" s="21" customFormat="1" x14ac:dyDescent="0.25"/>
    <row r="722" s="21" customFormat="1" x14ac:dyDescent="0.25"/>
    <row r="723" s="21" customFormat="1" x14ac:dyDescent="0.25"/>
    <row r="724" s="21" customFormat="1" x14ac:dyDescent="0.25"/>
    <row r="725" s="21" customFormat="1" x14ac:dyDescent="0.25"/>
    <row r="726" s="21" customFormat="1" x14ac:dyDescent="0.25"/>
    <row r="727" s="21" customFormat="1" x14ac:dyDescent="0.25"/>
    <row r="728" s="21" customFormat="1" x14ac:dyDescent="0.25"/>
    <row r="729" s="21" customFormat="1" x14ac:dyDescent="0.25"/>
    <row r="730" s="21" customFormat="1" x14ac:dyDescent="0.25"/>
    <row r="731" s="21" customFormat="1" x14ac:dyDescent="0.25"/>
    <row r="732" s="21" customFormat="1" x14ac:dyDescent="0.25"/>
    <row r="733" s="21" customFormat="1" x14ac:dyDescent="0.25"/>
    <row r="734" s="21" customFormat="1" x14ac:dyDescent="0.25"/>
    <row r="735" s="21" customFormat="1" x14ac:dyDescent="0.25"/>
    <row r="736" s="21" customFormat="1" x14ac:dyDescent="0.25"/>
    <row r="737" s="21" customFormat="1" x14ac:dyDescent="0.25"/>
    <row r="738" s="21" customFormat="1" x14ac:dyDescent="0.25"/>
    <row r="739" s="21" customFormat="1" x14ac:dyDescent="0.25"/>
    <row r="740" s="21" customFormat="1" x14ac:dyDescent="0.25"/>
    <row r="741" s="21" customFormat="1" x14ac:dyDescent="0.25"/>
    <row r="742" s="21" customFormat="1" x14ac:dyDescent="0.25"/>
    <row r="743" s="21" customFormat="1" x14ac:dyDescent="0.25"/>
    <row r="744" s="21" customFormat="1" x14ac:dyDescent="0.25"/>
    <row r="745" s="21" customFormat="1" x14ac:dyDescent="0.25"/>
    <row r="746" s="21" customFormat="1" x14ac:dyDescent="0.25"/>
    <row r="747" s="21" customFormat="1" x14ac:dyDescent="0.25"/>
    <row r="748" s="21" customFormat="1" x14ac:dyDescent="0.25"/>
    <row r="749" s="21" customFormat="1" x14ac:dyDescent="0.25"/>
    <row r="750" s="21" customFormat="1" x14ac:dyDescent="0.25"/>
    <row r="751" s="21" customFormat="1" x14ac:dyDescent="0.25"/>
    <row r="752" s="21" customFormat="1" x14ac:dyDescent="0.25"/>
    <row r="753" s="21" customFormat="1" x14ac:dyDescent="0.25"/>
    <row r="754" s="21" customFormat="1" x14ac:dyDescent="0.25"/>
    <row r="755" s="21" customFormat="1" x14ac:dyDescent="0.25"/>
    <row r="756" s="21" customFormat="1" x14ac:dyDescent="0.25"/>
    <row r="757" s="21" customFormat="1" x14ac:dyDescent="0.25"/>
    <row r="758" s="21" customFormat="1" x14ac:dyDescent="0.25"/>
    <row r="759" s="21" customFormat="1" x14ac:dyDescent="0.25"/>
    <row r="760" s="21" customFormat="1" x14ac:dyDescent="0.25"/>
    <row r="761" s="21" customFormat="1" x14ac:dyDescent="0.25"/>
    <row r="762" s="21" customFormat="1" x14ac:dyDescent="0.25"/>
    <row r="763" s="21" customFormat="1" x14ac:dyDescent="0.25"/>
    <row r="764" s="21" customFormat="1" x14ac:dyDescent="0.25"/>
    <row r="765" s="21" customFormat="1" x14ac:dyDescent="0.25"/>
    <row r="766" s="21" customFormat="1" x14ac:dyDescent="0.25"/>
    <row r="767" s="21" customFormat="1" x14ac:dyDescent="0.25"/>
    <row r="768" s="21" customFormat="1" x14ac:dyDescent="0.25"/>
    <row r="769" s="21" customFormat="1" x14ac:dyDescent="0.25"/>
    <row r="770" s="21" customFormat="1" x14ac:dyDescent="0.25"/>
    <row r="771" s="21" customFormat="1" x14ac:dyDescent="0.25"/>
    <row r="772" s="21" customFormat="1" x14ac:dyDescent="0.25"/>
    <row r="773" s="21" customFormat="1" x14ac:dyDescent="0.25"/>
    <row r="774" s="21" customFormat="1" x14ac:dyDescent="0.25"/>
    <row r="775" s="21" customFormat="1" x14ac:dyDescent="0.25"/>
    <row r="776" s="21" customFormat="1" x14ac:dyDescent="0.25"/>
    <row r="777" s="21" customFormat="1" x14ac:dyDescent="0.25"/>
    <row r="778" s="21" customFormat="1" x14ac:dyDescent="0.25"/>
    <row r="779" s="21" customFormat="1" x14ac:dyDescent="0.25"/>
    <row r="780" s="21" customFormat="1" x14ac:dyDescent="0.25"/>
    <row r="781" s="21" customFormat="1" x14ac:dyDescent="0.25"/>
    <row r="782" s="21" customFormat="1" x14ac:dyDescent="0.25"/>
    <row r="783" s="21" customFormat="1" x14ac:dyDescent="0.25"/>
    <row r="784" s="21" customFormat="1" x14ac:dyDescent="0.25"/>
    <row r="785" s="21" customFormat="1" x14ac:dyDescent="0.25"/>
    <row r="786" s="21" customFormat="1" x14ac:dyDescent="0.25"/>
    <row r="787" s="21" customFormat="1" x14ac:dyDescent="0.25"/>
    <row r="788" s="21" customFormat="1" x14ac:dyDescent="0.25"/>
    <row r="789" s="21" customFormat="1" x14ac:dyDescent="0.25"/>
    <row r="790" s="21" customFormat="1" x14ac:dyDescent="0.25"/>
    <row r="791" s="21" customFormat="1" x14ac:dyDescent="0.25"/>
    <row r="792" s="21" customFormat="1" x14ac:dyDescent="0.25"/>
    <row r="793" s="21" customFormat="1" x14ac:dyDescent="0.25"/>
    <row r="794" s="21" customFormat="1" x14ac:dyDescent="0.25"/>
    <row r="795" s="21" customFormat="1" x14ac:dyDescent="0.25"/>
    <row r="796" s="21" customFormat="1" x14ac:dyDescent="0.25"/>
    <row r="797" s="21" customFormat="1" x14ac:dyDescent="0.25"/>
    <row r="798" s="21" customFormat="1" x14ac:dyDescent="0.25"/>
    <row r="799" s="21" customFormat="1" x14ac:dyDescent="0.25"/>
    <row r="800" s="21" customFormat="1" x14ac:dyDescent="0.25"/>
    <row r="801" s="21" customFormat="1" x14ac:dyDescent="0.25"/>
    <row r="802" s="21" customFormat="1" x14ac:dyDescent="0.25"/>
    <row r="803" s="21" customFormat="1" x14ac:dyDescent="0.25"/>
    <row r="804" s="21" customFormat="1" x14ac:dyDescent="0.25"/>
    <row r="805" s="21" customFormat="1" x14ac:dyDescent="0.25"/>
    <row r="806" s="21" customFormat="1" x14ac:dyDescent="0.25"/>
    <row r="807" s="21" customFormat="1" x14ac:dyDescent="0.25"/>
    <row r="808" s="21" customFormat="1" x14ac:dyDescent="0.25"/>
    <row r="809" s="21" customFormat="1" x14ac:dyDescent="0.25"/>
    <row r="810" s="21" customFormat="1" x14ac:dyDescent="0.25"/>
    <row r="811" s="21" customFormat="1" x14ac:dyDescent="0.25"/>
    <row r="812" s="21" customFormat="1" x14ac:dyDescent="0.25"/>
    <row r="813" s="21" customFormat="1" x14ac:dyDescent="0.25"/>
    <row r="814" s="21" customFormat="1" x14ac:dyDescent="0.25"/>
    <row r="815" s="21" customFormat="1" x14ac:dyDescent="0.25"/>
    <row r="816" s="21" customFormat="1" x14ac:dyDescent="0.25"/>
    <row r="817" s="21" customFormat="1" x14ac:dyDescent="0.25"/>
    <row r="818" s="21" customFormat="1" x14ac:dyDescent="0.25"/>
    <row r="819" s="21" customFormat="1" x14ac:dyDescent="0.25"/>
    <row r="820" s="21" customFormat="1" x14ac:dyDescent="0.25"/>
    <row r="821" s="21" customFormat="1" x14ac:dyDescent="0.25"/>
    <row r="822" s="21" customFormat="1" x14ac:dyDescent="0.25"/>
    <row r="823" s="21" customFormat="1" x14ac:dyDescent="0.25"/>
    <row r="824" s="21" customFormat="1" x14ac:dyDescent="0.25"/>
    <row r="825" s="21" customFormat="1" x14ac:dyDescent="0.25"/>
    <row r="826" s="21" customFormat="1" x14ac:dyDescent="0.25"/>
    <row r="827" s="21" customFormat="1" x14ac:dyDescent="0.25"/>
    <row r="828" s="21" customFormat="1" x14ac:dyDescent="0.25"/>
    <row r="829" s="21" customFormat="1" x14ac:dyDescent="0.25"/>
    <row r="830" s="21" customFormat="1" x14ac:dyDescent="0.25"/>
    <row r="831" s="21" customFormat="1" x14ac:dyDescent="0.25"/>
    <row r="832" s="21" customFormat="1" x14ac:dyDescent="0.25"/>
    <row r="833" s="21" customFormat="1" x14ac:dyDescent="0.25"/>
    <row r="834" s="21" customFormat="1" x14ac:dyDescent="0.25"/>
    <row r="835" s="21" customFormat="1" x14ac:dyDescent="0.25"/>
    <row r="836" s="21" customFormat="1" x14ac:dyDescent="0.25"/>
    <row r="837" s="21" customFormat="1" x14ac:dyDescent="0.25"/>
    <row r="838" s="21" customFormat="1" x14ac:dyDescent="0.25"/>
    <row r="839" s="21" customFormat="1" x14ac:dyDescent="0.25"/>
    <row r="840" s="21" customFormat="1" x14ac:dyDescent="0.25"/>
    <row r="841" s="21" customFormat="1" x14ac:dyDescent="0.25"/>
    <row r="842" s="21" customFormat="1" x14ac:dyDescent="0.25"/>
    <row r="843" s="21" customFormat="1" x14ac:dyDescent="0.25"/>
    <row r="844" s="21" customFormat="1" x14ac:dyDescent="0.25"/>
    <row r="845" s="21" customFormat="1" x14ac:dyDescent="0.25"/>
    <row r="846" s="21" customFormat="1" x14ac:dyDescent="0.25"/>
    <row r="847" s="21" customFormat="1" x14ac:dyDescent="0.25"/>
    <row r="848" s="21" customFormat="1" x14ac:dyDescent="0.25"/>
    <row r="849" s="21" customFormat="1" x14ac:dyDescent="0.25"/>
    <row r="850" s="21" customFormat="1" x14ac:dyDescent="0.25"/>
    <row r="851" s="21" customFormat="1" x14ac:dyDescent="0.25"/>
    <row r="852" s="21" customFormat="1" x14ac:dyDescent="0.25"/>
    <row r="853" s="21" customFormat="1" x14ac:dyDescent="0.25"/>
    <row r="854" s="21" customFormat="1" x14ac:dyDescent="0.25"/>
    <row r="855" s="21" customFormat="1" x14ac:dyDescent="0.25"/>
    <row r="856" s="21" customFormat="1" x14ac:dyDescent="0.25"/>
    <row r="857" s="21" customFormat="1" x14ac:dyDescent="0.25"/>
    <row r="858" s="21" customFormat="1" x14ac:dyDescent="0.25"/>
    <row r="859" s="21" customFormat="1" x14ac:dyDescent="0.25"/>
    <row r="860" s="21" customFormat="1" x14ac:dyDescent="0.25"/>
    <row r="861" s="21" customFormat="1" x14ac:dyDescent="0.25"/>
    <row r="862" s="21" customFormat="1" x14ac:dyDescent="0.25"/>
    <row r="863" s="21" customFormat="1" x14ac:dyDescent="0.25"/>
    <row r="864" s="21" customFormat="1" x14ac:dyDescent="0.25"/>
    <row r="865" s="21" customFormat="1" x14ac:dyDescent="0.25"/>
    <row r="866" s="21" customFormat="1" x14ac:dyDescent="0.25"/>
    <row r="867" s="21" customFormat="1" x14ac:dyDescent="0.25"/>
    <row r="868" s="21" customFormat="1" x14ac:dyDescent="0.25"/>
    <row r="869" s="21" customFormat="1" x14ac:dyDescent="0.25"/>
    <row r="870" s="21" customFormat="1" x14ac:dyDescent="0.25"/>
    <row r="871" s="21" customFormat="1" x14ac:dyDescent="0.25"/>
    <row r="872" s="21" customFormat="1" x14ac:dyDescent="0.25"/>
    <row r="873" s="21" customFormat="1" x14ac:dyDescent="0.25"/>
    <row r="874" s="21" customFormat="1" x14ac:dyDescent="0.25"/>
    <row r="875" s="21" customFormat="1" x14ac:dyDescent="0.25"/>
    <row r="876" s="21" customFormat="1" x14ac:dyDescent="0.25"/>
    <row r="877" s="21" customFormat="1" x14ac:dyDescent="0.25"/>
    <row r="878" s="21" customFormat="1" x14ac:dyDescent="0.25"/>
    <row r="879" s="21" customFormat="1" x14ac:dyDescent="0.25"/>
    <row r="880" s="21" customFormat="1" x14ac:dyDescent="0.25"/>
    <row r="881" s="21" customFormat="1" x14ac:dyDescent="0.25"/>
    <row r="882" s="21" customFormat="1" x14ac:dyDescent="0.25"/>
    <row r="883" s="21" customFormat="1" x14ac:dyDescent="0.25"/>
    <row r="884" s="21" customFormat="1" x14ac:dyDescent="0.25"/>
    <row r="885" s="21" customFormat="1" x14ac:dyDescent="0.25"/>
    <row r="886" s="21" customFormat="1" x14ac:dyDescent="0.25"/>
    <row r="887" s="21" customFormat="1" x14ac:dyDescent="0.25"/>
    <row r="888" s="21" customFormat="1" x14ac:dyDescent="0.25"/>
    <row r="889" s="21" customFormat="1" x14ac:dyDescent="0.25"/>
    <row r="890" s="21" customFormat="1" x14ac:dyDescent="0.25"/>
    <row r="891" s="21" customFormat="1" x14ac:dyDescent="0.25"/>
    <row r="892" s="21" customFormat="1" x14ac:dyDescent="0.25"/>
    <row r="893" s="21" customFormat="1" x14ac:dyDescent="0.25"/>
    <row r="894" s="21" customFormat="1" x14ac:dyDescent="0.25"/>
    <row r="895" s="21" customFormat="1" x14ac:dyDescent="0.25"/>
    <row r="896" s="21" customFormat="1" x14ac:dyDescent="0.25"/>
    <row r="897" s="21" customFormat="1" x14ac:dyDescent="0.25"/>
    <row r="898" s="21" customFormat="1" x14ac:dyDescent="0.25"/>
    <row r="899" s="21" customFormat="1" x14ac:dyDescent="0.25"/>
    <row r="900" s="21" customFormat="1" x14ac:dyDescent="0.25"/>
    <row r="901" s="21" customFormat="1" x14ac:dyDescent="0.25"/>
    <row r="902" s="21" customFormat="1" x14ac:dyDescent="0.25"/>
    <row r="903" s="21" customFormat="1" x14ac:dyDescent="0.25"/>
    <row r="904" s="21" customFormat="1" x14ac:dyDescent="0.25"/>
    <row r="905" s="21" customFormat="1" x14ac:dyDescent="0.25"/>
    <row r="906" s="21" customFormat="1" x14ac:dyDescent="0.25"/>
    <row r="907" s="21" customFormat="1" x14ac:dyDescent="0.25"/>
    <row r="908" s="21" customFormat="1" x14ac:dyDescent="0.25"/>
    <row r="909" s="21" customFormat="1" x14ac:dyDescent="0.25"/>
    <row r="910" s="21" customFormat="1" x14ac:dyDescent="0.25"/>
    <row r="911" s="21" customFormat="1" x14ac:dyDescent="0.25"/>
    <row r="912" s="21" customFormat="1" x14ac:dyDescent="0.25"/>
    <row r="913" s="21" customFormat="1" x14ac:dyDescent="0.25"/>
    <row r="914" s="21" customFormat="1" x14ac:dyDescent="0.25"/>
    <row r="915" s="21" customFormat="1" x14ac:dyDescent="0.25"/>
    <row r="916" s="21" customFormat="1" x14ac:dyDescent="0.25"/>
    <row r="917" s="21" customFormat="1" x14ac:dyDescent="0.25"/>
    <row r="918" s="21" customFormat="1" x14ac:dyDescent="0.25"/>
    <row r="919" s="21" customFormat="1" x14ac:dyDescent="0.25"/>
    <row r="920" s="21" customFormat="1" x14ac:dyDescent="0.25"/>
    <row r="921" s="21" customFormat="1" x14ac:dyDescent="0.25"/>
    <row r="922" s="21" customFormat="1" x14ac:dyDescent="0.25"/>
    <row r="923" s="21" customFormat="1" x14ac:dyDescent="0.25"/>
    <row r="924" s="21" customFormat="1" x14ac:dyDescent="0.25"/>
    <row r="925" s="21" customFormat="1" x14ac:dyDescent="0.25"/>
    <row r="926" s="21" customFormat="1" x14ac:dyDescent="0.25"/>
    <row r="927" s="21" customFormat="1" x14ac:dyDescent="0.25"/>
    <row r="928" s="21" customFormat="1" x14ac:dyDescent="0.25"/>
    <row r="929" s="21" customFormat="1" x14ac:dyDescent="0.25"/>
    <row r="930" s="21" customFormat="1" x14ac:dyDescent="0.25"/>
    <row r="931" s="21" customFormat="1" x14ac:dyDescent="0.25"/>
    <row r="932" s="21" customFormat="1" x14ac:dyDescent="0.25"/>
    <row r="933" s="21" customFormat="1" x14ac:dyDescent="0.25"/>
    <row r="934" s="21" customFormat="1" x14ac:dyDescent="0.25"/>
    <row r="935" s="21" customFormat="1" x14ac:dyDescent="0.25"/>
    <row r="936" s="21" customFormat="1" x14ac:dyDescent="0.25"/>
    <row r="937" s="21" customFormat="1" x14ac:dyDescent="0.25"/>
    <row r="938" s="21" customFormat="1" x14ac:dyDescent="0.25"/>
    <row r="939" s="21" customFormat="1" x14ac:dyDescent="0.25"/>
    <row r="940" s="21" customFormat="1" x14ac:dyDescent="0.25"/>
    <row r="941" s="21" customFormat="1" x14ac:dyDescent="0.25"/>
    <row r="942" s="21" customFormat="1" x14ac:dyDescent="0.25"/>
    <row r="943" s="21" customFormat="1" x14ac:dyDescent="0.25"/>
    <row r="944" s="21" customFormat="1" x14ac:dyDescent="0.25"/>
    <row r="945" s="21" customFormat="1" x14ac:dyDescent="0.25"/>
    <row r="946" s="21" customFormat="1" x14ac:dyDescent="0.25"/>
    <row r="947" s="21" customFormat="1" x14ac:dyDescent="0.25"/>
    <row r="948" s="21" customFormat="1" x14ac:dyDescent="0.25"/>
    <row r="949" s="21" customFormat="1" x14ac:dyDescent="0.25"/>
    <row r="950" s="21" customFormat="1" x14ac:dyDescent="0.25"/>
    <row r="951" s="21" customFormat="1" x14ac:dyDescent="0.25"/>
    <row r="952" s="21" customFormat="1" x14ac:dyDescent="0.25"/>
    <row r="953" s="21" customFormat="1" x14ac:dyDescent="0.25"/>
    <row r="954" s="21" customFormat="1" x14ac:dyDescent="0.25"/>
    <row r="955" s="21" customFormat="1" x14ac:dyDescent="0.25"/>
    <row r="956" s="21" customFormat="1" x14ac:dyDescent="0.25"/>
    <row r="957" s="21" customFormat="1" x14ac:dyDescent="0.25"/>
    <row r="958" s="21" customFormat="1" x14ac:dyDescent="0.25"/>
    <row r="959" s="21" customFormat="1" x14ac:dyDescent="0.25"/>
    <row r="960" s="21" customFormat="1" x14ac:dyDescent="0.25"/>
    <row r="961" s="21" customFormat="1" x14ac:dyDescent="0.25"/>
    <row r="962" s="21" customFormat="1" x14ac:dyDescent="0.25"/>
    <row r="963" s="21" customFormat="1" x14ac:dyDescent="0.25"/>
    <row r="964" s="21" customFormat="1" x14ac:dyDescent="0.25"/>
    <row r="965" s="21" customFormat="1" x14ac:dyDescent="0.25"/>
    <row r="966" s="21" customFormat="1" x14ac:dyDescent="0.25"/>
    <row r="967" s="21" customFormat="1" x14ac:dyDescent="0.25"/>
    <row r="968" s="21" customFormat="1" x14ac:dyDescent="0.25"/>
    <row r="969" s="21" customFormat="1" x14ac:dyDescent="0.25"/>
    <row r="970" s="21" customFormat="1" x14ac:dyDescent="0.25"/>
    <row r="971" s="21" customFormat="1" x14ac:dyDescent="0.25"/>
    <row r="972" s="21" customFormat="1" x14ac:dyDescent="0.25"/>
    <row r="973" s="21" customFormat="1" x14ac:dyDescent="0.25"/>
    <row r="974" s="21" customFormat="1" x14ac:dyDescent="0.25"/>
    <row r="975" s="21" customFormat="1" x14ac:dyDescent="0.25"/>
    <row r="976" s="21" customFormat="1" x14ac:dyDescent="0.25"/>
    <row r="977" s="21" customFormat="1" x14ac:dyDescent="0.25"/>
    <row r="978" s="21" customFormat="1" x14ac:dyDescent="0.25"/>
    <row r="979" s="21" customFormat="1" x14ac:dyDescent="0.25"/>
    <row r="980" s="21" customFormat="1" x14ac:dyDescent="0.25"/>
    <row r="981" s="21" customFormat="1" x14ac:dyDescent="0.25"/>
    <row r="982" s="21" customFormat="1" x14ac:dyDescent="0.25"/>
    <row r="983" s="21" customFormat="1" x14ac:dyDescent="0.25"/>
    <row r="984" s="21" customFormat="1" x14ac:dyDescent="0.25"/>
    <row r="985" s="21" customFormat="1" x14ac:dyDescent="0.25"/>
    <row r="986" s="21" customFormat="1" x14ac:dyDescent="0.25"/>
    <row r="987" s="21" customFormat="1" x14ac:dyDescent="0.25"/>
    <row r="988" s="21" customFormat="1" x14ac:dyDescent="0.25"/>
    <row r="989" s="21" customFormat="1" x14ac:dyDescent="0.25"/>
    <row r="990" s="21" customFormat="1" x14ac:dyDescent="0.25"/>
    <row r="991" s="21" customFormat="1" x14ac:dyDescent="0.25"/>
    <row r="992" s="21" customFormat="1" x14ac:dyDescent="0.25"/>
    <row r="993" s="21" customFormat="1" x14ac:dyDescent="0.25"/>
    <row r="994" s="21" customFormat="1" x14ac:dyDescent="0.25"/>
    <row r="995" s="21" customFormat="1" x14ac:dyDescent="0.25"/>
    <row r="996" s="21" customFormat="1" x14ac:dyDescent="0.25"/>
    <row r="997" s="21" customFormat="1" x14ac:dyDescent="0.25"/>
    <row r="998" s="21" customFormat="1" x14ac:dyDescent="0.25"/>
    <row r="999" s="21" customFormat="1" x14ac:dyDescent="0.25"/>
    <row r="1000" s="21" customFormat="1" x14ac:dyDescent="0.25"/>
    <row r="1001" s="21" customFormat="1" x14ac:dyDescent="0.25"/>
    <row r="1002" s="21" customFormat="1" x14ac:dyDescent="0.25"/>
    <row r="1003" s="21" customFormat="1" x14ac:dyDescent="0.25"/>
    <row r="1004" s="21" customFormat="1" x14ac:dyDescent="0.25"/>
    <row r="1005" s="21" customFormat="1" x14ac:dyDescent="0.25"/>
    <row r="1006" s="21" customFormat="1" x14ac:dyDescent="0.25"/>
    <row r="1007" s="21" customFormat="1" x14ac:dyDescent="0.25"/>
    <row r="1008" s="21" customFormat="1" x14ac:dyDescent="0.25"/>
    <row r="1009" s="21" customFormat="1" x14ac:dyDescent="0.25"/>
    <row r="1010" s="21" customFormat="1" x14ac:dyDescent="0.25"/>
    <row r="1011" s="21" customFormat="1" x14ac:dyDescent="0.25"/>
    <row r="1012" s="21" customFormat="1" x14ac:dyDescent="0.25"/>
    <row r="1013" s="21" customFormat="1" x14ac:dyDescent="0.25"/>
    <row r="1014" s="21" customFormat="1" x14ac:dyDescent="0.25"/>
    <row r="1015" s="21" customFormat="1" x14ac:dyDescent="0.25"/>
    <row r="1016" s="21" customFormat="1" x14ac:dyDescent="0.25"/>
    <row r="1017" s="21" customFormat="1" x14ac:dyDescent="0.25"/>
    <row r="1018" s="21" customFormat="1" x14ac:dyDescent="0.25"/>
    <row r="1019" s="21" customFormat="1" x14ac:dyDescent="0.25"/>
    <row r="1020" s="21" customFormat="1" x14ac:dyDescent="0.25"/>
    <row r="1021" s="21" customFormat="1" x14ac:dyDescent="0.25"/>
    <row r="1022" s="21" customFormat="1" x14ac:dyDescent="0.25"/>
    <row r="1023" s="21" customFormat="1" x14ac:dyDescent="0.25"/>
    <row r="1024" s="21" customFormat="1" x14ac:dyDescent="0.25"/>
    <row r="1025" s="21" customFormat="1" x14ac:dyDescent="0.25"/>
    <row r="1026" s="21" customFormat="1" x14ac:dyDescent="0.25"/>
    <row r="1027" s="21" customFormat="1" x14ac:dyDescent="0.25"/>
    <row r="1028" s="21" customFormat="1" x14ac:dyDescent="0.25"/>
    <row r="1029" s="21" customFormat="1" x14ac:dyDescent="0.25"/>
    <row r="1030" s="21" customFormat="1" x14ac:dyDescent="0.25"/>
    <row r="1031" s="21" customFormat="1" x14ac:dyDescent="0.25"/>
    <row r="1032" s="21" customFormat="1" x14ac:dyDescent="0.25"/>
    <row r="1033" s="21" customFormat="1" x14ac:dyDescent="0.25"/>
    <row r="1034" s="21" customFormat="1" x14ac:dyDescent="0.25"/>
    <row r="1035" s="21" customFormat="1" x14ac:dyDescent="0.25"/>
    <row r="1036" s="21" customFormat="1" x14ac:dyDescent="0.25"/>
    <row r="1037" s="21" customFormat="1" x14ac:dyDescent="0.25"/>
    <row r="1038" s="21" customFormat="1" x14ac:dyDescent="0.25"/>
    <row r="1039" s="21" customFormat="1" x14ac:dyDescent="0.25"/>
    <row r="1040" s="21" customFormat="1" x14ac:dyDescent="0.25"/>
    <row r="1041" s="21" customFormat="1" x14ac:dyDescent="0.25"/>
    <row r="1042" s="21" customFormat="1" x14ac:dyDescent="0.25"/>
    <row r="1043" s="21" customFormat="1" x14ac:dyDescent="0.25"/>
    <row r="1044" s="21" customFormat="1" x14ac:dyDescent="0.25"/>
    <row r="1045" s="21" customFormat="1" x14ac:dyDescent="0.25"/>
    <row r="1046" s="21" customFormat="1" x14ac:dyDescent="0.25"/>
    <row r="1047" s="21" customFormat="1" x14ac:dyDescent="0.25"/>
    <row r="1048" s="21" customFormat="1" x14ac:dyDescent="0.25"/>
    <row r="1049" s="21" customFormat="1" x14ac:dyDescent="0.25"/>
    <row r="1050" s="21" customFormat="1" x14ac:dyDescent="0.25"/>
    <row r="1051" s="21" customFormat="1" x14ac:dyDescent="0.25"/>
    <row r="1052" s="21" customFormat="1" x14ac:dyDescent="0.25"/>
    <row r="1053" s="21" customFormat="1" x14ac:dyDescent="0.25"/>
    <row r="1054" s="21" customFormat="1" x14ac:dyDescent="0.25"/>
    <row r="1055" s="21" customFormat="1" x14ac:dyDescent="0.25"/>
    <row r="1056" s="21" customFormat="1" x14ac:dyDescent="0.25"/>
    <row r="1057" s="21" customFormat="1" x14ac:dyDescent="0.25"/>
    <row r="1058" s="21" customFormat="1" x14ac:dyDescent="0.25"/>
    <row r="1059" s="21" customFormat="1" x14ac:dyDescent="0.25"/>
    <row r="1060" s="21" customFormat="1" x14ac:dyDescent="0.25"/>
    <row r="1061" s="21" customFormat="1" x14ac:dyDescent="0.25"/>
    <row r="1062" s="21" customFormat="1" x14ac:dyDescent="0.25"/>
    <row r="1063" s="21" customFormat="1" x14ac:dyDescent="0.25"/>
    <row r="1064" s="21" customFormat="1" x14ac:dyDescent="0.25"/>
    <row r="1065" s="21" customFormat="1" x14ac:dyDescent="0.25"/>
    <row r="1066" s="21" customFormat="1" x14ac:dyDescent="0.25"/>
    <row r="1067" s="21" customFormat="1" x14ac:dyDescent="0.25"/>
    <row r="1068" s="21" customFormat="1" x14ac:dyDescent="0.25"/>
    <row r="1069" s="21" customFormat="1" x14ac:dyDescent="0.25"/>
    <row r="1070" s="21" customFormat="1" x14ac:dyDescent="0.25"/>
    <row r="1071" s="21" customFormat="1" x14ac:dyDescent="0.25"/>
    <row r="1072" s="21" customFormat="1" x14ac:dyDescent="0.25"/>
    <row r="1073" s="21" customFormat="1" x14ac:dyDescent="0.25"/>
    <row r="1074" s="21" customFormat="1" x14ac:dyDescent="0.25"/>
    <row r="1075" s="21" customFormat="1" x14ac:dyDescent="0.25"/>
    <row r="1076" s="21" customFormat="1" x14ac:dyDescent="0.25"/>
    <row r="1077" s="21" customFormat="1" x14ac:dyDescent="0.25"/>
    <row r="1078" s="21" customFormat="1" x14ac:dyDescent="0.25"/>
    <row r="1079" s="21" customFormat="1" x14ac:dyDescent="0.25"/>
    <row r="1080" s="21" customFormat="1" x14ac:dyDescent="0.25"/>
    <row r="1081" s="21" customFormat="1" x14ac:dyDescent="0.25"/>
    <row r="1082" s="21" customFormat="1" x14ac:dyDescent="0.25"/>
    <row r="1083" s="21" customFormat="1" x14ac:dyDescent="0.25"/>
    <row r="1084" s="21" customFormat="1" x14ac:dyDescent="0.25"/>
    <row r="1085" s="21" customFormat="1" x14ac:dyDescent="0.25"/>
    <row r="1086" s="21" customFormat="1" x14ac:dyDescent="0.25"/>
    <row r="1087" s="21" customFormat="1" x14ac:dyDescent="0.25"/>
    <row r="1088" s="21" customFormat="1" x14ac:dyDescent="0.25"/>
    <row r="1089" s="21" customFormat="1" x14ac:dyDescent="0.25"/>
    <row r="1090" s="21" customFormat="1" x14ac:dyDescent="0.25"/>
    <row r="1091" s="21" customFormat="1" x14ac:dyDescent="0.25"/>
    <row r="1092" s="21" customFormat="1" x14ac:dyDescent="0.25"/>
    <row r="1093" s="21" customFormat="1" x14ac:dyDescent="0.25"/>
    <row r="1094" s="21" customFormat="1" x14ac:dyDescent="0.25"/>
    <row r="1095" s="21" customFormat="1" x14ac:dyDescent="0.25"/>
    <row r="1096" s="21" customFormat="1" x14ac:dyDescent="0.25"/>
    <row r="1097" s="21" customFormat="1" x14ac:dyDescent="0.25"/>
    <row r="1098" s="21" customFormat="1" x14ac:dyDescent="0.25"/>
    <row r="1099" s="21" customFormat="1" x14ac:dyDescent="0.25"/>
    <row r="1100" s="21" customFormat="1" x14ac:dyDescent="0.25"/>
    <row r="1101" s="21" customFormat="1" x14ac:dyDescent="0.25"/>
    <row r="1102" s="21" customFormat="1" x14ac:dyDescent="0.25"/>
    <row r="1103" s="21" customFormat="1" x14ac:dyDescent="0.25"/>
    <row r="1104" s="21" customFormat="1" x14ac:dyDescent="0.25"/>
    <row r="1105" s="21" customFormat="1" x14ac:dyDescent="0.25"/>
    <row r="1106" s="21" customFormat="1" x14ac:dyDescent="0.25"/>
    <row r="1107" s="21" customFormat="1" x14ac:dyDescent="0.25"/>
    <row r="1108" s="21" customFormat="1" x14ac:dyDescent="0.25"/>
    <row r="1109" s="21" customFormat="1" x14ac:dyDescent="0.25"/>
    <row r="1110" s="21" customFormat="1" x14ac:dyDescent="0.25"/>
    <row r="1111" s="21" customFormat="1" x14ac:dyDescent="0.25"/>
    <row r="1112" s="21" customFormat="1" x14ac:dyDescent="0.25"/>
    <row r="1113" s="21" customFormat="1" x14ac:dyDescent="0.25"/>
    <row r="1114" s="21" customFormat="1" x14ac:dyDescent="0.25"/>
    <row r="1115" s="21" customFormat="1" x14ac:dyDescent="0.25"/>
    <row r="1116" s="21" customFormat="1" x14ac:dyDescent="0.25"/>
    <row r="1117" s="21" customFormat="1" x14ac:dyDescent="0.25"/>
    <row r="1118" s="21" customFormat="1" x14ac:dyDescent="0.25"/>
    <row r="1119" s="21" customFormat="1" x14ac:dyDescent="0.25"/>
    <row r="1120" s="21" customFormat="1" x14ac:dyDescent="0.25"/>
    <row r="1121" s="21" customFormat="1" x14ac:dyDescent="0.25"/>
    <row r="1122" s="21" customFormat="1" x14ac:dyDescent="0.25"/>
    <row r="1123" s="21" customFormat="1" x14ac:dyDescent="0.25"/>
    <row r="1124" s="21" customFormat="1" x14ac:dyDescent="0.25"/>
    <row r="1125" s="21" customFormat="1" x14ac:dyDescent="0.25"/>
    <row r="1126" s="21" customFormat="1" x14ac:dyDescent="0.25"/>
    <row r="1127" s="21" customFormat="1" x14ac:dyDescent="0.25"/>
    <row r="1128" s="21" customFormat="1" x14ac:dyDescent="0.25"/>
    <row r="1129" s="21" customFormat="1" x14ac:dyDescent="0.25"/>
    <row r="1130" s="21" customFormat="1" x14ac:dyDescent="0.25"/>
    <row r="1131" s="21" customFormat="1" x14ac:dyDescent="0.25"/>
    <row r="1132" s="21" customFormat="1" x14ac:dyDescent="0.25"/>
    <row r="1133" s="21" customFormat="1" x14ac:dyDescent="0.25"/>
    <row r="1134" s="21" customFormat="1" x14ac:dyDescent="0.25"/>
    <row r="1135" s="21" customFormat="1" x14ac:dyDescent="0.25"/>
    <row r="1136" s="21" customFormat="1" x14ac:dyDescent="0.25"/>
    <row r="1137" s="21" customFormat="1" x14ac:dyDescent="0.25"/>
    <row r="1138" s="21" customFormat="1" x14ac:dyDescent="0.25"/>
    <row r="1139" s="21" customFormat="1" x14ac:dyDescent="0.25"/>
    <row r="1140" s="21" customFormat="1" x14ac:dyDescent="0.25"/>
    <row r="1141" s="21" customFormat="1" x14ac:dyDescent="0.25"/>
    <row r="1142" s="21" customFormat="1" x14ac:dyDescent="0.25"/>
    <row r="1143" s="21" customFormat="1" x14ac:dyDescent="0.25"/>
    <row r="1144" s="21" customFormat="1" x14ac:dyDescent="0.25"/>
    <row r="1145" s="21" customFormat="1" x14ac:dyDescent="0.25"/>
    <row r="1146" s="21" customFormat="1" x14ac:dyDescent="0.25"/>
    <row r="1147" s="21" customFormat="1" x14ac:dyDescent="0.25"/>
    <row r="1148" s="21" customFormat="1" x14ac:dyDescent="0.25"/>
    <row r="1149" s="21" customFormat="1" x14ac:dyDescent="0.25"/>
    <row r="1150" s="21" customFormat="1" x14ac:dyDescent="0.25"/>
    <row r="1151" s="21" customFormat="1" x14ac:dyDescent="0.25"/>
    <row r="1152" s="21" customFormat="1" x14ac:dyDescent="0.25"/>
    <row r="1153" s="21" customFormat="1" x14ac:dyDescent="0.25"/>
    <row r="1154" s="21" customFormat="1" x14ac:dyDescent="0.25"/>
    <row r="1155" s="21" customFormat="1" x14ac:dyDescent="0.25"/>
    <row r="1156" s="21" customFormat="1" x14ac:dyDescent="0.25"/>
    <row r="1157" s="21" customFormat="1" x14ac:dyDescent="0.25"/>
    <row r="1158" s="21" customFormat="1" x14ac:dyDescent="0.25"/>
    <row r="1159" s="21" customFormat="1" x14ac:dyDescent="0.25"/>
    <row r="1160" s="21" customFormat="1" x14ac:dyDescent="0.25"/>
    <row r="1161" s="21" customFormat="1" x14ac:dyDescent="0.25"/>
    <row r="1162" s="21" customFormat="1" x14ac:dyDescent="0.25"/>
    <row r="1163" s="21" customFormat="1" x14ac:dyDescent="0.25"/>
    <row r="1164" s="21" customFormat="1" x14ac:dyDescent="0.25"/>
    <row r="1165" s="21" customFormat="1" x14ac:dyDescent="0.25"/>
    <row r="1166" s="21" customFormat="1" x14ac:dyDescent="0.25"/>
    <row r="1167" s="21" customFormat="1" x14ac:dyDescent="0.25"/>
    <row r="1168" s="21" customFormat="1" x14ac:dyDescent="0.25"/>
    <row r="1169" s="21" customFormat="1" x14ac:dyDescent="0.25"/>
    <row r="1170" s="21" customFormat="1" x14ac:dyDescent="0.25"/>
    <row r="1171" s="21" customFormat="1" x14ac:dyDescent="0.25"/>
    <row r="1172" s="21" customFormat="1" x14ac:dyDescent="0.25"/>
    <row r="1173" s="21" customFormat="1" x14ac:dyDescent="0.25"/>
    <row r="1174" s="21" customFormat="1" x14ac:dyDescent="0.25"/>
    <row r="1175" s="21" customFormat="1" x14ac:dyDescent="0.25"/>
    <row r="1176" s="21" customFormat="1" x14ac:dyDescent="0.25"/>
    <row r="1177" s="21" customFormat="1" x14ac:dyDescent="0.25"/>
    <row r="1178" s="21" customFormat="1" x14ac:dyDescent="0.25"/>
    <row r="1179" s="21" customFormat="1" x14ac:dyDescent="0.25"/>
    <row r="1180" s="21" customFormat="1" x14ac:dyDescent="0.25"/>
    <row r="1181" s="21" customFormat="1" x14ac:dyDescent="0.25"/>
    <row r="1182" s="21" customFormat="1" x14ac:dyDescent="0.25"/>
    <row r="1183" s="21" customFormat="1" x14ac:dyDescent="0.25"/>
    <row r="1184" s="21" customFormat="1" x14ac:dyDescent="0.25"/>
    <row r="1185" s="21" customFormat="1" x14ac:dyDescent="0.25"/>
    <row r="1186" s="21" customFormat="1" x14ac:dyDescent="0.25"/>
    <row r="1187" s="21" customFormat="1" x14ac:dyDescent="0.25"/>
    <row r="1188" s="21" customFormat="1" x14ac:dyDescent="0.25"/>
    <row r="1189" s="21" customFormat="1" x14ac:dyDescent="0.25"/>
    <row r="1190" s="21" customFormat="1" x14ac:dyDescent="0.25"/>
    <row r="1191" s="21" customFormat="1" x14ac:dyDescent="0.25"/>
    <row r="1192" s="21" customFormat="1" x14ac:dyDescent="0.25"/>
    <row r="1193" s="21" customFormat="1" x14ac:dyDescent="0.25"/>
    <row r="1194" s="21" customFormat="1" x14ac:dyDescent="0.25"/>
    <row r="1195" s="21" customFormat="1" x14ac:dyDescent="0.25"/>
    <row r="1196" s="21" customFormat="1" x14ac:dyDescent="0.25"/>
    <row r="1197" s="21" customFormat="1" x14ac:dyDescent="0.25"/>
    <row r="1198" s="21" customFormat="1" x14ac:dyDescent="0.25"/>
    <row r="1199" s="21" customFormat="1" x14ac:dyDescent="0.25"/>
    <row r="1200" s="21" customFormat="1" x14ac:dyDescent="0.25"/>
    <row r="1201" s="21" customFormat="1" x14ac:dyDescent="0.25"/>
    <row r="1202" s="21" customFormat="1" x14ac:dyDescent="0.25"/>
    <row r="1203" s="21" customFormat="1" x14ac:dyDescent="0.25"/>
    <row r="1204" s="21" customFormat="1" x14ac:dyDescent="0.25"/>
    <row r="1205" s="21" customFormat="1" x14ac:dyDescent="0.25"/>
    <row r="1206" s="21" customFormat="1" x14ac:dyDescent="0.25"/>
    <row r="1207" s="21" customFormat="1" x14ac:dyDescent="0.25"/>
    <row r="1208" s="21" customFormat="1" x14ac:dyDescent="0.25"/>
    <row r="1209" s="21" customFormat="1" x14ac:dyDescent="0.25"/>
    <row r="1210" s="21" customFormat="1" x14ac:dyDescent="0.25"/>
    <row r="1211" s="21" customFormat="1" x14ac:dyDescent="0.25"/>
    <row r="1212" s="21" customFormat="1" x14ac:dyDescent="0.25"/>
    <row r="1213" s="21" customFormat="1" x14ac:dyDescent="0.25"/>
    <row r="1214" s="21" customFormat="1" x14ac:dyDescent="0.25"/>
    <row r="1215" s="21" customFormat="1" x14ac:dyDescent="0.25"/>
    <row r="1216" s="21" customFormat="1" x14ac:dyDescent="0.25"/>
    <row r="1217" s="21" customFormat="1" x14ac:dyDescent="0.25"/>
    <row r="1218" s="21" customFormat="1" x14ac:dyDescent="0.25"/>
    <row r="1219" s="21" customFormat="1" x14ac:dyDescent="0.25"/>
    <row r="1220" s="21" customFormat="1" x14ac:dyDescent="0.25"/>
    <row r="1221" s="21" customFormat="1" x14ac:dyDescent="0.25"/>
    <row r="1222" s="21" customFormat="1" x14ac:dyDescent="0.25"/>
    <row r="1223" s="21" customFormat="1" x14ac:dyDescent="0.25"/>
    <row r="1224" s="21" customFormat="1" x14ac:dyDescent="0.25"/>
    <row r="1225" s="21" customFormat="1" x14ac:dyDescent="0.25"/>
    <row r="1226" s="21" customFormat="1" x14ac:dyDescent="0.25"/>
    <row r="1227" s="21" customFormat="1" x14ac:dyDescent="0.25"/>
    <row r="1228" s="21" customFormat="1" x14ac:dyDescent="0.25"/>
    <row r="1229" s="21" customFormat="1" x14ac:dyDescent="0.25"/>
    <row r="1230" s="21" customFormat="1" x14ac:dyDescent="0.25"/>
    <row r="1231" s="21" customFormat="1" x14ac:dyDescent="0.25"/>
    <row r="1232" s="21" customFormat="1" x14ac:dyDescent="0.25"/>
    <row r="1233" s="21" customFormat="1" x14ac:dyDescent="0.25"/>
    <row r="1234" s="21" customFormat="1" x14ac:dyDescent="0.25"/>
    <row r="1235" s="21" customFormat="1" x14ac:dyDescent="0.25"/>
    <row r="1236" s="21" customFormat="1" x14ac:dyDescent="0.25"/>
    <row r="1237" s="21" customFormat="1" x14ac:dyDescent="0.25"/>
    <row r="1238" s="21" customFormat="1" x14ac:dyDescent="0.25"/>
    <row r="1239" s="21" customFormat="1" x14ac:dyDescent="0.25"/>
    <row r="1240" s="21" customFormat="1" x14ac:dyDescent="0.25"/>
    <row r="1241" s="21" customFormat="1" x14ac:dyDescent="0.25"/>
    <row r="1242" s="21" customFormat="1" x14ac:dyDescent="0.25"/>
    <row r="1243" s="21" customFormat="1" x14ac:dyDescent="0.25"/>
    <row r="1244" s="21" customFormat="1" x14ac:dyDescent="0.25"/>
    <row r="1245" s="21" customFormat="1" x14ac:dyDescent="0.25"/>
    <row r="1246" s="21" customFormat="1" x14ac:dyDescent="0.25"/>
    <row r="1247" s="21" customFormat="1" x14ac:dyDescent="0.25"/>
    <row r="1248" s="21" customFormat="1" x14ac:dyDescent="0.25"/>
    <row r="1249" s="21" customFormat="1" x14ac:dyDescent="0.25"/>
    <row r="1250" s="21" customFormat="1" x14ac:dyDescent="0.25"/>
    <row r="1251" s="21" customFormat="1" x14ac:dyDescent="0.25"/>
    <row r="1252" s="21" customFormat="1" x14ac:dyDescent="0.25"/>
    <row r="1253" s="21" customFormat="1" x14ac:dyDescent="0.25"/>
    <row r="1254" s="21" customFormat="1" x14ac:dyDescent="0.25"/>
    <row r="1255" s="21" customFormat="1" x14ac:dyDescent="0.25"/>
    <row r="1256" s="21" customFormat="1" x14ac:dyDescent="0.25"/>
    <row r="1257" s="21" customFormat="1" x14ac:dyDescent="0.25"/>
    <row r="1258" s="21" customFormat="1" x14ac:dyDescent="0.25"/>
    <row r="1259" s="21" customFormat="1" x14ac:dyDescent="0.25"/>
    <row r="1260" s="21" customFormat="1" x14ac:dyDescent="0.25"/>
    <row r="1261" s="21" customFormat="1" x14ac:dyDescent="0.25"/>
    <row r="1262" s="21" customFormat="1" x14ac:dyDescent="0.25"/>
  </sheetData>
  <mergeCells count="11">
    <mergeCell ref="B2:C2"/>
    <mergeCell ref="E14:F14"/>
    <mergeCell ref="E4:F4"/>
    <mergeCell ref="E10:F10"/>
    <mergeCell ref="E12:F12"/>
    <mergeCell ref="E6:F6"/>
    <mergeCell ref="C27:F27"/>
    <mergeCell ref="E18:F18"/>
    <mergeCell ref="E22:F22"/>
    <mergeCell ref="E20:F20"/>
    <mergeCell ref="E24:F24"/>
  </mergeCells>
  <pageMargins left="0.31496062992125984" right="0.31496062992125984" top="0.74803149606299213" bottom="0.74803149606299213" header="0.31496062992125984" footer="0.31496062992125984"/>
  <pageSetup paperSize="8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EK327"/>
  <sheetViews>
    <sheetView topLeftCell="A7" zoomScale="90" zoomScaleNormal="90" workbookViewId="0">
      <selection activeCell="Q18" sqref="Q18"/>
    </sheetView>
  </sheetViews>
  <sheetFormatPr defaultRowHeight="28.5" x14ac:dyDescent="0.45"/>
  <cols>
    <col min="1" max="1" width="2" style="105" customWidth="1"/>
    <col min="2" max="2" width="26.7109375" style="23" customWidth="1"/>
    <col min="3" max="3" width="2.42578125" style="24" customWidth="1"/>
    <col min="4" max="4" width="26.42578125" style="25" customWidth="1"/>
    <col min="5" max="5" width="2.28515625" style="23" customWidth="1"/>
    <col min="6" max="6" width="17.28515625" style="23" customWidth="1"/>
    <col min="7" max="7" width="2.85546875" style="23" customWidth="1"/>
    <col min="8" max="8" width="11.28515625" style="23" customWidth="1"/>
    <col min="9" max="9" width="23.28515625" style="23" customWidth="1"/>
    <col min="10" max="11" width="9.140625" style="23"/>
    <col min="12" max="12" width="8.28515625" style="23" customWidth="1"/>
    <col min="13" max="13" width="2.5703125" style="105" customWidth="1"/>
    <col min="14" max="141" width="9.140625" style="105"/>
    <col min="142" max="16384" width="9.140625" style="23"/>
  </cols>
  <sheetData>
    <row r="1" spans="1:141" s="105" customFormat="1" ht="14.25" customHeight="1" x14ac:dyDescent="0.45">
      <c r="C1" s="106"/>
      <c r="D1" s="107"/>
    </row>
    <row r="2" spans="1:141" s="76" customFormat="1" ht="21" x14ac:dyDescent="0.35">
      <c r="A2" s="104"/>
      <c r="B2" s="77" t="s">
        <v>59</v>
      </c>
      <c r="C2" s="78" t="s">
        <v>25</v>
      </c>
      <c r="D2" s="79" t="s">
        <v>71</v>
      </c>
      <c r="E2" s="78"/>
      <c r="F2" s="79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</row>
    <row r="3" spans="1:141" s="80" customFormat="1" ht="6.75" customHeight="1" x14ac:dyDescent="0.35">
      <c r="A3" s="104"/>
      <c r="C3" s="81"/>
      <c r="D3" s="82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</row>
    <row r="4" spans="1:141" s="80" customFormat="1" ht="21" x14ac:dyDescent="0.35">
      <c r="A4" s="104"/>
      <c r="B4" s="138" t="s">
        <v>70</v>
      </c>
      <c r="C4" s="138"/>
      <c r="D4" s="138"/>
      <c r="E4" s="138"/>
      <c r="F4" s="138"/>
      <c r="G4" s="138"/>
      <c r="H4" s="138"/>
      <c r="I4" s="138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04"/>
      <c r="EJ4" s="104"/>
      <c r="EK4" s="104"/>
    </row>
    <row r="5" spans="1:141" s="80" customFormat="1" ht="11.25" customHeight="1" x14ac:dyDescent="0.35">
      <c r="A5" s="104"/>
      <c r="C5" s="81"/>
      <c r="D5" s="82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104"/>
      <c r="EG5" s="104"/>
      <c r="EH5" s="104"/>
      <c r="EI5" s="104"/>
      <c r="EJ5" s="104"/>
      <c r="EK5" s="104"/>
    </row>
    <row r="6" spans="1:141" s="80" customFormat="1" ht="21" x14ac:dyDescent="0.35">
      <c r="A6" s="104"/>
      <c r="B6" s="83" t="s">
        <v>29</v>
      </c>
      <c r="C6" s="81" t="s">
        <v>25</v>
      </c>
      <c r="D6" s="84">
        <v>128000000</v>
      </c>
      <c r="F6" s="80" t="s">
        <v>38</v>
      </c>
      <c r="I6" s="85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104"/>
      <c r="DS6" s="104"/>
      <c r="DT6" s="104"/>
      <c r="DU6" s="104"/>
      <c r="DV6" s="104"/>
      <c r="DW6" s="104"/>
      <c r="DX6" s="104"/>
      <c r="DY6" s="104"/>
      <c r="DZ6" s="104"/>
      <c r="EA6" s="104"/>
      <c r="EB6" s="104"/>
      <c r="EC6" s="104"/>
      <c r="ED6" s="104"/>
      <c r="EE6" s="104"/>
      <c r="EF6" s="104"/>
      <c r="EG6" s="104"/>
      <c r="EH6" s="104"/>
      <c r="EI6" s="104"/>
      <c r="EJ6" s="104"/>
      <c r="EK6" s="104"/>
    </row>
    <row r="7" spans="1:141" s="80" customFormat="1" ht="8.25" customHeight="1" x14ac:dyDescent="0.35">
      <c r="A7" s="104"/>
      <c r="C7" s="81"/>
      <c r="D7" s="82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104"/>
      <c r="DT7" s="104"/>
      <c r="DU7" s="104"/>
      <c r="DV7" s="104"/>
      <c r="DW7" s="104"/>
      <c r="DX7" s="104"/>
      <c r="DY7" s="104"/>
      <c r="DZ7" s="104"/>
      <c r="EA7" s="104"/>
      <c r="EB7" s="104"/>
      <c r="EC7" s="104"/>
      <c r="ED7" s="104"/>
      <c r="EE7" s="104"/>
      <c r="EF7" s="104"/>
      <c r="EG7" s="104"/>
      <c r="EH7" s="104"/>
      <c r="EI7" s="104"/>
      <c r="EJ7" s="104"/>
      <c r="EK7" s="104"/>
    </row>
    <row r="8" spans="1:141" s="80" customFormat="1" ht="21" x14ac:dyDescent="0.35">
      <c r="A8" s="104"/>
      <c r="B8" s="83" t="s">
        <v>30</v>
      </c>
      <c r="C8" s="81" t="s">
        <v>25</v>
      </c>
      <c r="D8" s="84">
        <v>80000000</v>
      </c>
      <c r="F8" s="80" t="s">
        <v>36</v>
      </c>
      <c r="G8" s="80" t="s">
        <v>25</v>
      </c>
      <c r="H8" s="86">
        <v>0.3</v>
      </c>
      <c r="I8" s="87">
        <f>D22*H8</f>
        <v>14400000</v>
      </c>
      <c r="M8" s="104"/>
      <c r="N8" s="104"/>
      <c r="O8" s="104" t="s">
        <v>62</v>
      </c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</row>
    <row r="9" spans="1:141" s="80" customFormat="1" ht="6" customHeight="1" x14ac:dyDescent="0.35">
      <c r="A9" s="104"/>
      <c r="C9" s="81"/>
      <c r="D9" s="82"/>
      <c r="H9" s="88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</row>
    <row r="10" spans="1:141" s="80" customFormat="1" ht="21" x14ac:dyDescent="0.35">
      <c r="A10" s="104"/>
      <c r="B10" s="83" t="s">
        <v>31</v>
      </c>
      <c r="C10" s="81" t="s">
        <v>25</v>
      </c>
      <c r="D10" s="89">
        <f>D6-D8</f>
        <v>48000000</v>
      </c>
      <c r="F10" s="80" t="s">
        <v>37</v>
      </c>
      <c r="G10" s="80" t="s">
        <v>25</v>
      </c>
      <c r="H10" s="90">
        <f>100%-H8</f>
        <v>0.7</v>
      </c>
      <c r="I10" s="91">
        <f>H10*D22</f>
        <v>33600000</v>
      </c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</row>
    <row r="11" spans="1:141" s="80" customFormat="1" ht="12.75" customHeight="1" x14ac:dyDescent="0.35">
      <c r="A11" s="104"/>
      <c r="C11" s="81"/>
      <c r="D11" s="82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/>
      <c r="DK11" s="104"/>
      <c r="DL11" s="104"/>
      <c r="DM11" s="104"/>
      <c r="DN11" s="104"/>
      <c r="DO11" s="104"/>
      <c r="DP11" s="104"/>
      <c r="DQ11" s="104"/>
      <c r="DR11" s="104"/>
      <c r="DS11" s="104"/>
      <c r="DT11" s="104"/>
      <c r="DU11" s="104"/>
      <c r="DV11" s="104"/>
      <c r="DW11" s="104"/>
      <c r="DX11" s="104"/>
      <c r="DY11" s="104"/>
      <c r="DZ11" s="104"/>
      <c r="EA11" s="104"/>
      <c r="EB11" s="104"/>
      <c r="EC11" s="104"/>
      <c r="ED11" s="104"/>
      <c r="EE11" s="104"/>
      <c r="EF11" s="104"/>
      <c r="EG11" s="104"/>
      <c r="EH11" s="104"/>
      <c r="EI11" s="104"/>
      <c r="EJ11" s="104"/>
      <c r="EK11" s="104"/>
    </row>
    <row r="12" spans="1:141" s="80" customFormat="1" ht="21" x14ac:dyDescent="0.35">
      <c r="A12" s="104"/>
      <c r="B12" s="80" t="s">
        <v>33</v>
      </c>
      <c r="C12" s="81"/>
      <c r="D12" s="82"/>
      <c r="F12" s="145" t="s">
        <v>43</v>
      </c>
      <c r="G12" s="146"/>
      <c r="H12" s="146"/>
      <c r="I12" s="92">
        <f>I8+D8</f>
        <v>94400000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T12" s="104"/>
      <c r="DU12" s="104"/>
      <c r="DV12" s="104"/>
      <c r="DW12" s="104"/>
      <c r="DX12" s="104"/>
      <c r="DY12" s="104"/>
      <c r="DZ12" s="104"/>
      <c r="EA12" s="104"/>
      <c r="EB12" s="104"/>
      <c r="EC12" s="104"/>
      <c r="ED12" s="104"/>
      <c r="EE12" s="104"/>
      <c r="EF12" s="104"/>
      <c r="EG12" s="104"/>
      <c r="EH12" s="104"/>
      <c r="EI12" s="104"/>
      <c r="EJ12" s="104"/>
      <c r="EK12" s="104"/>
    </row>
    <row r="13" spans="1:141" s="80" customFormat="1" ht="21" x14ac:dyDescent="0.35">
      <c r="A13" s="104"/>
      <c r="B13" s="83" t="s">
        <v>75</v>
      </c>
      <c r="C13" s="81" t="s">
        <v>25</v>
      </c>
      <c r="D13" s="84"/>
      <c r="F13" s="93" t="s">
        <v>44</v>
      </c>
      <c r="G13" s="94"/>
      <c r="H13" s="95"/>
      <c r="I13" s="96">
        <v>3</v>
      </c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/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104"/>
      <c r="DS13" s="104"/>
      <c r="DT13" s="104"/>
      <c r="DU13" s="104"/>
      <c r="DV13" s="104"/>
      <c r="DW13" s="104"/>
      <c r="DX13" s="104"/>
      <c r="DY13" s="104"/>
      <c r="DZ13" s="104"/>
      <c r="EA13" s="104"/>
      <c r="EB13" s="104"/>
      <c r="EC13" s="104"/>
      <c r="ED13" s="104"/>
      <c r="EE13" s="104"/>
      <c r="EF13" s="104"/>
      <c r="EG13" s="104"/>
      <c r="EH13" s="104"/>
      <c r="EI13" s="104"/>
      <c r="EJ13" s="104"/>
      <c r="EK13" s="104"/>
    </row>
    <row r="14" spans="1:141" s="80" customFormat="1" ht="12.75" customHeight="1" x14ac:dyDescent="0.35">
      <c r="A14" s="104"/>
      <c r="C14" s="81"/>
      <c r="D14" s="82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</row>
    <row r="15" spans="1:141" s="80" customFormat="1" ht="21" x14ac:dyDescent="0.35">
      <c r="A15" s="104"/>
      <c r="B15" s="83" t="s">
        <v>65</v>
      </c>
      <c r="C15" s="81" t="s">
        <v>25</v>
      </c>
      <c r="D15" s="84"/>
      <c r="F15" s="145" t="s">
        <v>45</v>
      </c>
      <c r="G15" s="146"/>
      <c r="H15" s="146"/>
      <c r="I15" s="97">
        <f>(I8/D8)/I13</f>
        <v>0.06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104"/>
      <c r="DM15" s="104"/>
      <c r="DN15" s="104"/>
      <c r="DO15" s="104"/>
      <c r="DP15" s="104"/>
      <c r="DQ15" s="104"/>
      <c r="DR15" s="104"/>
      <c r="DS15" s="104"/>
      <c r="DT15" s="104"/>
      <c r="DU15" s="104"/>
      <c r="DV15" s="104"/>
      <c r="DW15" s="104"/>
      <c r="DX15" s="104"/>
      <c r="DY15" s="104"/>
      <c r="DZ15" s="104"/>
      <c r="EA15" s="104"/>
      <c r="EB15" s="104"/>
      <c r="EC15" s="104"/>
      <c r="ED15" s="104"/>
      <c r="EE15" s="104"/>
      <c r="EF15" s="104"/>
      <c r="EG15" s="104"/>
      <c r="EH15" s="104"/>
      <c r="EI15" s="104"/>
      <c r="EJ15" s="104"/>
      <c r="EK15" s="104"/>
    </row>
    <row r="16" spans="1:141" s="80" customFormat="1" ht="13.5" customHeight="1" x14ac:dyDescent="0.35">
      <c r="A16" s="104"/>
      <c r="C16" s="81"/>
      <c r="D16" s="82"/>
      <c r="F16" s="147" t="str">
        <f>IF(I15&gt;=3%,"LAYAK","TIDAK LAYAK")</f>
        <v>LAYAK</v>
      </c>
      <c r="G16" s="147"/>
      <c r="H16" s="147"/>
      <c r="I16" s="147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4"/>
      <c r="DI16" s="104"/>
      <c r="DJ16" s="104"/>
      <c r="DK16" s="104"/>
      <c r="DL16" s="104"/>
      <c r="DM16" s="104"/>
      <c r="DN16" s="104"/>
      <c r="DO16" s="104"/>
      <c r="DP16" s="104"/>
      <c r="DQ16" s="104"/>
      <c r="DR16" s="104"/>
      <c r="DS16" s="104"/>
      <c r="DT16" s="104"/>
      <c r="DU16" s="104"/>
      <c r="DV16" s="104"/>
      <c r="DW16" s="104"/>
      <c r="DX16" s="104"/>
      <c r="DY16" s="104"/>
      <c r="DZ16" s="104"/>
      <c r="EA16" s="104"/>
      <c r="EB16" s="104"/>
      <c r="EC16" s="104"/>
      <c r="ED16" s="104"/>
      <c r="EE16" s="104"/>
      <c r="EF16" s="104"/>
      <c r="EG16" s="104"/>
      <c r="EH16" s="104"/>
      <c r="EI16" s="104"/>
      <c r="EJ16" s="104"/>
      <c r="EK16" s="104"/>
    </row>
    <row r="17" spans="1:141" s="80" customFormat="1" ht="21" x14ac:dyDescent="0.35">
      <c r="A17" s="104"/>
      <c r="B17" s="83" t="s">
        <v>68</v>
      </c>
      <c r="C17" s="81" t="s">
        <v>25</v>
      </c>
      <c r="D17" s="84"/>
      <c r="F17" s="147"/>
      <c r="G17" s="147"/>
      <c r="H17" s="147"/>
      <c r="I17" s="147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04"/>
      <c r="CS17" s="104"/>
      <c r="CT17" s="104"/>
      <c r="CU17" s="104"/>
      <c r="CV17" s="104"/>
      <c r="CW17" s="104"/>
      <c r="CX17" s="104"/>
      <c r="CY17" s="104"/>
      <c r="CZ17" s="104"/>
      <c r="DA17" s="104"/>
      <c r="DB17" s="104"/>
      <c r="DC17" s="104"/>
      <c r="DD17" s="104"/>
      <c r="DE17" s="104"/>
      <c r="DF17" s="104"/>
      <c r="DG17" s="104"/>
      <c r="DH17" s="104"/>
      <c r="DI17" s="104"/>
      <c r="DJ17" s="104"/>
      <c r="DK17" s="104"/>
      <c r="DL17" s="104"/>
      <c r="DM17" s="104"/>
      <c r="DN17" s="104"/>
      <c r="DO17" s="104"/>
      <c r="DP17" s="104"/>
      <c r="DQ17" s="104"/>
      <c r="DR17" s="104"/>
      <c r="DS17" s="104"/>
      <c r="DT17" s="104"/>
      <c r="DU17" s="104"/>
      <c r="DV17" s="104"/>
      <c r="DW17" s="104"/>
      <c r="DX17" s="104"/>
      <c r="DY17" s="104"/>
      <c r="DZ17" s="104"/>
      <c r="EA17" s="104"/>
      <c r="EB17" s="104"/>
      <c r="EC17" s="104"/>
      <c r="ED17" s="104"/>
      <c r="EE17" s="104"/>
      <c r="EF17" s="104"/>
      <c r="EG17" s="104"/>
      <c r="EH17" s="104"/>
      <c r="EI17" s="104"/>
      <c r="EJ17" s="104"/>
      <c r="EK17" s="104"/>
    </row>
    <row r="18" spans="1:141" s="80" customFormat="1" ht="21" x14ac:dyDescent="0.35">
      <c r="A18" s="104"/>
      <c r="B18" s="83" t="s">
        <v>60</v>
      </c>
      <c r="C18" s="81" t="s">
        <v>25</v>
      </c>
      <c r="D18" s="84"/>
      <c r="F18" s="147"/>
      <c r="G18" s="147"/>
      <c r="H18" s="147"/>
      <c r="I18" s="147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104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</row>
    <row r="19" spans="1:141" s="80" customFormat="1" ht="10.5" customHeight="1" x14ac:dyDescent="0.35">
      <c r="A19" s="104"/>
      <c r="F19" s="147"/>
      <c r="G19" s="147"/>
      <c r="H19" s="147"/>
      <c r="I19" s="147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</row>
    <row r="20" spans="1:141" s="80" customFormat="1" ht="21" x14ac:dyDescent="0.35">
      <c r="A20" s="104"/>
      <c r="B20" s="83" t="s">
        <v>55</v>
      </c>
      <c r="C20" s="81" t="s">
        <v>25</v>
      </c>
      <c r="D20" s="89">
        <f>SUM(D13:D18)</f>
        <v>0</v>
      </c>
      <c r="F20" s="98" t="s">
        <v>56</v>
      </c>
      <c r="G20" s="99" t="s">
        <v>25</v>
      </c>
      <c r="H20" s="139" t="s">
        <v>40</v>
      </c>
      <c r="I20" s="140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4"/>
      <c r="DS20" s="104"/>
      <c r="DT20" s="104"/>
      <c r="DU20" s="104"/>
      <c r="DV20" s="104"/>
      <c r="DW20" s="104"/>
      <c r="DX20" s="104"/>
      <c r="DY20" s="104"/>
      <c r="DZ20" s="104"/>
      <c r="EA20" s="104"/>
      <c r="EB20" s="104"/>
      <c r="EC20" s="104"/>
      <c r="ED20" s="104"/>
      <c r="EE20" s="104"/>
      <c r="EF20" s="104"/>
      <c r="EG20" s="104"/>
      <c r="EH20" s="104"/>
      <c r="EI20" s="104"/>
      <c r="EJ20" s="104"/>
      <c r="EK20" s="104"/>
    </row>
    <row r="21" spans="1:141" s="80" customFormat="1" ht="9" customHeight="1" x14ac:dyDescent="0.35">
      <c r="A21" s="104"/>
      <c r="C21" s="81"/>
      <c r="D21" s="82"/>
      <c r="F21" s="100"/>
      <c r="G21" s="101"/>
      <c r="H21" s="141"/>
      <c r="I21" s="142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104"/>
      <c r="DW21" s="104"/>
      <c r="DX21" s="104"/>
      <c r="DY21" s="104"/>
      <c r="DZ21" s="104"/>
      <c r="EA21" s="104"/>
      <c r="EB21" s="104"/>
      <c r="EC21" s="104"/>
      <c r="ED21" s="104"/>
      <c r="EE21" s="104"/>
      <c r="EF21" s="104"/>
      <c r="EG21" s="104"/>
      <c r="EH21" s="104"/>
      <c r="EI21" s="104"/>
      <c r="EJ21" s="104"/>
      <c r="EK21" s="104"/>
    </row>
    <row r="22" spans="1:141" s="80" customFormat="1" ht="21" x14ac:dyDescent="0.35">
      <c r="A22" s="104"/>
      <c r="B22" s="83" t="s">
        <v>35</v>
      </c>
      <c r="C22" s="81" t="s">
        <v>25</v>
      </c>
      <c r="D22" s="89">
        <f>D10-D20</f>
        <v>48000000</v>
      </c>
      <c r="F22" s="102"/>
      <c r="G22" s="103"/>
      <c r="H22" s="143"/>
      <c r="I22" s="14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104"/>
      <c r="DS22" s="104"/>
      <c r="DT22" s="104"/>
      <c r="DU22" s="104"/>
      <c r="DV22" s="104"/>
      <c r="DW22" s="104"/>
      <c r="DX22" s="104"/>
      <c r="DY22" s="104"/>
      <c r="DZ22" s="104"/>
      <c r="EA22" s="104"/>
      <c r="EB22" s="104"/>
      <c r="EC22" s="104"/>
      <c r="ED22" s="104"/>
      <c r="EE22" s="104"/>
      <c r="EF22" s="104"/>
      <c r="EG22" s="104"/>
      <c r="EH22" s="104"/>
      <c r="EI22" s="104"/>
      <c r="EJ22" s="104"/>
      <c r="EK22" s="104"/>
    </row>
    <row r="23" spans="1:141" ht="9" customHeight="1" x14ac:dyDescent="0.45"/>
    <row r="24" spans="1:141" s="26" customFormat="1" ht="12" customHeight="1" x14ac:dyDescent="0.45">
      <c r="A24" s="105"/>
      <c r="C24" s="27"/>
      <c r="D24" s="28"/>
      <c r="G24" s="29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</row>
    <row r="25" spans="1:141" x14ac:dyDescent="0.45">
      <c r="A25" s="104"/>
      <c r="B25" s="55" t="s">
        <v>57</v>
      </c>
      <c r="C25" s="81" t="s">
        <v>25</v>
      </c>
      <c r="D25" s="112"/>
      <c r="H25" s="55" t="s">
        <v>69</v>
      </c>
    </row>
    <row r="26" spans="1:141" x14ac:dyDescent="0.45">
      <c r="A26" s="104"/>
      <c r="B26" s="55" t="s">
        <v>58</v>
      </c>
      <c r="C26" s="81" t="s">
        <v>25</v>
      </c>
      <c r="D26" s="113"/>
      <c r="H26" s="55"/>
    </row>
    <row r="27" spans="1:141" x14ac:dyDescent="0.45">
      <c r="A27" s="104"/>
      <c r="B27" s="55" t="s">
        <v>64</v>
      </c>
      <c r="C27" s="81" t="s">
        <v>25</v>
      </c>
      <c r="D27" s="108"/>
      <c r="H27" s="55" t="s">
        <v>76</v>
      </c>
      <c r="I27" s="55"/>
    </row>
    <row r="28" spans="1:141" s="26" customFormat="1" ht="12" customHeight="1" x14ac:dyDescent="0.45">
      <c r="A28" s="105"/>
      <c r="C28" s="27"/>
      <c r="D28" s="28"/>
      <c r="G28" s="29"/>
      <c r="H28" s="29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</row>
    <row r="29" spans="1:141" s="105" customFormat="1" x14ac:dyDescent="0.45">
      <c r="C29" s="106"/>
      <c r="D29" s="107"/>
    </row>
    <row r="30" spans="1:141" s="105" customFormat="1" x14ac:dyDescent="0.45">
      <c r="C30" s="106"/>
      <c r="D30" s="107"/>
    </row>
    <row r="31" spans="1:141" s="105" customFormat="1" x14ac:dyDescent="0.45">
      <c r="C31" s="106"/>
      <c r="D31" s="107"/>
    </row>
    <row r="32" spans="1:141" s="105" customFormat="1" x14ac:dyDescent="0.45">
      <c r="C32" s="106"/>
      <c r="D32" s="107"/>
    </row>
    <row r="33" spans="3:4" s="105" customFormat="1" x14ac:dyDescent="0.45">
      <c r="C33" s="106"/>
      <c r="D33" s="107"/>
    </row>
    <row r="34" spans="3:4" s="105" customFormat="1" x14ac:dyDescent="0.45">
      <c r="C34" s="106"/>
      <c r="D34" s="107"/>
    </row>
    <row r="35" spans="3:4" s="105" customFormat="1" x14ac:dyDescent="0.45">
      <c r="C35" s="106"/>
      <c r="D35" s="107"/>
    </row>
    <row r="36" spans="3:4" s="105" customFormat="1" x14ac:dyDescent="0.45">
      <c r="C36" s="106"/>
      <c r="D36" s="107"/>
    </row>
    <row r="37" spans="3:4" s="105" customFormat="1" x14ac:dyDescent="0.45">
      <c r="C37" s="106"/>
      <c r="D37" s="107"/>
    </row>
    <row r="38" spans="3:4" s="105" customFormat="1" x14ac:dyDescent="0.45">
      <c r="C38" s="106"/>
      <c r="D38" s="107"/>
    </row>
    <row r="39" spans="3:4" s="105" customFormat="1" x14ac:dyDescent="0.45">
      <c r="C39" s="106"/>
      <c r="D39" s="107"/>
    </row>
    <row r="40" spans="3:4" s="105" customFormat="1" x14ac:dyDescent="0.45">
      <c r="C40" s="106"/>
      <c r="D40" s="107"/>
    </row>
    <row r="41" spans="3:4" s="105" customFormat="1" x14ac:dyDescent="0.45">
      <c r="C41" s="106"/>
      <c r="D41" s="107"/>
    </row>
    <row r="42" spans="3:4" s="105" customFormat="1" x14ac:dyDescent="0.45">
      <c r="C42" s="106"/>
      <c r="D42" s="107"/>
    </row>
    <row r="43" spans="3:4" s="105" customFormat="1" x14ac:dyDescent="0.45">
      <c r="C43" s="106"/>
      <c r="D43" s="107"/>
    </row>
    <row r="44" spans="3:4" s="105" customFormat="1" x14ac:dyDescent="0.45">
      <c r="C44" s="106"/>
      <c r="D44" s="107"/>
    </row>
    <row r="45" spans="3:4" s="105" customFormat="1" x14ac:dyDescent="0.45">
      <c r="C45" s="106"/>
      <c r="D45" s="107"/>
    </row>
    <row r="46" spans="3:4" s="105" customFormat="1" x14ac:dyDescent="0.45">
      <c r="C46" s="106"/>
      <c r="D46" s="107"/>
    </row>
    <row r="47" spans="3:4" s="105" customFormat="1" x14ac:dyDescent="0.45">
      <c r="C47" s="106"/>
      <c r="D47" s="107"/>
    </row>
    <row r="48" spans="3:4" s="105" customFormat="1" x14ac:dyDescent="0.45">
      <c r="C48" s="106"/>
      <c r="D48" s="107"/>
    </row>
    <row r="49" spans="3:4" s="105" customFormat="1" x14ac:dyDescent="0.45">
      <c r="C49" s="106"/>
      <c r="D49" s="107"/>
    </row>
    <row r="50" spans="3:4" s="105" customFormat="1" x14ac:dyDescent="0.45">
      <c r="C50" s="106"/>
      <c r="D50" s="107"/>
    </row>
    <row r="51" spans="3:4" s="105" customFormat="1" x14ac:dyDescent="0.45">
      <c r="C51" s="106"/>
      <c r="D51" s="107"/>
    </row>
    <row r="52" spans="3:4" s="105" customFormat="1" x14ac:dyDescent="0.45">
      <c r="C52" s="106"/>
      <c r="D52" s="107"/>
    </row>
    <row r="53" spans="3:4" s="105" customFormat="1" x14ac:dyDescent="0.45">
      <c r="C53" s="106"/>
      <c r="D53" s="107"/>
    </row>
    <row r="54" spans="3:4" s="105" customFormat="1" x14ac:dyDescent="0.45">
      <c r="C54" s="106"/>
      <c r="D54" s="107"/>
    </row>
    <row r="55" spans="3:4" s="105" customFormat="1" x14ac:dyDescent="0.45">
      <c r="C55" s="106"/>
      <c r="D55" s="107"/>
    </row>
    <row r="56" spans="3:4" s="105" customFormat="1" x14ac:dyDescent="0.45">
      <c r="C56" s="106"/>
      <c r="D56" s="107"/>
    </row>
    <row r="57" spans="3:4" s="105" customFormat="1" x14ac:dyDescent="0.45">
      <c r="C57" s="106"/>
      <c r="D57" s="107"/>
    </row>
    <row r="58" spans="3:4" s="105" customFormat="1" x14ac:dyDescent="0.45">
      <c r="C58" s="106"/>
      <c r="D58" s="107"/>
    </row>
    <row r="59" spans="3:4" s="105" customFormat="1" x14ac:dyDescent="0.45">
      <c r="C59" s="106"/>
      <c r="D59" s="107"/>
    </row>
    <row r="60" spans="3:4" s="105" customFormat="1" x14ac:dyDescent="0.45">
      <c r="C60" s="106"/>
      <c r="D60" s="107"/>
    </row>
    <row r="61" spans="3:4" s="105" customFormat="1" x14ac:dyDescent="0.45">
      <c r="C61" s="106"/>
      <c r="D61" s="107"/>
    </row>
    <row r="62" spans="3:4" s="105" customFormat="1" x14ac:dyDescent="0.45">
      <c r="C62" s="106"/>
      <c r="D62" s="107"/>
    </row>
    <row r="63" spans="3:4" s="105" customFormat="1" x14ac:dyDescent="0.45">
      <c r="C63" s="106"/>
      <c r="D63" s="107"/>
    </row>
    <row r="64" spans="3:4" s="105" customFormat="1" x14ac:dyDescent="0.45">
      <c r="C64" s="106"/>
      <c r="D64" s="107"/>
    </row>
    <row r="65" spans="3:4" s="105" customFormat="1" x14ac:dyDescent="0.45">
      <c r="C65" s="106"/>
      <c r="D65" s="107"/>
    </row>
    <row r="66" spans="3:4" s="105" customFormat="1" x14ac:dyDescent="0.45">
      <c r="C66" s="106"/>
      <c r="D66" s="107"/>
    </row>
    <row r="67" spans="3:4" s="105" customFormat="1" x14ac:dyDescent="0.45">
      <c r="C67" s="106"/>
      <c r="D67" s="107"/>
    </row>
    <row r="68" spans="3:4" s="105" customFormat="1" x14ac:dyDescent="0.45">
      <c r="C68" s="106"/>
      <c r="D68" s="107"/>
    </row>
    <row r="69" spans="3:4" s="105" customFormat="1" x14ac:dyDescent="0.45">
      <c r="C69" s="106"/>
      <c r="D69" s="107"/>
    </row>
    <row r="70" spans="3:4" s="105" customFormat="1" x14ac:dyDescent="0.45">
      <c r="C70" s="106"/>
      <c r="D70" s="107"/>
    </row>
    <row r="71" spans="3:4" s="105" customFormat="1" x14ac:dyDescent="0.45">
      <c r="C71" s="106"/>
      <c r="D71" s="107"/>
    </row>
    <row r="72" spans="3:4" s="105" customFormat="1" x14ac:dyDescent="0.45">
      <c r="C72" s="106"/>
      <c r="D72" s="107"/>
    </row>
    <row r="73" spans="3:4" s="105" customFormat="1" x14ac:dyDescent="0.45">
      <c r="C73" s="106"/>
      <c r="D73" s="107"/>
    </row>
    <row r="74" spans="3:4" s="105" customFormat="1" x14ac:dyDescent="0.45">
      <c r="C74" s="106"/>
      <c r="D74" s="107"/>
    </row>
    <row r="75" spans="3:4" s="105" customFormat="1" x14ac:dyDescent="0.45">
      <c r="C75" s="106"/>
      <c r="D75" s="107"/>
    </row>
    <row r="76" spans="3:4" s="105" customFormat="1" x14ac:dyDescent="0.45">
      <c r="C76" s="106"/>
      <c r="D76" s="107"/>
    </row>
    <row r="77" spans="3:4" s="105" customFormat="1" x14ac:dyDescent="0.45">
      <c r="C77" s="106"/>
      <c r="D77" s="107"/>
    </row>
    <row r="78" spans="3:4" s="105" customFormat="1" x14ac:dyDescent="0.45">
      <c r="C78" s="106"/>
      <c r="D78" s="107"/>
    </row>
    <row r="79" spans="3:4" s="105" customFormat="1" x14ac:dyDescent="0.45">
      <c r="C79" s="106"/>
      <c r="D79" s="107"/>
    </row>
    <row r="80" spans="3:4" s="105" customFormat="1" x14ac:dyDescent="0.45">
      <c r="C80" s="106"/>
      <c r="D80" s="107"/>
    </row>
    <row r="81" spans="3:4" s="105" customFormat="1" x14ac:dyDescent="0.45">
      <c r="C81" s="106"/>
      <c r="D81" s="107"/>
    </row>
    <row r="82" spans="3:4" s="105" customFormat="1" x14ac:dyDescent="0.45">
      <c r="C82" s="106"/>
      <c r="D82" s="107"/>
    </row>
    <row r="83" spans="3:4" s="105" customFormat="1" x14ac:dyDescent="0.45">
      <c r="C83" s="106"/>
      <c r="D83" s="107"/>
    </row>
    <row r="84" spans="3:4" s="105" customFormat="1" x14ac:dyDescent="0.45">
      <c r="C84" s="106"/>
      <c r="D84" s="107"/>
    </row>
    <row r="85" spans="3:4" s="105" customFormat="1" x14ac:dyDescent="0.45">
      <c r="C85" s="106"/>
      <c r="D85" s="107"/>
    </row>
    <row r="86" spans="3:4" s="105" customFormat="1" x14ac:dyDescent="0.45">
      <c r="C86" s="106"/>
      <c r="D86" s="107"/>
    </row>
    <row r="87" spans="3:4" s="105" customFormat="1" x14ac:dyDescent="0.45">
      <c r="C87" s="106"/>
      <c r="D87" s="107"/>
    </row>
    <row r="88" spans="3:4" s="105" customFormat="1" x14ac:dyDescent="0.45">
      <c r="C88" s="106"/>
      <c r="D88" s="107"/>
    </row>
    <row r="89" spans="3:4" s="105" customFormat="1" x14ac:dyDescent="0.45">
      <c r="C89" s="106"/>
      <c r="D89" s="107"/>
    </row>
    <row r="90" spans="3:4" s="105" customFormat="1" x14ac:dyDescent="0.45">
      <c r="C90" s="106"/>
      <c r="D90" s="107"/>
    </row>
    <row r="91" spans="3:4" s="105" customFormat="1" x14ac:dyDescent="0.45">
      <c r="C91" s="106"/>
      <c r="D91" s="107"/>
    </row>
    <row r="92" spans="3:4" s="105" customFormat="1" x14ac:dyDescent="0.45">
      <c r="C92" s="106"/>
      <c r="D92" s="107"/>
    </row>
    <row r="93" spans="3:4" s="105" customFormat="1" x14ac:dyDescent="0.45">
      <c r="C93" s="106"/>
      <c r="D93" s="107"/>
    </row>
    <row r="94" spans="3:4" s="105" customFormat="1" x14ac:dyDescent="0.45">
      <c r="C94" s="106"/>
      <c r="D94" s="107"/>
    </row>
    <row r="95" spans="3:4" s="105" customFormat="1" x14ac:dyDescent="0.45">
      <c r="C95" s="106"/>
      <c r="D95" s="107"/>
    </row>
    <row r="96" spans="3:4" s="105" customFormat="1" x14ac:dyDescent="0.45">
      <c r="C96" s="106"/>
      <c r="D96" s="107"/>
    </row>
    <row r="97" spans="3:4" s="105" customFormat="1" x14ac:dyDescent="0.45">
      <c r="C97" s="106"/>
      <c r="D97" s="107"/>
    </row>
    <row r="98" spans="3:4" s="105" customFormat="1" x14ac:dyDescent="0.45">
      <c r="C98" s="106"/>
      <c r="D98" s="107"/>
    </row>
    <row r="99" spans="3:4" s="105" customFormat="1" x14ac:dyDescent="0.45">
      <c r="C99" s="106"/>
      <c r="D99" s="107"/>
    </row>
    <row r="100" spans="3:4" s="105" customFormat="1" x14ac:dyDescent="0.45">
      <c r="C100" s="106"/>
      <c r="D100" s="107"/>
    </row>
    <row r="101" spans="3:4" s="105" customFormat="1" x14ac:dyDescent="0.45">
      <c r="C101" s="106"/>
      <c r="D101" s="107"/>
    </row>
    <row r="102" spans="3:4" s="105" customFormat="1" x14ac:dyDescent="0.45">
      <c r="C102" s="106"/>
      <c r="D102" s="107"/>
    </row>
    <row r="103" spans="3:4" s="105" customFormat="1" x14ac:dyDescent="0.45">
      <c r="C103" s="106"/>
      <c r="D103" s="107"/>
    </row>
    <row r="104" spans="3:4" s="105" customFormat="1" x14ac:dyDescent="0.45">
      <c r="C104" s="106"/>
      <c r="D104" s="107"/>
    </row>
    <row r="105" spans="3:4" s="105" customFormat="1" x14ac:dyDescent="0.45">
      <c r="C105" s="106"/>
      <c r="D105" s="107"/>
    </row>
    <row r="106" spans="3:4" s="105" customFormat="1" x14ac:dyDescent="0.45">
      <c r="C106" s="106"/>
      <c r="D106" s="107"/>
    </row>
    <row r="107" spans="3:4" s="105" customFormat="1" x14ac:dyDescent="0.45">
      <c r="C107" s="106"/>
      <c r="D107" s="107"/>
    </row>
    <row r="108" spans="3:4" s="105" customFormat="1" x14ac:dyDescent="0.45">
      <c r="C108" s="106"/>
      <c r="D108" s="107"/>
    </row>
    <row r="109" spans="3:4" s="105" customFormat="1" x14ac:dyDescent="0.45">
      <c r="C109" s="106"/>
      <c r="D109" s="107"/>
    </row>
    <row r="110" spans="3:4" s="105" customFormat="1" x14ac:dyDescent="0.45">
      <c r="C110" s="106"/>
      <c r="D110" s="107"/>
    </row>
    <row r="111" spans="3:4" s="105" customFormat="1" x14ac:dyDescent="0.45">
      <c r="C111" s="106"/>
      <c r="D111" s="107"/>
    </row>
    <row r="112" spans="3:4" s="105" customFormat="1" x14ac:dyDescent="0.45">
      <c r="C112" s="106"/>
      <c r="D112" s="107"/>
    </row>
    <row r="113" spans="3:4" s="105" customFormat="1" x14ac:dyDescent="0.45">
      <c r="C113" s="106"/>
      <c r="D113" s="107"/>
    </row>
    <row r="114" spans="3:4" s="105" customFormat="1" x14ac:dyDescent="0.45">
      <c r="C114" s="106"/>
      <c r="D114" s="107"/>
    </row>
    <row r="115" spans="3:4" s="105" customFormat="1" x14ac:dyDescent="0.45">
      <c r="C115" s="106"/>
      <c r="D115" s="107"/>
    </row>
    <row r="116" spans="3:4" s="105" customFormat="1" x14ac:dyDescent="0.45">
      <c r="C116" s="106"/>
      <c r="D116" s="107"/>
    </row>
    <row r="117" spans="3:4" s="105" customFormat="1" x14ac:dyDescent="0.45">
      <c r="C117" s="106"/>
      <c r="D117" s="107"/>
    </row>
    <row r="118" spans="3:4" s="105" customFormat="1" x14ac:dyDescent="0.45">
      <c r="C118" s="106"/>
      <c r="D118" s="107"/>
    </row>
    <row r="119" spans="3:4" s="105" customFormat="1" x14ac:dyDescent="0.45">
      <c r="C119" s="106"/>
      <c r="D119" s="107"/>
    </row>
    <row r="120" spans="3:4" s="105" customFormat="1" x14ac:dyDescent="0.45">
      <c r="C120" s="106"/>
      <c r="D120" s="107"/>
    </row>
    <row r="121" spans="3:4" s="105" customFormat="1" x14ac:dyDescent="0.45">
      <c r="C121" s="106"/>
      <c r="D121" s="107"/>
    </row>
    <row r="122" spans="3:4" s="105" customFormat="1" x14ac:dyDescent="0.45">
      <c r="C122" s="106"/>
      <c r="D122" s="107"/>
    </row>
    <row r="123" spans="3:4" s="105" customFormat="1" x14ac:dyDescent="0.45">
      <c r="C123" s="106"/>
      <c r="D123" s="107"/>
    </row>
    <row r="124" spans="3:4" s="105" customFormat="1" x14ac:dyDescent="0.45">
      <c r="C124" s="106"/>
      <c r="D124" s="107"/>
    </row>
    <row r="125" spans="3:4" s="105" customFormat="1" x14ac:dyDescent="0.45">
      <c r="C125" s="106"/>
      <c r="D125" s="107"/>
    </row>
    <row r="126" spans="3:4" s="105" customFormat="1" x14ac:dyDescent="0.45">
      <c r="C126" s="106"/>
      <c r="D126" s="107"/>
    </row>
    <row r="127" spans="3:4" s="105" customFormat="1" x14ac:dyDescent="0.45">
      <c r="C127" s="106"/>
      <c r="D127" s="107"/>
    </row>
    <row r="128" spans="3:4" s="105" customFormat="1" x14ac:dyDescent="0.45">
      <c r="C128" s="106"/>
      <c r="D128" s="107"/>
    </row>
    <row r="129" spans="3:4" s="105" customFormat="1" x14ac:dyDescent="0.45">
      <c r="C129" s="106"/>
      <c r="D129" s="107"/>
    </row>
    <row r="130" spans="3:4" s="105" customFormat="1" x14ac:dyDescent="0.45">
      <c r="C130" s="106"/>
      <c r="D130" s="107"/>
    </row>
    <row r="131" spans="3:4" s="105" customFormat="1" x14ac:dyDescent="0.45">
      <c r="C131" s="106"/>
      <c r="D131" s="107"/>
    </row>
    <row r="132" spans="3:4" s="105" customFormat="1" x14ac:dyDescent="0.45">
      <c r="C132" s="106"/>
      <c r="D132" s="107"/>
    </row>
    <row r="133" spans="3:4" s="105" customFormat="1" x14ac:dyDescent="0.45">
      <c r="C133" s="106"/>
      <c r="D133" s="107"/>
    </row>
    <row r="134" spans="3:4" s="105" customFormat="1" x14ac:dyDescent="0.45">
      <c r="C134" s="106"/>
      <c r="D134" s="107"/>
    </row>
    <row r="135" spans="3:4" s="105" customFormat="1" x14ac:dyDescent="0.45">
      <c r="C135" s="106"/>
      <c r="D135" s="107"/>
    </row>
    <row r="136" spans="3:4" s="105" customFormat="1" x14ac:dyDescent="0.45">
      <c r="C136" s="106"/>
      <c r="D136" s="107"/>
    </row>
    <row r="137" spans="3:4" s="105" customFormat="1" x14ac:dyDescent="0.45">
      <c r="C137" s="106"/>
      <c r="D137" s="107"/>
    </row>
    <row r="138" spans="3:4" s="105" customFormat="1" x14ac:dyDescent="0.45">
      <c r="C138" s="106"/>
      <c r="D138" s="107"/>
    </row>
    <row r="139" spans="3:4" s="105" customFormat="1" x14ac:dyDescent="0.45">
      <c r="C139" s="106"/>
      <c r="D139" s="107"/>
    </row>
    <row r="140" spans="3:4" s="105" customFormat="1" x14ac:dyDescent="0.45">
      <c r="C140" s="106"/>
      <c r="D140" s="107"/>
    </row>
    <row r="141" spans="3:4" s="105" customFormat="1" x14ac:dyDescent="0.45">
      <c r="C141" s="106"/>
      <c r="D141" s="107"/>
    </row>
    <row r="142" spans="3:4" s="105" customFormat="1" x14ac:dyDescent="0.45">
      <c r="C142" s="106"/>
      <c r="D142" s="107"/>
    </row>
    <row r="143" spans="3:4" s="105" customFormat="1" x14ac:dyDescent="0.45">
      <c r="C143" s="106"/>
      <c r="D143" s="107"/>
    </row>
    <row r="144" spans="3:4" s="105" customFormat="1" x14ac:dyDescent="0.45">
      <c r="C144" s="106"/>
      <c r="D144" s="107"/>
    </row>
    <row r="145" spans="3:4" s="105" customFormat="1" x14ac:dyDescent="0.45">
      <c r="C145" s="106"/>
      <c r="D145" s="107"/>
    </row>
    <row r="146" spans="3:4" s="105" customFormat="1" x14ac:dyDescent="0.45">
      <c r="C146" s="106"/>
      <c r="D146" s="107"/>
    </row>
    <row r="147" spans="3:4" s="105" customFormat="1" x14ac:dyDescent="0.45">
      <c r="C147" s="106"/>
      <c r="D147" s="107"/>
    </row>
    <row r="148" spans="3:4" s="105" customFormat="1" x14ac:dyDescent="0.45">
      <c r="C148" s="106"/>
      <c r="D148" s="107"/>
    </row>
    <row r="149" spans="3:4" s="105" customFormat="1" x14ac:dyDescent="0.45">
      <c r="C149" s="106"/>
      <c r="D149" s="107"/>
    </row>
    <row r="150" spans="3:4" s="105" customFormat="1" x14ac:dyDescent="0.45">
      <c r="C150" s="106"/>
      <c r="D150" s="107"/>
    </row>
    <row r="151" spans="3:4" s="105" customFormat="1" x14ac:dyDescent="0.45">
      <c r="C151" s="106"/>
      <c r="D151" s="107"/>
    </row>
    <row r="152" spans="3:4" s="105" customFormat="1" x14ac:dyDescent="0.45">
      <c r="C152" s="106"/>
      <c r="D152" s="107"/>
    </row>
    <row r="153" spans="3:4" s="105" customFormat="1" x14ac:dyDescent="0.45">
      <c r="C153" s="106"/>
      <c r="D153" s="107"/>
    </row>
    <row r="154" spans="3:4" s="105" customFormat="1" x14ac:dyDescent="0.45">
      <c r="C154" s="106"/>
      <c r="D154" s="107"/>
    </row>
    <row r="155" spans="3:4" s="105" customFormat="1" x14ac:dyDescent="0.45">
      <c r="C155" s="106"/>
      <c r="D155" s="107"/>
    </row>
    <row r="156" spans="3:4" s="105" customFormat="1" x14ac:dyDescent="0.45">
      <c r="C156" s="106"/>
      <c r="D156" s="107"/>
    </row>
    <row r="157" spans="3:4" s="105" customFormat="1" x14ac:dyDescent="0.45">
      <c r="C157" s="106"/>
      <c r="D157" s="107"/>
    </row>
    <row r="158" spans="3:4" s="105" customFormat="1" x14ac:dyDescent="0.45">
      <c r="C158" s="106"/>
      <c r="D158" s="107"/>
    </row>
    <row r="159" spans="3:4" s="105" customFormat="1" x14ac:dyDescent="0.45">
      <c r="C159" s="106"/>
      <c r="D159" s="107"/>
    </row>
    <row r="160" spans="3:4" s="105" customFormat="1" x14ac:dyDescent="0.45">
      <c r="C160" s="106"/>
      <c r="D160" s="107"/>
    </row>
    <row r="161" spans="3:4" s="105" customFormat="1" x14ac:dyDescent="0.45">
      <c r="C161" s="106"/>
      <c r="D161" s="107"/>
    </row>
    <row r="162" spans="3:4" s="105" customFormat="1" x14ac:dyDescent="0.45">
      <c r="C162" s="106"/>
      <c r="D162" s="107"/>
    </row>
    <row r="163" spans="3:4" s="105" customFormat="1" x14ac:dyDescent="0.45">
      <c r="C163" s="106"/>
      <c r="D163" s="107"/>
    </row>
    <row r="164" spans="3:4" s="105" customFormat="1" x14ac:dyDescent="0.45">
      <c r="C164" s="106"/>
      <c r="D164" s="107"/>
    </row>
    <row r="165" spans="3:4" s="105" customFormat="1" x14ac:dyDescent="0.45">
      <c r="C165" s="106"/>
      <c r="D165" s="107"/>
    </row>
    <row r="166" spans="3:4" s="105" customFormat="1" x14ac:dyDescent="0.45">
      <c r="C166" s="106"/>
      <c r="D166" s="107"/>
    </row>
    <row r="167" spans="3:4" s="105" customFormat="1" x14ac:dyDescent="0.45">
      <c r="C167" s="106"/>
      <c r="D167" s="107"/>
    </row>
    <row r="168" spans="3:4" s="105" customFormat="1" x14ac:dyDescent="0.45">
      <c r="C168" s="106"/>
      <c r="D168" s="107"/>
    </row>
    <row r="169" spans="3:4" s="105" customFormat="1" x14ac:dyDescent="0.45">
      <c r="C169" s="106"/>
      <c r="D169" s="107"/>
    </row>
    <row r="170" spans="3:4" s="105" customFormat="1" x14ac:dyDescent="0.45">
      <c r="C170" s="106"/>
      <c r="D170" s="107"/>
    </row>
    <row r="171" spans="3:4" s="105" customFormat="1" x14ac:dyDescent="0.45">
      <c r="C171" s="106"/>
      <c r="D171" s="107"/>
    </row>
    <row r="172" spans="3:4" s="105" customFormat="1" x14ac:dyDescent="0.45">
      <c r="C172" s="106"/>
      <c r="D172" s="107"/>
    </row>
    <row r="173" spans="3:4" s="105" customFormat="1" x14ac:dyDescent="0.45">
      <c r="C173" s="106"/>
      <c r="D173" s="107"/>
    </row>
    <row r="174" spans="3:4" s="105" customFormat="1" x14ac:dyDescent="0.45">
      <c r="C174" s="106"/>
      <c r="D174" s="107"/>
    </row>
    <row r="175" spans="3:4" s="105" customFormat="1" x14ac:dyDescent="0.45">
      <c r="C175" s="106"/>
      <c r="D175" s="107"/>
    </row>
    <row r="176" spans="3:4" s="105" customFormat="1" x14ac:dyDescent="0.45">
      <c r="C176" s="106"/>
      <c r="D176" s="107"/>
    </row>
    <row r="177" spans="3:4" s="105" customFormat="1" x14ac:dyDescent="0.45">
      <c r="C177" s="106"/>
      <c r="D177" s="107"/>
    </row>
    <row r="178" spans="3:4" s="105" customFormat="1" x14ac:dyDescent="0.45">
      <c r="C178" s="106"/>
      <c r="D178" s="107"/>
    </row>
    <row r="179" spans="3:4" s="105" customFormat="1" x14ac:dyDescent="0.45">
      <c r="C179" s="106"/>
      <c r="D179" s="107"/>
    </row>
    <row r="180" spans="3:4" s="105" customFormat="1" x14ac:dyDescent="0.45">
      <c r="C180" s="106"/>
      <c r="D180" s="107"/>
    </row>
    <row r="181" spans="3:4" s="105" customFormat="1" x14ac:dyDescent="0.45">
      <c r="C181" s="106"/>
      <c r="D181" s="107"/>
    </row>
    <row r="182" spans="3:4" s="105" customFormat="1" x14ac:dyDescent="0.45">
      <c r="C182" s="106"/>
      <c r="D182" s="107"/>
    </row>
    <row r="183" spans="3:4" s="105" customFormat="1" x14ac:dyDescent="0.45">
      <c r="C183" s="106"/>
      <c r="D183" s="107"/>
    </row>
    <row r="184" spans="3:4" s="105" customFormat="1" x14ac:dyDescent="0.45">
      <c r="C184" s="106"/>
      <c r="D184" s="107"/>
    </row>
    <row r="185" spans="3:4" s="105" customFormat="1" x14ac:dyDescent="0.45">
      <c r="C185" s="106"/>
      <c r="D185" s="107"/>
    </row>
    <row r="186" spans="3:4" s="105" customFormat="1" x14ac:dyDescent="0.45">
      <c r="C186" s="106"/>
      <c r="D186" s="107"/>
    </row>
    <row r="187" spans="3:4" s="105" customFormat="1" x14ac:dyDescent="0.45">
      <c r="C187" s="106"/>
      <c r="D187" s="107"/>
    </row>
    <row r="188" spans="3:4" s="105" customFormat="1" x14ac:dyDescent="0.45">
      <c r="C188" s="106"/>
      <c r="D188" s="107"/>
    </row>
    <row r="189" spans="3:4" s="105" customFormat="1" x14ac:dyDescent="0.45">
      <c r="C189" s="106"/>
      <c r="D189" s="107"/>
    </row>
    <row r="190" spans="3:4" s="105" customFormat="1" x14ac:dyDescent="0.45">
      <c r="C190" s="106"/>
      <c r="D190" s="107"/>
    </row>
    <row r="191" spans="3:4" s="105" customFormat="1" x14ac:dyDescent="0.45">
      <c r="C191" s="106"/>
      <c r="D191" s="107"/>
    </row>
    <row r="192" spans="3:4" s="105" customFormat="1" x14ac:dyDescent="0.45">
      <c r="C192" s="106"/>
      <c r="D192" s="107"/>
    </row>
    <row r="193" spans="3:4" s="105" customFormat="1" x14ac:dyDescent="0.45">
      <c r="C193" s="106"/>
      <c r="D193" s="107"/>
    </row>
    <row r="194" spans="3:4" s="105" customFormat="1" x14ac:dyDescent="0.45">
      <c r="C194" s="106"/>
      <c r="D194" s="107"/>
    </row>
    <row r="195" spans="3:4" s="105" customFormat="1" x14ac:dyDescent="0.45">
      <c r="C195" s="106"/>
      <c r="D195" s="107"/>
    </row>
    <row r="196" spans="3:4" s="105" customFormat="1" x14ac:dyDescent="0.45">
      <c r="C196" s="106"/>
      <c r="D196" s="107"/>
    </row>
    <row r="197" spans="3:4" s="105" customFormat="1" x14ac:dyDescent="0.45">
      <c r="C197" s="106"/>
      <c r="D197" s="107"/>
    </row>
    <row r="198" spans="3:4" s="105" customFormat="1" x14ac:dyDescent="0.45">
      <c r="C198" s="106"/>
      <c r="D198" s="107"/>
    </row>
    <row r="199" spans="3:4" s="105" customFormat="1" x14ac:dyDescent="0.45">
      <c r="C199" s="106"/>
      <c r="D199" s="107"/>
    </row>
    <row r="200" spans="3:4" s="105" customFormat="1" x14ac:dyDescent="0.45">
      <c r="C200" s="106"/>
      <c r="D200" s="107"/>
    </row>
    <row r="201" spans="3:4" s="105" customFormat="1" x14ac:dyDescent="0.45">
      <c r="C201" s="106"/>
      <c r="D201" s="107"/>
    </row>
    <row r="202" spans="3:4" s="105" customFormat="1" x14ac:dyDescent="0.45">
      <c r="C202" s="106"/>
      <c r="D202" s="107"/>
    </row>
    <row r="203" spans="3:4" s="105" customFormat="1" x14ac:dyDescent="0.45">
      <c r="C203" s="106"/>
      <c r="D203" s="107"/>
    </row>
    <row r="204" spans="3:4" s="105" customFormat="1" x14ac:dyDescent="0.45">
      <c r="C204" s="106"/>
      <c r="D204" s="107"/>
    </row>
    <row r="205" spans="3:4" s="105" customFormat="1" x14ac:dyDescent="0.45">
      <c r="C205" s="106"/>
      <c r="D205" s="107"/>
    </row>
    <row r="206" spans="3:4" s="105" customFormat="1" x14ac:dyDescent="0.45">
      <c r="C206" s="106"/>
      <c r="D206" s="107"/>
    </row>
    <row r="207" spans="3:4" s="105" customFormat="1" x14ac:dyDescent="0.45">
      <c r="C207" s="106"/>
      <c r="D207" s="107"/>
    </row>
    <row r="208" spans="3:4" s="105" customFormat="1" x14ac:dyDescent="0.45">
      <c r="C208" s="106"/>
      <c r="D208" s="107"/>
    </row>
    <row r="209" spans="3:4" s="105" customFormat="1" x14ac:dyDescent="0.45">
      <c r="C209" s="106"/>
      <c r="D209" s="107"/>
    </row>
    <row r="210" spans="3:4" s="105" customFormat="1" x14ac:dyDescent="0.45">
      <c r="C210" s="106"/>
      <c r="D210" s="107"/>
    </row>
    <row r="211" spans="3:4" s="105" customFormat="1" x14ac:dyDescent="0.45">
      <c r="C211" s="106"/>
      <c r="D211" s="107"/>
    </row>
    <row r="212" spans="3:4" s="105" customFormat="1" x14ac:dyDescent="0.45">
      <c r="C212" s="106"/>
      <c r="D212" s="107"/>
    </row>
    <row r="213" spans="3:4" s="105" customFormat="1" x14ac:dyDescent="0.45">
      <c r="C213" s="106"/>
      <c r="D213" s="107"/>
    </row>
    <row r="214" spans="3:4" s="105" customFormat="1" x14ac:dyDescent="0.45">
      <c r="C214" s="106"/>
      <c r="D214" s="107"/>
    </row>
    <row r="215" spans="3:4" s="105" customFormat="1" x14ac:dyDescent="0.45">
      <c r="C215" s="106"/>
      <c r="D215" s="107"/>
    </row>
    <row r="216" spans="3:4" s="105" customFormat="1" x14ac:dyDescent="0.45">
      <c r="C216" s="106"/>
      <c r="D216" s="107"/>
    </row>
    <row r="217" spans="3:4" s="105" customFormat="1" x14ac:dyDescent="0.45">
      <c r="C217" s="106"/>
      <c r="D217" s="107"/>
    </row>
    <row r="218" spans="3:4" s="105" customFormat="1" x14ac:dyDescent="0.45">
      <c r="C218" s="106"/>
      <c r="D218" s="107"/>
    </row>
    <row r="219" spans="3:4" s="105" customFormat="1" x14ac:dyDescent="0.45">
      <c r="C219" s="106"/>
      <c r="D219" s="107"/>
    </row>
    <row r="220" spans="3:4" s="105" customFormat="1" x14ac:dyDescent="0.45">
      <c r="C220" s="106"/>
      <c r="D220" s="107"/>
    </row>
    <row r="221" spans="3:4" s="105" customFormat="1" x14ac:dyDescent="0.45">
      <c r="C221" s="106"/>
      <c r="D221" s="107"/>
    </row>
    <row r="222" spans="3:4" s="105" customFormat="1" x14ac:dyDescent="0.45">
      <c r="C222" s="106"/>
      <c r="D222" s="107"/>
    </row>
    <row r="223" spans="3:4" s="105" customFormat="1" x14ac:dyDescent="0.45">
      <c r="C223" s="106"/>
      <c r="D223" s="107"/>
    </row>
    <row r="224" spans="3:4" s="105" customFormat="1" x14ac:dyDescent="0.45">
      <c r="C224" s="106"/>
      <c r="D224" s="107"/>
    </row>
    <row r="225" spans="3:4" s="105" customFormat="1" x14ac:dyDescent="0.45">
      <c r="C225" s="106"/>
      <c r="D225" s="107"/>
    </row>
    <row r="226" spans="3:4" s="105" customFormat="1" x14ac:dyDescent="0.45">
      <c r="C226" s="106"/>
      <c r="D226" s="107"/>
    </row>
    <row r="227" spans="3:4" s="105" customFormat="1" x14ac:dyDescent="0.45">
      <c r="C227" s="106"/>
      <c r="D227" s="107"/>
    </row>
    <row r="228" spans="3:4" s="105" customFormat="1" x14ac:dyDescent="0.45">
      <c r="C228" s="106"/>
      <c r="D228" s="107"/>
    </row>
    <row r="229" spans="3:4" s="105" customFormat="1" x14ac:dyDescent="0.45">
      <c r="C229" s="106"/>
      <c r="D229" s="107"/>
    </row>
    <row r="230" spans="3:4" s="105" customFormat="1" x14ac:dyDescent="0.45">
      <c r="C230" s="106"/>
      <c r="D230" s="107"/>
    </row>
    <row r="231" spans="3:4" s="105" customFormat="1" x14ac:dyDescent="0.45">
      <c r="C231" s="106"/>
      <c r="D231" s="107"/>
    </row>
    <row r="232" spans="3:4" s="105" customFormat="1" x14ac:dyDescent="0.45">
      <c r="C232" s="106"/>
      <c r="D232" s="107"/>
    </row>
    <row r="233" spans="3:4" s="105" customFormat="1" x14ac:dyDescent="0.45">
      <c r="C233" s="106"/>
      <c r="D233" s="107"/>
    </row>
    <row r="234" spans="3:4" s="105" customFormat="1" x14ac:dyDescent="0.45">
      <c r="C234" s="106"/>
      <c r="D234" s="107"/>
    </row>
    <row r="235" spans="3:4" s="105" customFormat="1" x14ac:dyDescent="0.45">
      <c r="C235" s="106"/>
      <c r="D235" s="107"/>
    </row>
    <row r="236" spans="3:4" s="105" customFormat="1" x14ac:dyDescent="0.45">
      <c r="C236" s="106"/>
      <c r="D236" s="107"/>
    </row>
    <row r="237" spans="3:4" s="105" customFormat="1" x14ac:dyDescent="0.45">
      <c r="C237" s="106"/>
      <c r="D237" s="107"/>
    </row>
    <row r="238" spans="3:4" s="105" customFormat="1" x14ac:dyDescent="0.45">
      <c r="C238" s="106"/>
      <c r="D238" s="107"/>
    </row>
    <row r="239" spans="3:4" s="105" customFormat="1" x14ac:dyDescent="0.45">
      <c r="C239" s="106"/>
      <c r="D239" s="107"/>
    </row>
    <row r="240" spans="3:4" s="105" customFormat="1" x14ac:dyDescent="0.45">
      <c r="C240" s="106"/>
      <c r="D240" s="107"/>
    </row>
    <row r="241" spans="3:4" s="105" customFormat="1" x14ac:dyDescent="0.45">
      <c r="C241" s="106"/>
      <c r="D241" s="107"/>
    </row>
    <row r="242" spans="3:4" s="105" customFormat="1" x14ac:dyDescent="0.45">
      <c r="C242" s="106"/>
      <c r="D242" s="107"/>
    </row>
    <row r="243" spans="3:4" s="105" customFormat="1" x14ac:dyDescent="0.45">
      <c r="C243" s="106"/>
      <c r="D243" s="107"/>
    </row>
    <row r="244" spans="3:4" s="105" customFormat="1" x14ac:dyDescent="0.45">
      <c r="C244" s="106"/>
      <c r="D244" s="107"/>
    </row>
    <row r="245" spans="3:4" s="105" customFormat="1" x14ac:dyDescent="0.45">
      <c r="C245" s="106"/>
      <c r="D245" s="107"/>
    </row>
    <row r="246" spans="3:4" s="105" customFormat="1" x14ac:dyDescent="0.45">
      <c r="C246" s="106"/>
      <c r="D246" s="107"/>
    </row>
    <row r="247" spans="3:4" s="105" customFormat="1" x14ac:dyDescent="0.45">
      <c r="C247" s="106"/>
      <c r="D247" s="107"/>
    </row>
    <row r="248" spans="3:4" s="105" customFormat="1" x14ac:dyDescent="0.45">
      <c r="C248" s="106"/>
      <c r="D248" s="107"/>
    </row>
    <row r="249" spans="3:4" s="105" customFormat="1" x14ac:dyDescent="0.45">
      <c r="C249" s="106"/>
      <c r="D249" s="107"/>
    </row>
    <row r="250" spans="3:4" s="105" customFormat="1" x14ac:dyDescent="0.45">
      <c r="C250" s="106"/>
      <c r="D250" s="107"/>
    </row>
    <row r="251" spans="3:4" s="105" customFormat="1" x14ac:dyDescent="0.45">
      <c r="C251" s="106"/>
      <c r="D251" s="107"/>
    </row>
    <row r="252" spans="3:4" s="105" customFormat="1" x14ac:dyDescent="0.45">
      <c r="C252" s="106"/>
      <c r="D252" s="107"/>
    </row>
    <row r="253" spans="3:4" s="105" customFormat="1" x14ac:dyDescent="0.45">
      <c r="C253" s="106"/>
      <c r="D253" s="107"/>
    </row>
    <row r="254" spans="3:4" s="105" customFormat="1" x14ac:dyDescent="0.45">
      <c r="C254" s="106"/>
      <c r="D254" s="107"/>
    </row>
    <row r="255" spans="3:4" s="105" customFormat="1" x14ac:dyDescent="0.45">
      <c r="C255" s="106"/>
      <c r="D255" s="107"/>
    </row>
    <row r="256" spans="3:4" s="105" customFormat="1" x14ac:dyDescent="0.45">
      <c r="C256" s="106"/>
      <c r="D256" s="107"/>
    </row>
    <row r="257" spans="3:4" s="105" customFormat="1" x14ac:dyDescent="0.45">
      <c r="C257" s="106"/>
      <c r="D257" s="107"/>
    </row>
    <row r="258" spans="3:4" s="105" customFormat="1" x14ac:dyDescent="0.45">
      <c r="C258" s="106"/>
      <c r="D258" s="107"/>
    </row>
    <row r="259" spans="3:4" s="105" customFormat="1" x14ac:dyDescent="0.45">
      <c r="C259" s="106"/>
      <c r="D259" s="107"/>
    </row>
    <row r="260" spans="3:4" s="105" customFormat="1" x14ac:dyDescent="0.45">
      <c r="C260" s="106"/>
      <c r="D260" s="107"/>
    </row>
    <row r="261" spans="3:4" s="105" customFormat="1" x14ac:dyDescent="0.45">
      <c r="C261" s="106"/>
      <c r="D261" s="107"/>
    </row>
    <row r="262" spans="3:4" s="105" customFormat="1" x14ac:dyDescent="0.45">
      <c r="C262" s="106"/>
      <c r="D262" s="107"/>
    </row>
    <row r="263" spans="3:4" s="105" customFormat="1" x14ac:dyDescent="0.45">
      <c r="C263" s="106"/>
      <c r="D263" s="107"/>
    </row>
    <row r="264" spans="3:4" s="105" customFormat="1" x14ac:dyDescent="0.45">
      <c r="C264" s="106"/>
      <c r="D264" s="107"/>
    </row>
    <row r="265" spans="3:4" s="105" customFormat="1" x14ac:dyDescent="0.45">
      <c r="C265" s="106"/>
      <c r="D265" s="107"/>
    </row>
    <row r="266" spans="3:4" s="105" customFormat="1" x14ac:dyDescent="0.45">
      <c r="C266" s="106"/>
      <c r="D266" s="107"/>
    </row>
    <row r="267" spans="3:4" s="105" customFormat="1" x14ac:dyDescent="0.45">
      <c r="C267" s="106"/>
      <c r="D267" s="107"/>
    </row>
    <row r="268" spans="3:4" s="105" customFormat="1" x14ac:dyDescent="0.45">
      <c r="C268" s="106"/>
      <c r="D268" s="107"/>
    </row>
    <row r="269" spans="3:4" s="105" customFormat="1" x14ac:dyDescent="0.45">
      <c r="C269" s="106"/>
      <c r="D269" s="107"/>
    </row>
    <row r="270" spans="3:4" s="105" customFormat="1" x14ac:dyDescent="0.45">
      <c r="C270" s="106"/>
      <c r="D270" s="107"/>
    </row>
    <row r="271" spans="3:4" s="105" customFormat="1" x14ac:dyDescent="0.45">
      <c r="C271" s="106"/>
      <c r="D271" s="107"/>
    </row>
    <row r="272" spans="3:4" s="105" customFormat="1" x14ac:dyDescent="0.45">
      <c r="C272" s="106"/>
      <c r="D272" s="107"/>
    </row>
    <row r="273" spans="3:4" s="105" customFormat="1" x14ac:dyDescent="0.45">
      <c r="C273" s="106"/>
      <c r="D273" s="107"/>
    </row>
    <row r="274" spans="3:4" s="105" customFormat="1" x14ac:dyDescent="0.45">
      <c r="C274" s="106"/>
      <c r="D274" s="107"/>
    </row>
    <row r="275" spans="3:4" s="105" customFormat="1" x14ac:dyDescent="0.45">
      <c r="C275" s="106"/>
      <c r="D275" s="107"/>
    </row>
    <row r="276" spans="3:4" s="105" customFormat="1" x14ac:dyDescent="0.45">
      <c r="C276" s="106"/>
      <c r="D276" s="107"/>
    </row>
    <row r="277" spans="3:4" s="105" customFormat="1" x14ac:dyDescent="0.45">
      <c r="C277" s="106"/>
      <c r="D277" s="107"/>
    </row>
    <row r="278" spans="3:4" s="105" customFormat="1" x14ac:dyDescent="0.45">
      <c r="C278" s="106"/>
      <c r="D278" s="107"/>
    </row>
    <row r="279" spans="3:4" s="105" customFormat="1" x14ac:dyDescent="0.45">
      <c r="C279" s="106"/>
      <c r="D279" s="107"/>
    </row>
    <row r="280" spans="3:4" s="105" customFormat="1" x14ac:dyDescent="0.45">
      <c r="C280" s="106"/>
      <c r="D280" s="107"/>
    </row>
    <row r="281" spans="3:4" s="105" customFormat="1" x14ac:dyDescent="0.45">
      <c r="C281" s="106"/>
      <c r="D281" s="107"/>
    </row>
    <row r="282" spans="3:4" s="105" customFormat="1" x14ac:dyDescent="0.45">
      <c r="C282" s="106"/>
      <c r="D282" s="107"/>
    </row>
    <row r="283" spans="3:4" s="105" customFormat="1" x14ac:dyDescent="0.45">
      <c r="C283" s="106"/>
      <c r="D283" s="107"/>
    </row>
    <row r="284" spans="3:4" s="105" customFormat="1" x14ac:dyDescent="0.45">
      <c r="C284" s="106"/>
      <c r="D284" s="107"/>
    </row>
    <row r="285" spans="3:4" s="105" customFormat="1" x14ac:dyDescent="0.45">
      <c r="C285" s="106"/>
      <c r="D285" s="107"/>
    </row>
    <row r="286" spans="3:4" s="105" customFormat="1" x14ac:dyDescent="0.45">
      <c r="C286" s="106"/>
      <c r="D286" s="107"/>
    </row>
    <row r="287" spans="3:4" s="105" customFormat="1" x14ac:dyDescent="0.45">
      <c r="C287" s="106"/>
      <c r="D287" s="107"/>
    </row>
    <row r="288" spans="3:4" s="105" customFormat="1" x14ac:dyDescent="0.45">
      <c r="C288" s="106"/>
      <c r="D288" s="107"/>
    </row>
    <row r="289" spans="3:4" s="105" customFormat="1" x14ac:dyDescent="0.45">
      <c r="C289" s="106"/>
      <c r="D289" s="107"/>
    </row>
    <row r="290" spans="3:4" s="105" customFormat="1" x14ac:dyDescent="0.45">
      <c r="C290" s="106"/>
      <c r="D290" s="107"/>
    </row>
    <row r="291" spans="3:4" s="105" customFormat="1" x14ac:dyDescent="0.45">
      <c r="C291" s="106"/>
      <c r="D291" s="107"/>
    </row>
    <row r="292" spans="3:4" s="105" customFormat="1" x14ac:dyDescent="0.45">
      <c r="C292" s="106"/>
      <c r="D292" s="107"/>
    </row>
    <row r="293" spans="3:4" s="105" customFormat="1" x14ac:dyDescent="0.45">
      <c r="C293" s="106"/>
      <c r="D293" s="107"/>
    </row>
    <row r="294" spans="3:4" s="105" customFormat="1" x14ac:dyDescent="0.45">
      <c r="C294" s="106"/>
      <c r="D294" s="107"/>
    </row>
    <row r="295" spans="3:4" s="105" customFormat="1" x14ac:dyDescent="0.45">
      <c r="C295" s="106"/>
      <c r="D295" s="107"/>
    </row>
    <row r="296" spans="3:4" s="105" customFormat="1" x14ac:dyDescent="0.45">
      <c r="C296" s="106"/>
      <c r="D296" s="107"/>
    </row>
    <row r="297" spans="3:4" s="105" customFormat="1" x14ac:dyDescent="0.45">
      <c r="C297" s="106"/>
      <c r="D297" s="107"/>
    </row>
    <row r="298" spans="3:4" s="105" customFormat="1" x14ac:dyDescent="0.45">
      <c r="C298" s="106"/>
      <c r="D298" s="107"/>
    </row>
    <row r="299" spans="3:4" s="105" customFormat="1" x14ac:dyDescent="0.45">
      <c r="C299" s="106"/>
      <c r="D299" s="107"/>
    </row>
    <row r="300" spans="3:4" s="105" customFormat="1" x14ac:dyDescent="0.45">
      <c r="C300" s="106"/>
      <c r="D300" s="107"/>
    </row>
    <row r="301" spans="3:4" s="105" customFormat="1" x14ac:dyDescent="0.45">
      <c r="C301" s="106"/>
      <c r="D301" s="107"/>
    </row>
    <row r="302" spans="3:4" s="105" customFormat="1" x14ac:dyDescent="0.45">
      <c r="C302" s="106"/>
      <c r="D302" s="107"/>
    </row>
    <row r="303" spans="3:4" s="105" customFormat="1" x14ac:dyDescent="0.45">
      <c r="C303" s="106"/>
      <c r="D303" s="107"/>
    </row>
    <row r="304" spans="3:4" s="105" customFormat="1" x14ac:dyDescent="0.45">
      <c r="C304" s="106"/>
      <c r="D304" s="107"/>
    </row>
    <row r="305" spans="3:4" s="105" customFormat="1" x14ac:dyDescent="0.45">
      <c r="C305" s="106"/>
      <c r="D305" s="107"/>
    </row>
    <row r="306" spans="3:4" s="105" customFormat="1" x14ac:dyDescent="0.45">
      <c r="C306" s="106"/>
      <c r="D306" s="107"/>
    </row>
    <row r="307" spans="3:4" s="105" customFormat="1" x14ac:dyDescent="0.45">
      <c r="C307" s="106"/>
      <c r="D307" s="107"/>
    </row>
    <row r="308" spans="3:4" s="105" customFormat="1" x14ac:dyDescent="0.45">
      <c r="C308" s="106"/>
      <c r="D308" s="107"/>
    </row>
    <row r="309" spans="3:4" s="105" customFormat="1" x14ac:dyDescent="0.45">
      <c r="C309" s="106"/>
      <c r="D309" s="107"/>
    </row>
    <row r="310" spans="3:4" s="105" customFormat="1" x14ac:dyDescent="0.45">
      <c r="C310" s="106"/>
      <c r="D310" s="107"/>
    </row>
    <row r="311" spans="3:4" s="105" customFormat="1" x14ac:dyDescent="0.45">
      <c r="C311" s="106"/>
      <c r="D311" s="107"/>
    </row>
    <row r="312" spans="3:4" s="105" customFormat="1" x14ac:dyDescent="0.45">
      <c r="C312" s="106"/>
      <c r="D312" s="107"/>
    </row>
    <row r="313" spans="3:4" s="105" customFormat="1" x14ac:dyDescent="0.45">
      <c r="C313" s="106"/>
      <c r="D313" s="107"/>
    </row>
    <row r="314" spans="3:4" s="105" customFormat="1" x14ac:dyDescent="0.45">
      <c r="C314" s="106"/>
      <c r="D314" s="107"/>
    </row>
    <row r="315" spans="3:4" s="105" customFormat="1" x14ac:dyDescent="0.45">
      <c r="C315" s="106"/>
      <c r="D315" s="107"/>
    </row>
    <row r="316" spans="3:4" s="105" customFormat="1" x14ac:dyDescent="0.45">
      <c r="C316" s="106"/>
      <c r="D316" s="107"/>
    </row>
    <row r="317" spans="3:4" s="105" customFormat="1" x14ac:dyDescent="0.45">
      <c r="C317" s="106"/>
      <c r="D317" s="107"/>
    </row>
    <row r="318" spans="3:4" s="105" customFormat="1" x14ac:dyDescent="0.45">
      <c r="C318" s="106"/>
      <c r="D318" s="107"/>
    </row>
    <row r="319" spans="3:4" s="105" customFormat="1" x14ac:dyDescent="0.45">
      <c r="C319" s="106"/>
      <c r="D319" s="107"/>
    </row>
    <row r="320" spans="3:4" s="105" customFormat="1" x14ac:dyDescent="0.45">
      <c r="C320" s="106"/>
      <c r="D320" s="107"/>
    </row>
    <row r="321" spans="3:4" s="105" customFormat="1" x14ac:dyDescent="0.45">
      <c r="C321" s="106"/>
      <c r="D321" s="107"/>
    </row>
    <row r="322" spans="3:4" s="105" customFormat="1" x14ac:dyDescent="0.45">
      <c r="C322" s="106"/>
      <c r="D322" s="107"/>
    </row>
    <row r="323" spans="3:4" s="105" customFormat="1" x14ac:dyDescent="0.45">
      <c r="C323" s="106"/>
      <c r="D323" s="107"/>
    </row>
    <row r="324" spans="3:4" s="105" customFormat="1" x14ac:dyDescent="0.45">
      <c r="C324" s="106"/>
      <c r="D324" s="107"/>
    </row>
    <row r="325" spans="3:4" s="105" customFormat="1" x14ac:dyDescent="0.45">
      <c r="C325" s="106"/>
      <c r="D325" s="107"/>
    </row>
    <row r="326" spans="3:4" s="105" customFormat="1" x14ac:dyDescent="0.45">
      <c r="C326" s="106"/>
      <c r="D326" s="107"/>
    </row>
    <row r="327" spans="3:4" s="105" customFormat="1" x14ac:dyDescent="0.45">
      <c r="C327" s="106"/>
      <c r="D327" s="107"/>
    </row>
  </sheetData>
  <mergeCells count="5">
    <mergeCell ref="B4:I4"/>
    <mergeCell ref="H20:I22"/>
    <mergeCell ref="F12:H12"/>
    <mergeCell ref="F15:H15"/>
    <mergeCell ref="F16:I19"/>
  </mergeCells>
  <pageMargins left="0.31" right="0.118110236220472" top="0.74803149606299202" bottom="0.74803149606299202" header="0.31496062992126" footer="0.31496062992126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499984740745262"/>
  </sheetPr>
  <dimension ref="A1:AP34"/>
  <sheetViews>
    <sheetView tabSelected="1" topLeftCell="A13" zoomScale="120" zoomScaleNormal="120" workbookViewId="0">
      <selection activeCell="K16" sqref="K16"/>
    </sheetView>
  </sheetViews>
  <sheetFormatPr defaultRowHeight="15.75" x14ac:dyDescent="0.25"/>
  <cols>
    <col min="1" max="1" width="0.7109375" style="56" customWidth="1"/>
    <col min="2" max="2" width="1.5703125" style="37" customWidth="1"/>
    <col min="3" max="3" width="25.140625" style="37" customWidth="1"/>
    <col min="4" max="4" width="2.42578125" style="66" customWidth="1"/>
    <col min="5" max="5" width="22.140625" style="67" bestFit="1" customWidth="1"/>
    <col min="6" max="6" width="7.85546875" style="37" bestFit="1" customWidth="1"/>
    <col min="7" max="7" width="1.42578125" style="37" customWidth="1"/>
    <col min="8" max="8" width="15" style="37" customWidth="1"/>
    <col min="9" max="9" width="2.85546875" style="37" customWidth="1"/>
    <col min="10" max="10" width="15.28515625" style="37" customWidth="1"/>
    <col min="11" max="11" width="17.42578125" style="37" customWidth="1"/>
    <col min="12" max="12" width="9.140625" style="37"/>
    <col min="13" max="13" width="12.85546875" style="37" customWidth="1"/>
    <col min="14" max="14" width="4.42578125" style="56" customWidth="1"/>
    <col min="15" max="42" width="9.140625" style="56"/>
    <col min="43" max="16384" width="9.140625" style="37"/>
  </cols>
  <sheetData>
    <row r="1" spans="1:42" s="31" customFormat="1" ht="18" customHeight="1" x14ac:dyDescent="0.25">
      <c r="A1" s="56"/>
      <c r="D1" s="32"/>
      <c r="E1" s="33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ht="8.25" customHeight="1" x14ac:dyDescent="0.25">
      <c r="B2" s="34"/>
      <c r="C2" s="34"/>
      <c r="D2" s="35"/>
      <c r="E2" s="36"/>
      <c r="F2" s="34"/>
      <c r="G2" s="34"/>
      <c r="H2" s="34"/>
      <c r="I2" s="34"/>
      <c r="J2" s="34"/>
      <c r="K2" s="34"/>
      <c r="L2" s="34"/>
      <c r="M2" s="34"/>
    </row>
    <row r="3" spans="1:42" ht="16.5" customHeight="1" x14ac:dyDescent="0.25">
      <c r="B3" s="34"/>
      <c r="C3" s="148" t="s">
        <v>72</v>
      </c>
      <c r="D3" s="148"/>
      <c r="E3" s="148"/>
      <c r="F3" s="148"/>
      <c r="G3" s="148"/>
      <c r="H3" s="148"/>
      <c r="I3" s="148"/>
      <c r="J3" s="148"/>
      <c r="K3" s="148"/>
      <c r="L3" s="34"/>
      <c r="M3" s="34"/>
    </row>
    <row r="4" spans="1:42" ht="21.75" customHeight="1" x14ac:dyDescent="0.25">
      <c r="B4" s="34"/>
      <c r="C4" s="34"/>
      <c r="D4" s="35"/>
      <c r="E4" s="36"/>
      <c r="F4" s="34"/>
      <c r="G4" s="34"/>
      <c r="H4" s="34"/>
      <c r="I4" s="34"/>
      <c r="J4" s="34"/>
      <c r="K4" s="34"/>
      <c r="L4" s="34"/>
      <c r="M4" s="34"/>
    </row>
    <row r="5" spans="1:42" x14ac:dyDescent="0.25">
      <c r="B5" s="34"/>
      <c r="C5" s="34" t="s">
        <v>29</v>
      </c>
      <c r="D5" s="35" t="s">
        <v>25</v>
      </c>
      <c r="E5" s="38">
        <v>5000000</v>
      </c>
      <c r="F5" s="34"/>
      <c r="G5" s="34"/>
      <c r="H5" s="149" t="s">
        <v>67</v>
      </c>
      <c r="I5" s="149"/>
      <c r="J5" s="149"/>
      <c r="K5" s="149"/>
      <c r="L5" s="34"/>
      <c r="M5" s="34"/>
    </row>
    <row r="6" spans="1:42" ht="8.25" customHeight="1" x14ac:dyDescent="0.25">
      <c r="B6" s="34"/>
      <c r="C6" s="34"/>
      <c r="D6" s="35"/>
      <c r="E6" s="36"/>
      <c r="F6" s="34"/>
      <c r="G6" s="34"/>
      <c r="H6" s="34"/>
      <c r="I6" s="34"/>
      <c r="J6" s="34"/>
      <c r="K6" s="34"/>
      <c r="L6" s="34"/>
      <c r="M6" s="34"/>
      <c r="R6" s="56" t="s">
        <v>62</v>
      </c>
    </row>
    <row r="7" spans="1:42" x14ac:dyDescent="0.25">
      <c r="B7" s="34"/>
      <c r="C7" s="34" t="s">
        <v>30</v>
      </c>
      <c r="D7" s="35" t="s">
        <v>25</v>
      </c>
      <c r="E7" s="38"/>
      <c r="F7" s="34"/>
      <c r="G7" s="34"/>
      <c r="H7" s="34" t="s">
        <v>36</v>
      </c>
      <c r="I7" s="34" t="s">
        <v>25</v>
      </c>
      <c r="J7" s="39" t="e">
        <f>K7*E25</f>
        <v>#DIV/0!</v>
      </c>
      <c r="K7" s="40" t="e">
        <f>F11</f>
        <v>#DIV/0!</v>
      </c>
      <c r="L7" s="34"/>
      <c r="M7" s="34"/>
    </row>
    <row r="8" spans="1:42" ht="6" customHeight="1" x14ac:dyDescent="0.25">
      <c r="B8" s="34"/>
      <c r="C8" s="34"/>
      <c r="D8" s="35"/>
      <c r="E8" s="36"/>
      <c r="F8" s="34"/>
      <c r="G8" s="34"/>
      <c r="H8" s="34"/>
      <c r="I8" s="34"/>
      <c r="J8" s="41"/>
      <c r="K8" s="34"/>
      <c r="L8" s="34"/>
      <c r="M8" s="34"/>
    </row>
    <row r="9" spans="1:42" ht="27.75" customHeight="1" x14ac:dyDescent="0.25">
      <c r="B9" s="34"/>
      <c r="C9" s="34" t="s">
        <v>31</v>
      </c>
      <c r="D9" s="35" t="s">
        <v>25</v>
      </c>
      <c r="E9" s="38">
        <f>E5-E7</f>
        <v>5000000</v>
      </c>
      <c r="F9" s="34"/>
      <c r="G9" s="34"/>
      <c r="H9" s="42"/>
      <c r="I9" s="34"/>
      <c r="J9" s="41"/>
      <c r="K9" s="34"/>
      <c r="L9" s="34"/>
      <c r="M9" s="34"/>
    </row>
    <row r="10" spans="1:42" x14ac:dyDescent="0.25">
      <c r="B10" s="34"/>
      <c r="C10" s="34" t="s">
        <v>41</v>
      </c>
      <c r="D10" s="35" t="s">
        <v>25</v>
      </c>
      <c r="E10" s="36"/>
      <c r="F10" s="35" t="s">
        <v>42</v>
      </c>
      <c r="G10" s="35"/>
      <c r="H10" s="34"/>
      <c r="I10" s="34"/>
      <c r="J10" s="41"/>
      <c r="K10" s="42"/>
      <c r="L10" s="34"/>
      <c r="M10" s="34"/>
    </row>
    <row r="11" spans="1:42" x14ac:dyDescent="0.25">
      <c r="B11" s="34"/>
      <c r="C11" s="34" t="s">
        <v>36</v>
      </c>
      <c r="D11" s="35" t="s">
        <v>25</v>
      </c>
      <c r="E11" s="111"/>
      <c r="F11" s="43" t="e">
        <f>E11/E7</f>
        <v>#DIV/0!</v>
      </c>
      <c r="G11" s="41"/>
      <c r="H11" s="34" t="s">
        <v>36</v>
      </c>
      <c r="I11" s="34" t="s">
        <v>25</v>
      </c>
      <c r="J11" s="44">
        <v>0.4</v>
      </c>
      <c r="K11" s="110" t="e">
        <f>J11*J7</f>
        <v>#DIV/0!</v>
      </c>
      <c r="L11" s="34"/>
      <c r="M11" s="34"/>
    </row>
    <row r="12" spans="1:42" ht="9.75" customHeight="1" x14ac:dyDescent="0.25">
      <c r="B12" s="34"/>
      <c r="C12" s="34"/>
      <c r="D12" s="35"/>
      <c r="E12" s="36"/>
      <c r="F12" s="46"/>
      <c r="G12" s="41"/>
      <c r="H12" s="34"/>
      <c r="I12" s="34"/>
      <c r="J12" s="41"/>
      <c r="K12" s="34"/>
      <c r="L12" s="34"/>
      <c r="M12" s="34"/>
    </row>
    <row r="13" spans="1:42" x14ac:dyDescent="0.25">
      <c r="B13" s="34"/>
      <c r="C13" s="34" t="s">
        <v>37</v>
      </c>
      <c r="D13" s="35" t="s">
        <v>25</v>
      </c>
      <c r="E13" s="47"/>
      <c r="F13" s="43" t="e">
        <f>E13/E7</f>
        <v>#DIV/0!</v>
      </c>
      <c r="G13" s="41"/>
      <c r="H13" s="34" t="s">
        <v>37</v>
      </c>
      <c r="I13" s="34" t="s">
        <v>25</v>
      </c>
      <c r="J13" s="48">
        <f>100%-J11</f>
        <v>0.6</v>
      </c>
      <c r="K13" s="45" t="e">
        <f>J13*J7</f>
        <v>#DIV/0!</v>
      </c>
      <c r="L13" s="34"/>
      <c r="M13" s="34"/>
    </row>
    <row r="14" spans="1:42" x14ac:dyDescent="0.25">
      <c r="B14" s="34"/>
      <c r="C14" s="34"/>
      <c r="D14" s="35"/>
      <c r="E14" s="36"/>
      <c r="F14" s="49"/>
      <c r="G14" s="41"/>
      <c r="H14" s="34"/>
      <c r="I14" s="34"/>
      <c r="J14" s="34"/>
      <c r="K14" s="34"/>
      <c r="L14" s="34"/>
      <c r="M14" s="34"/>
    </row>
    <row r="15" spans="1:42" x14ac:dyDescent="0.25">
      <c r="B15" s="34"/>
      <c r="C15" s="34" t="s">
        <v>33</v>
      </c>
      <c r="D15" s="35"/>
      <c r="E15" s="36"/>
      <c r="F15" s="50"/>
      <c r="G15" s="34"/>
      <c r="H15" s="156" t="s">
        <v>43</v>
      </c>
      <c r="I15" s="157"/>
      <c r="J15" s="157"/>
      <c r="K15" s="109" t="e">
        <f>K11+E11</f>
        <v>#DIV/0!</v>
      </c>
      <c r="L15" s="34"/>
      <c r="M15" s="34"/>
    </row>
    <row r="16" spans="1:42" x14ac:dyDescent="0.25">
      <c r="B16" s="34"/>
      <c r="C16" s="34" t="s">
        <v>32</v>
      </c>
      <c r="D16" s="35" t="s">
        <v>25</v>
      </c>
      <c r="E16" s="38">
        <v>0</v>
      </c>
      <c r="F16" s="34"/>
      <c r="G16" s="34"/>
      <c r="H16" s="51" t="s">
        <v>44</v>
      </c>
      <c r="I16" s="52"/>
      <c r="J16" s="53"/>
      <c r="K16" s="54">
        <v>2</v>
      </c>
      <c r="L16" s="34"/>
      <c r="M16" s="34"/>
    </row>
    <row r="17" spans="1:42" x14ac:dyDescent="0.25">
      <c r="B17" s="34"/>
      <c r="C17" s="34"/>
      <c r="D17" s="34"/>
      <c r="E17" s="34"/>
      <c r="F17" s="34"/>
      <c r="G17" s="34"/>
      <c r="H17" s="74"/>
      <c r="I17" s="74"/>
      <c r="J17" s="74"/>
      <c r="K17" s="74"/>
      <c r="L17" s="34"/>
      <c r="M17" s="34"/>
    </row>
    <row r="18" spans="1:42" x14ac:dyDescent="0.25">
      <c r="B18" s="34"/>
      <c r="C18" s="34" t="s">
        <v>63</v>
      </c>
      <c r="D18" s="35" t="s">
        <v>25</v>
      </c>
      <c r="E18" s="38">
        <v>0</v>
      </c>
      <c r="F18" s="34"/>
      <c r="G18" s="34"/>
      <c r="H18" s="74" t="s">
        <v>61</v>
      </c>
      <c r="I18" s="74"/>
      <c r="J18" s="74"/>
      <c r="K18" s="119" t="e">
        <f>K13+(F13*E25)</f>
        <v>#DIV/0!</v>
      </c>
      <c r="L18" s="34"/>
      <c r="M18" s="34"/>
    </row>
    <row r="19" spans="1:42" s="56" customFormat="1" ht="12.75" customHeight="1" x14ac:dyDescent="0.25">
      <c r="B19" s="34"/>
      <c r="C19" s="34"/>
      <c r="D19" s="35"/>
      <c r="E19" s="36"/>
      <c r="F19" s="34"/>
      <c r="G19" s="34"/>
      <c r="H19" s="55"/>
      <c r="I19" s="55"/>
      <c r="J19" s="55"/>
      <c r="K19" s="55"/>
      <c r="L19" s="34"/>
      <c r="M19" s="34"/>
    </row>
    <row r="20" spans="1:42" ht="18" customHeight="1" x14ac:dyDescent="0.25">
      <c r="B20" s="34"/>
      <c r="C20" s="34" t="s">
        <v>66</v>
      </c>
      <c r="D20" s="35" t="s">
        <v>25</v>
      </c>
      <c r="E20" s="38">
        <v>0</v>
      </c>
      <c r="F20" s="34"/>
      <c r="G20" s="34"/>
      <c r="H20" s="156" t="s">
        <v>45</v>
      </c>
      <c r="I20" s="157"/>
      <c r="J20" s="157"/>
      <c r="K20" s="73" t="e">
        <f>(K11/E11)/K16</f>
        <v>#DIV/0!</v>
      </c>
      <c r="L20" s="34"/>
      <c r="M20" s="34"/>
    </row>
    <row r="21" spans="1:42" s="56" customFormat="1" ht="13.5" customHeight="1" x14ac:dyDescent="0.25">
      <c r="B21" s="34"/>
      <c r="C21" s="34"/>
      <c r="D21" s="35"/>
      <c r="E21" s="36"/>
      <c r="F21" s="34"/>
      <c r="G21" s="34"/>
      <c r="H21" s="158" t="e">
        <f>IF(K20&gt;=3.5%,"LAYAK","TIDAK LAYAK")</f>
        <v>#DIV/0!</v>
      </c>
      <c r="I21" s="158"/>
      <c r="J21" s="158"/>
      <c r="K21" s="158"/>
      <c r="L21" s="34"/>
      <c r="M21" s="34"/>
    </row>
    <row r="22" spans="1:42" x14ac:dyDescent="0.25">
      <c r="B22" s="34"/>
      <c r="C22" s="34" t="s">
        <v>60</v>
      </c>
      <c r="D22" s="35" t="s">
        <v>25</v>
      </c>
      <c r="E22" s="38">
        <v>0</v>
      </c>
      <c r="F22" s="34"/>
      <c r="G22" s="34"/>
      <c r="H22" s="159"/>
      <c r="I22" s="159"/>
      <c r="J22" s="159"/>
      <c r="K22" s="159"/>
      <c r="L22" s="34"/>
      <c r="M22" s="34"/>
    </row>
    <row r="23" spans="1:42" ht="24.75" customHeight="1" x14ac:dyDescent="0.25">
      <c r="B23" s="34"/>
      <c r="C23" s="34" t="s">
        <v>34</v>
      </c>
      <c r="D23" s="35" t="s">
        <v>25</v>
      </c>
      <c r="E23" s="47">
        <f>SUM(E16:E22)</f>
        <v>0</v>
      </c>
      <c r="F23" s="34"/>
      <c r="G23" s="34"/>
      <c r="H23" s="57" t="s">
        <v>39</v>
      </c>
      <c r="I23" s="58" t="s">
        <v>25</v>
      </c>
      <c r="J23" s="150" t="s">
        <v>40</v>
      </c>
      <c r="K23" s="151"/>
      <c r="L23" s="34"/>
      <c r="M23" s="34"/>
    </row>
    <row r="24" spans="1:42" ht="9" customHeight="1" x14ac:dyDescent="0.25">
      <c r="B24" s="34"/>
      <c r="C24" s="34"/>
      <c r="D24" s="35"/>
      <c r="E24" s="36"/>
      <c r="F24" s="34"/>
      <c r="G24" s="34"/>
      <c r="H24" s="59"/>
      <c r="I24" s="60"/>
      <c r="J24" s="152"/>
      <c r="K24" s="153"/>
      <c r="L24" s="34"/>
      <c r="M24" s="34"/>
    </row>
    <row r="25" spans="1:42" x14ac:dyDescent="0.25">
      <c r="B25" s="34"/>
      <c r="C25" s="34" t="s">
        <v>35</v>
      </c>
      <c r="D25" s="35" t="s">
        <v>25</v>
      </c>
      <c r="E25" s="47">
        <f>E9-E23</f>
        <v>5000000</v>
      </c>
      <c r="F25" s="34"/>
      <c r="G25" s="34"/>
      <c r="H25" s="61"/>
      <c r="I25" s="62"/>
      <c r="J25" s="154"/>
      <c r="K25" s="155"/>
      <c r="L25" s="34"/>
      <c r="M25" s="34"/>
    </row>
    <row r="26" spans="1:42" ht="15" customHeight="1" x14ac:dyDescent="0.25">
      <c r="B26" s="34"/>
      <c r="C26" s="34"/>
      <c r="D26" s="35"/>
      <c r="E26" s="36"/>
      <c r="F26" s="34"/>
      <c r="G26" s="34"/>
      <c r="H26" s="34"/>
      <c r="I26" s="34"/>
      <c r="J26" s="34"/>
      <c r="K26" s="34"/>
      <c r="L26" s="34"/>
      <c r="M26" s="34"/>
    </row>
    <row r="27" spans="1:42" s="31" customFormat="1" x14ac:dyDescent="0.25">
      <c r="A27" s="56"/>
      <c r="D27" s="32"/>
      <c r="E27" s="33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</row>
    <row r="28" spans="1:42" s="31" customFormat="1" x14ac:dyDescent="0.25">
      <c r="A28" s="56"/>
      <c r="B28" s="63"/>
      <c r="C28" s="63" t="s">
        <v>77</v>
      </c>
      <c r="D28" s="64"/>
      <c r="E28" s="65"/>
      <c r="F28" s="63"/>
      <c r="G28" s="63"/>
      <c r="H28" s="63"/>
      <c r="I28" s="63"/>
      <c r="J28" s="63" t="s">
        <v>73</v>
      </c>
      <c r="K28" s="63"/>
      <c r="L28" s="63"/>
      <c r="M28" s="63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</row>
    <row r="29" spans="1:42" s="31" customFormat="1" x14ac:dyDescent="0.25">
      <c r="A29" s="56"/>
      <c r="B29" s="63"/>
      <c r="C29" s="63" t="s">
        <v>78</v>
      </c>
      <c r="D29" s="64"/>
      <c r="E29" s="65"/>
      <c r="F29" s="63"/>
      <c r="G29" s="63"/>
      <c r="H29" s="63"/>
      <c r="I29" s="63"/>
      <c r="J29" s="63"/>
      <c r="K29" s="63"/>
      <c r="L29" s="63"/>
      <c r="M29" s="63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</row>
    <row r="30" spans="1:42" s="31" customFormat="1" x14ac:dyDescent="0.25">
      <c r="A30" s="56"/>
      <c r="B30" s="63"/>
      <c r="C30" s="63" t="s">
        <v>79</v>
      </c>
      <c r="D30" s="64"/>
      <c r="E30" s="65"/>
      <c r="F30" s="63"/>
      <c r="G30" s="63"/>
      <c r="H30" s="63"/>
      <c r="I30" s="63"/>
      <c r="J30" s="63"/>
      <c r="K30" s="63"/>
      <c r="L30" s="63"/>
      <c r="M30" s="63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</row>
    <row r="31" spans="1:42" s="31" customFormat="1" x14ac:dyDescent="0.25">
      <c r="A31" s="56"/>
      <c r="B31" s="63"/>
      <c r="C31" s="63" t="s">
        <v>46</v>
      </c>
      <c r="D31" s="64"/>
      <c r="E31" s="65"/>
      <c r="F31" s="63"/>
      <c r="G31" s="63"/>
      <c r="H31" s="63"/>
      <c r="I31" s="63"/>
      <c r="J31" s="63"/>
      <c r="K31" s="63"/>
      <c r="L31" s="63"/>
      <c r="M31" s="63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</row>
    <row r="32" spans="1:42" s="31" customFormat="1" x14ac:dyDescent="0.25">
      <c r="A32" s="65"/>
      <c r="B32" s="65"/>
      <c r="C32" s="65" t="s">
        <v>74</v>
      </c>
      <c r="D32" s="65"/>
      <c r="E32" s="65"/>
      <c r="F32" s="63"/>
      <c r="G32" s="63"/>
      <c r="H32" s="63"/>
      <c r="I32" s="63"/>
      <c r="J32" s="63"/>
      <c r="K32" s="63"/>
      <c r="L32" s="63"/>
      <c r="M32" s="63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</row>
    <row r="33" spans="1:42" s="31" customFormat="1" x14ac:dyDescent="0.25">
      <c r="A33" s="56"/>
      <c r="D33" s="32"/>
      <c r="E33" s="33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</row>
    <row r="34" spans="1:42" s="56" customFormat="1" ht="6.75" customHeight="1" x14ac:dyDescent="0.25">
      <c r="D34" s="68"/>
      <c r="E34" s="69"/>
    </row>
  </sheetData>
  <mergeCells count="6">
    <mergeCell ref="C3:K3"/>
    <mergeCell ref="H5:K5"/>
    <mergeCell ref="J23:K25"/>
    <mergeCell ref="H15:J15"/>
    <mergeCell ref="H20:J20"/>
    <mergeCell ref="H21:K22"/>
  </mergeCells>
  <pageMargins left="0.74" right="0.36811023599999998" top="0.22" bottom="0.26" header="0.17" footer="0.31496062992126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Tabel Angsuran</vt:lpstr>
      <vt:lpstr>PEMBIAYAAN ANGGOTA (MUROBAHAH)</vt:lpstr>
      <vt:lpstr>MUDHAROBAH</vt:lpstr>
      <vt:lpstr>MUSYARAKAH</vt:lpstr>
      <vt:lpstr>'PEMBIAYAAN ANGGOTA (MUROBAHAH)'!Print_Area</vt:lpstr>
    </vt:vector>
  </TitlesOfParts>
  <Company>Blue Island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Iroel Maiden</dc:creator>
  <cp:lastModifiedBy>Wili Rahmat Muhamad</cp:lastModifiedBy>
  <cp:lastPrinted>2022-07-29T06:18:13Z</cp:lastPrinted>
  <dcterms:created xsi:type="dcterms:W3CDTF">2011-04-25T02:20:44Z</dcterms:created>
  <dcterms:modified xsi:type="dcterms:W3CDTF">2022-09-10T01:46:19Z</dcterms:modified>
</cp:coreProperties>
</file>