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LABORATORIO\INFORME VIRUS RESPIRATORIO\SEMANA 23\"/>
    </mc:Choice>
  </mc:AlternateContent>
  <xr:revisionPtr revIDLastSave="0" documentId="13_ncr:1_{14E90918-79E8-49A2-8338-69FD4D262F4C}" xr6:coauthVersionLast="47" xr6:coauthVersionMax="47" xr10:uidLastSave="{00000000-0000-0000-0000-000000000000}"/>
  <bookViews>
    <workbookView xWindow="-120" yWindow="-120" windowWidth="29040" windowHeight="15840" tabRatio="431" firstSheet="1" activeTab="1" xr2:uid="{00000000-000D-0000-FFFF-FFFF00000000}"/>
  </bookViews>
  <sheets>
    <sheet name="Virus Identificados 2024" sheetId="3" r:id="rId1"/>
    <sheet name="Graficos 2024" sheetId="4" r:id="rId2"/>
    <sheet name="Grafico edad" sheetId="5" r:id="rId3"/>
    <sheet name="xSE" sheetId="6" r:id="rId4"/>
    <sheet name="Grafico edad_vigilancia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6" l="1"/>
  <c r="F23" i="6" l="1"/>
  <c r="F2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F25" i="6"/>
  <c r="I16" i="5"/>
  <c r="I17" i="5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B99" i="7" l="1"/>
  <c r="H7" i="7" l="1"/>
  <c r="P6" i="3" l="1"/>
  <c r="Q6" i="3"/>
  <c r="R8" i="3"/>
  <c r="Z8" i="3" s="1"/>
  <c r="R7" i="3"/>
  <c r="Z7" i="3" s="1"/>
  <c r="R23" i="3" l="1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23" i="3" l="1"/>
  <c r="Z23" i="3"/>
  <c r="C58" i="3"/>
  <c r="R6" i="3"/>
  <c r="Y6" i="3" s="1"/>
  <c r="Z6" i="3" l="1"/>
  <c r="AA6" i="3"/>
  <c r="W6" i="3"/>
  <c r="X6" i="3"/>
  <c r="D99" i="7"/>
  <c r="O6" i="3"/>
  <c r="T6" i="3" s="1"/>
  <c r="C58" i="7"/>
  <c r="H7" i="5"/>
  <c r="I7" i="5" s="1"/>
  <c r="P9" i="3"/>
  <c r="AH6" i="3" l="1"/>
  <c r="V6" i="3"/>
  <c r="H12" i="5"/>
  <c r="I12" i="5" s="1"/>
  <c r="B142" i="7" l="1"/>
  <c r="C99" i="7"/>
  <c r="C100" i="7" s="1"/>
  <c r="D100" i="7"/>
  <c r="E99" i="7"/>
  <c r="E100" i="7" s="1"/>
  <c r="F99" i="7"/>
  <c r="F100" i="7" s="1"/>
  <c r="G99" i="7"/>
  <c r="G100" i="7" s="1"/>
  <c r="B100" i="7"/>
  <c r="B20" i="7"/>
  <c r="B21" i="7" s="1"/>
  <c r="B58" i="7"/>
  <c r="S7" i="3" l="1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6" i="3"/>
  <c r="S58" i="3" l="1"/>
  <c r="H141" i="7"/>
  <c r="B143" i="7" l="1"/>
  <c r="H10" i="5"/>
  <c r="I10" i="5" s="1"/>
  <c r="B22" i="5" l="1"/>
  <c r="B23" i="5"/>
  <c r="H140" i="7"/>
  <c r="B25" i="5" l="1"/>
  <c r="H16" i="7"/>
  <c r="H15" i="7"/>
  <c r="H18" i="7" l="1"/>
  <c r="G142" i="7" l="1"/>
  <c r="G143" i="7" s="1"/>
  <c r="F142" i="7"/>
  <c r="F143" i="7" s="1"/>
  <c r="E142" i="7"/>
  <c r="E143" i="7" s="1"/>
  <c r="D142" i="7"/>
  <c r="D143" i="7" s="1"/>
  <c r="C142" i="7"/>
  <c r="C143" i="7" s="1"/>
  <c r="H98" i="7"/>
  <c r="H86" i="7"/>
  <c r="H87" i="7"/>
  <c r="H88" i="7"/>
  <c r="H89" i="7"/>
  <c r="H90" i="7"/>
  <c r="H91" i="7"/>
  <c r="H92" i="7"/>
  <c r="H93" i="7"/>
  <c r="H95" i="7"/>
  <c r="H96" i="7"/>
  <c r="H97" i="7"/>
  <c r="B102" i="7"/>
  <c r="H94" i="7"/>
  <c r="H56" i="7"/>
  <c r="H46" i="7"/>
  <c r="H47" i="7"/>
  <c r="H52" i="7"/>
  <c r="H45" i="7"/>
  <c r="G23" i="5"/>
  <c r="F23" i="5"/>
  <c r="E23" i="5"/>
  <c r="D23" i="5"/>
  <c r="C23" i="5"/>
  <c r="S31" i="5" s="1"/>
  <c r="G22" i="5"/>
  <c r="F22" i="5"/>
  <c r="E22" i="5"/>
  <c r="D22" i="5"/>
  <c r="C22" i="5"/>
  <c r="V31" i="5" s="1"/>
  <c r="H21" i="5"/>
  <c r="H20" i="5"/>
  <c r="I20" i="5" s="1"/>
  <c r="H11" i="5"/>
  <c r="I11" i="5" s="1"/>
  <c r="H8" i="5"/>
  <c r="I8" i="5" s="1"/>
  <c r="H9" i="5"/>
  <c r="I9" i="5" s="1"/>
  <c r="H14" i="5"/>
  <c r="I14" i="5" s="1"/>
  <c r="H99" i="7" l="1"/>
  <c r="H100" i="7" s="1"/>
  <c r="B26" i="5"/>
  <c r="N58" i="3" l="1"/>
  <c r="M58" i="3"/>
  <c r="L58" i="3"/>
  <c r="K58" i="3"/>
  <c r="J58" i="3"/>
  <c r="I58" i="3"/>
  <c r="H58" i="3"/>
  <c r="G58" i="3"/>
  <c r="F58" i="3"/>
  <c r="E58" i="3"/>
  <c r="D58" i="3"/>
  <c r="R46" i="3"/>
  <c r="R45" i="3"/>
  <c r="R44" i="3"/>
  <c r="R43" i="3"/>
  <c r="Q46" i="3"/>
  <c r="Q45" i="3"/>
  <c r="Q44" i="3"/>
  <c r="Q43" i="3"/>
  <c r="P46" i="3"/>
  <c r="P45" i="3"/>
  <c r="P44" i="3"/>
  <c r="P43" i="3"/>
  <c r="O42" i="3"/>
  <c r="AI42" i="3" s="1"/>
  <c r="O43" i="3"/>
  <c r="O44" i="3"/>
  <c r="AJ44" i="3" s="1"/>
  <c r="O45" i="3"/>
  <c r="AJ45" i="3" s="1"/>
  <c r="O46" i="3"/>
  <c r="AD46" i="3" s="1"/>
  <c r="X43" i="3" l="1"/>
  <c r="X44" i="3"/>
  <c r="AA45" i="3"/>
  <c r="AA46" i="3"/>
  <c r="V43" i="3"/>
  <c r="U45" i="3"/>
  <c r="AC46" i="3"/>
  <c r="AI45" i="3"/>
  <c r="AH46" i="3"/>
  <c r="T46" i="3"/>
  <c r="AD45" i="3"/>
  <c r="AJ43" i="3"/>
  <c r="AB46" i="3"/>
  <c r="AE43" i="3"/>
  <c r="AJ46" i="3"/>
  <c r="AA43" i="3"/>
  <c r="AE46" i="3"/>
  <c r="AB42" i="3"/>
  <c r="AF43" i="3"/>
  <c r="AB45" i="3"/>
  <c r="AF46" i="3"/>
  <c r="T43" i="3"/>
  <c r="AC43" i="3"/>
  <c r="AG45" i="3"/>
  <c r="V45" i="3"/>
  <c r="X45" i="3"/>
  <c r="AE44" i="3"/>
  <c r="AG43" i="3"/>
  <c r="AB43" i="3"/>
  <c r="V46" i="3"/>
  <c r="X46" i="3"/>
  <c r="AB44" i="3"/>
  <c r="AD42" i="3"/>
  <c r="AE45" i="3"/>
  <c r="AG44" i="3"/>
  <c r="AI46" i="3"/>
  <c r="V44" i="3"/>
  <c r="U43" i="3"/>
  <c r="AD43" i="3"/>
  <c r="AI44" i="3"/>
  <c r="U44" i="3"/>
  <c r="AC42" i="3"/>
  <c r="AD44" i="3"/>
  <c r="AF42" i="3"/>
  <c r="AG46" i="3"/>
  <c r="AJ42" i="3"/>
  <c r="T44" i="3"/>
  <c r="U46" i="3"/>
  <c r="AC44" i="3"/>
  <c r="AF44" i="3"/>
  <c r="AI43" i="3"/>
  <c r="T45" i="3"/>
  <c r="AC45" i="3"/>
  <c r="AE42" i="3"/>
  <c r="AF45" i="3"/>
  <c r="B59" i="7" l="1"/>
  <c r="G58" i="7"/>
  <c r="G59" i="7" s="1"/>
  <c r="F58" i="7"/>
  <c r="F59" i="7" s="1"/>
  <c r="E58" i="7"/>
  <c r="E59" i="7" s="1"/>
  <c r="D58" i="7"/>
  <c r="D59" i="7" s="1"/>
  <c r="C59" i="7"/>
  <c r="H51" i="7"/>
  <c r="H54" i="7"/>
  <c r="H48" i="7"/>
  <c r="H49" i="7"/>
  <c r="H55" i="7"/>
  <c r="F20" i="7"/>
  <c r="F21" i="7" s="1"/>
  <c r="E20" i="7"/>
  <c r="E21" i="7" s="1"/>
  <c r="D20" i="7"/>
  <c r="D21" i="7" s="1"/>
  <c r="C20" i="7"/>
  <c r="R33" i="7" s="1"/>
  <c r="H10" i="7"/>
  <c r="H13" i="5"/>
  <c r="I13" i="5" s="1"/>
  <c r="H19" i="5"/>
  <c r="I19" i="5" s="1"/>
  <c r="C21" i="7" l="1"/>
  <c r="H18" i="5"/>
  <c r="I18" i="5" s="1"/>
  <c r="Y44" i="3" l="1"/>
  <c r="Y45" i="3"/>
  <c r="AH44" i="3"/>
  <c r="AH45" i="3"/>
  <c r="AA44" i="3"/>
  <c r="E152" i="7" l="1"/>
  <c r="E146" i="7"/>
  <c r="E145" i="7"/>
  <c r="D145" i="7"/>
  <c r="C158" i="7"/>
  <c r="B158" i="7"/>
  <c r="G148" i="7"/>
  <c r="F157" i="7"/>
  <c r="E148" i="7"/>
  <c r="D157" i="7"/>
  <c r="H130" i="7"/>
  <c r="G103" i="7"/>
  <c r="E103" i="7"/>
  <c r="F117" i="7"/>
  <c r="F103" i="7"/>
  <c r="D103" i="7"/>
  <c r="C103" i="7"/>
  <c r="B103" i="7"/>
  <c r="F75" i="7"/>
  <c r="H50" i="7"/>
  <c r="F102" i="7" l="1"/>
  <c r="F115" i="7"/>
  <c r="F116" i="7"/>
  <c r="F113" i="7"/>
  <c r="D115" i="7"/>
  <c r="C113" i="7"/>
  <c r="C68" i="7"/>
  <c r="C69" i="7"/>
  <c r="C75" i="7"/>
  <c r="C70" i="7"/>
  <c r="C67" i="7"/>
  <c r="C66" i="7"/>
  <c r="E113" i="7"/>
  <c r="E111" i="7"/>
  <c r="E110" i="7"/>
  <c r="E109" i="7"/>
  <c r="E102" i="7"/>
  <c r="E107" i="7"/>
  <c r="E115" i="7"/>
  <c r="G102" i="7"/>
  <c r="G117" i="7"/>
  <c r="G115" i="7"/>
  <c r="G113" i="7"/>
  <c r="G116" i="7"/>
  <c r="B71" i="7"/>
  <c r="B70" i="7"/>
  <c r="B73" i="7"/>
  <c r="B69" i="7"/>
  <c r="B68" i="7"/>
  <c r="B66" i="7"/>
  <c r="B74" i="7"/>
  <c r="B75" i="7"/>
  <c r="B67" i="7"/>
  <c r="B65" i="7"/>
  <c r="D65" i="7"/>
  <c r="D64" i="7"/>
  <c r="D75" i="7"/>
  <c r="D74" i="7"/>
  <c r="D73" i="7"/>
  <c r="D71" i="7"/>
  <c r="D68" i="7"/>
  <c r="D67" i="7"/>
  <c r="D66" i="7"/>
  <c r="G75" i="7"/>
  <c r="G74" i="7"/>
  <c r="G64" i="7"/>
  <c r="G73" i="7"/>
  <c r="G68" i="7"/>
  <c r="G67" i="7"/>
  <c r="G66" i="7"/>
  <c r="E65" i="7"/>
  <c r="E67" i="7"/>
  <c r="E69" i="7"/>
  <c r="E73" i="7"/>
  <c r="E71" i="7"/>
  <c r="C71" i="7"/>
  <c r="F106" i="7"/>
  <c r="D158" i="7"/>
  <c r="D148" i="7"/>
  <c r="F148" i="7"/>
  <c r="C64" i="7"/>
  <c r="C73" i="7"/>
  <c r="F107" i="7"/>
  <c r="E158" i="7"/>
  <c r="F155" i="7"/>
  <c r="C65" i="7"/>
  <c r="C74" i="7"/>
  <c r="F65" i="7"/>
  <c r="F109" i="7"/>
  <c r="F158" i="7"/>
  <c r="F73" i="7"/>
  <c r="G158" i="7"/>
  <c r="F74" i="7"/>
  <c r="G45" i="5"/>
  <c r="F53" i="5"/>
  <c r="E46" i="5"/>
  <c r="D46" i="5"/>
  <c r="C45" i="5"/>
  <c r="E25" i="5"/>
  <c r="D29" i="5"/>
  <c r="R42" i="3"/>
  <c r="Q42" i="3"/>
  <c r="U42" i="3" s="1"/>
  <c r="P42" i="3"/>
  <c r="T42" i="3" s="1"/>
  <c r="P41" i="3"/>
  <c r="O41" i="3"/>
  <c r="X42" i="3" l="1"/>
  <c r="B37" i="5"/>
  <c r="B28" i="5"/>
  <c r="C29" i="5"/>
  <c r="AJ41" i="3"/>
  <c r="C32" i="5"/>
  <c r="D109" i="7"/>
  <c r="D113" i="7"/>
  <c r="D107" i="7"/>
  <c r="D108" i="7"/>
  <c r="D106" i="7"/>
  <c r="D110" i="7"/>
  <c r="D102" i="7"/>
  <c r="D111" i="7"/>
  <c r="D112" i="7"/>
  <c r="C115" i="7"/>
  <c r="C102" i="7"/>
  <c r="C117" i="7"/>
  <c r="C109" i="7"/>
  <c r="C107" i="7"/>
  <c r="C108" i="7"/>
  <c r="C111" i="7"/>
  <c r="C116" i="7"/>
  <c r="C106" i="7"/>
  <c r="C112" i="7"/>
  <c r="C110" i="7"/>
  <c r="E49" i="5"/>
  <c r="E54" i="5"/>
  <c r="C30" i="5"/>
  <c r="D31" i="5"/>
  <c r="C44" i="5"/>
  <c r="C25" i="5"/>
  <c r="D49" i="5"/>
  <c r="D47" i="5"/>
  <c r="D30" i="5"/>
  <c r="B30" i="5"/>
  <c r="C35" i="5"/>
  <c r="C36" i="5"/>
  <c r="C55" i="5"/>
  <c r="C27" i="5"/>
  <c r="C43" i="5"/>
  <c r="B31" i="5"/>
  <c r="B33" i="5"/>
  <c r="B43" i="5"/>
  <c r="B44" i="5"/>
  <c r="B55" i="5"/>
  <c r="Y42" i="3"/>
  <c r="T41" i="3"/>
  <c r="AG42" i="3"/>
  <c r="F55" i="5"/>
  <c r="Y43" i="3"/>
  <c r="AH42" i="3"/>
  <c r="B32" i="5"/>
  <c r="C37" i="5"/>
  <c r="D32" i="5"/>
  <c r="B42" i="5"/>
  <c r="C54" i="5"/>
  <c r="C42" i="5"/>
  <c r="D54" i="5"/>
  <c r="E55" i="5"/>
  <c r="G42" i="5"/>
  <c r="V42" i="3"/>
  <c r="AH43" i="3"/>
  <c r="D25" i="5"/>
  <c r="D33" i="5"/>
  <c r="B45" i="5"/>
  <c r="C53" i="5"/>
  <c r="D42" i="5"/>
  <c r="D55" i="5"/>
  <c r="F43" i="5"/>
  <c r="G43" i="5"/>
  <c r="B34" i="5"/>
  <c r="C31" i="5"/>
  <c r="D26" i="5"/>
  <c r="D34" i="5"/>
  <c r="B46" i="5"/>
  <c r="C49" i="5"/>
  <c r="D43" i="5"/>
  <c r="E42" i="5"/>
  <c r="F44" i="5"/>
  <c r="G44" i="5"/>
  <c r="B27" i="5"/>
  <c r="B35" i="5"/>
  <c r="D27" i="5"/>
  <c r="D36" i="5"/>
  <c r="B47" i="5"/>
  <c r="C48" i="5"/>
  <c r="D44" i="5"/>
  <c r="E43" i="5"/>
  <c r="F45" i="5"/>
  <c r="B109" i="7"/>
  <c r="B117" i="7"/>
  <c r="B108" i="7"/>
  <c r="B116" i="7"/>
  <c r="B107" i="7"/>
  <c r="B110" i="7"/>
  <c r="B115" i="7"/>
  <c r="B106" i="7"/>
  <c r="B111" i="7"/>
  <c r="B113" i="7"/>
  <c r="B112" i="7"/>
  <c r="C28" i="5"/>
  <c r="C26" i="5"/>
  <c r="B36" i="5"/>
  <c r="C33" i="5"/>
  <c r="D28" i="5"/>
  <c r="D37" i="5"/>
  <c r="B53" i="5"/>
  <c r="C47" i="5"/>
  <c r="D45" i="5"/>
  <c r="E45" i="5"/>
  <c r="F49" i="5"/>
  <c r="F54" i="5"/>
  <c r="B29" i="5"/>
  <c r="C34" i="5"/>
  <c r="B54" i="5"/>
  <c r="G55" i="5"/>
  <c r="G54" i="5"/>
  <c r="G53" i="5"/>
  <c r="G52" i="5"/>
  <c r="G51" i="5"/>
  <c r="G50" i="5"/>
  <c r="G49" i="5"/>
  <c r="G48" i="5"/>
  <c r="G47" i="5"/>
  <c r="G46" i="5"/>
  <c r="F52" i="5"/>
  <c r="F51" i="5"/>
  <c r="F50" i="5"/>
  <c r="F48" i="5"/>
  <c r="F47" i="5"/>
  <c r="F46" i="5"/>
  <c r="F42" i="5"/>
  <c r="E53" i="5"/>
  <c r="E52" i="5"/>
  <c r="E51" i="5"/>
  <c r="E50" i="5"/>
  <c r="E48" i="5"/>
  <c r="E47" i="5"/>
  <c r="E44" i="5"/>
  <c r="D53" i="5"/>
  <c r="D52" i="5"/>
  <c r="D51" i="5"/>
  <c r="D50" i="5"/>
  <c r="D48" i="5"/>
  <c r="C52" i="5"/>
  <c r="C51" i="5"/>
  <c r="C50" i="5"/>
  <c r="C46" i="5"/>
  <c r="B52" i="5"/>
  <c r="B51" i="5"/>
  <c r="B50" i="5"/>
  <c r="B49" i="5"/>
  <c r="B4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E37" i="5"/>
  <c r="E36" i="5"/>
  <c r="E35" i="5"/>
  <c r="E34" i="5"/>
  <c r="E33" i="5"/>
  <c r="E32" i="5"/>
  <c r="E31" i="5"/>
  <c r="E30" i="5"/>
  <c r="E29" i="5"/>
  <c r="E28" i="5"/>
  <c r="E27" i="5"/>
  <c r="E26" i="5"/>
  <c r="D35" i="5"/>
  <c r="H17" i="5"/>
  <c r="H16" i="5"/>
  <c r="H15" i="5"/>
  <c r="I15" i="5" s="1"/>
  <c r="AI41" i="3"/>
  <c r="AH41" i="3"/>
  <c r="AG41" i="3"/>
  <c r="AF41" i="3"/>
  <c r="AE41" i="3"/>
  <c r="AD41" i="3"/>
  <c r="AC41" i="3"/>
  <c r="AA42" i="3"/>
  <c r="AB41" i="3"/>
  <c r="R41" i="3"/>
  <c r="Q41" i="3"/>
  <c r="U41" i="3" s="1"/>
  <c r="G157" i="7"/>
  <c r="G156" i="7"/>
  <c r="G155" i="7"/>
  <c r="G154" i="7"/>
  <c r="G153" i="7"/>
  <c r="G152" i="7"/>
  <c r="G151" i="7"/>
  <c r="G150" i="7"/>
  <c r="G149" i="7"/>
  <c r="G147" i="7"/>
  <c r="G146" i="7"/>
  <c r="G145" i="7"/>
  <c r="F156" i="7"/>
  <c r="F154" i="7"/>
  <c r="F153" i="7"/>
  <c r="F152" i="7"/>
  <c r="F151" i="7"/>
  <c r="F150" i="7"/>
  <c r="F149" i="7"/>
  <c r="F147" i="7"/>
  <c r="F146" i="7"/>
  <c r="F145" i="7"/>
  <c r="E157" i="7"/>
  <c r="E156" i="7"/>
  <c r="E155" i="7"/>
  <c r="E154" i="7"/>
  <c r="E153" i="7"/>
  <c r="E151" i="7"/>
  <c r="E150" i="7"/>
  <c r="E149" i="7"/>
  <c r="E147" i="7"/>
  <c r="D156" i="7"/>
  <c r="D155" i="7"/>
  <c r="D154" i="7"/>
  <c r="D153" i="7"/>
  <c r="D152" i="7"/>
  <c r="D151" i="7"/>
  <c r="D150" i="7"/>
  <c r="D149" i="7"/>
  <c r="D147" i="7"/>
  <c r="D146" i="7"/>
  <c r="B147" i="7"/>
  <c r="B146" i="7"/>
  <c r="B145" i="7"/>
  <c r="H137" i="7"/>
  <c r="G108" i="7"/>
  <c r="E117" i="7"/>
  <c r="E116" i="7"/>
  <c r="E114" i="7"/>
  <c r="E112" i="7"/>
  <c r="E108" i="7"/>
  <c r="E106" i="7"/>
  <c r="F72" i="7"/>
  <c r="F71" i="7"/>
  <c r="F70" i="7"/>
  <c r="F69" i="7"/>
  <c r="F68" i="7"/>
  <c r="F67" i="7"/>
  <c r="F66" i="7"/>
  <c r="F64" i="7"/>
  <c r="E75" i="7"/>
  <c r="E74" i="7"/>
  <c r="E72" i="7"/>
  <c r="E70" i="7"/>
  <c r="E68" i="7"/>
  <c r="E66" i="7"/>
  <c r="E64" i="7"/>
  <c r="H57" i="7"/>
  <c r="H53" i="7"/>
  <c r="H58" i="7" s="1"/>
  <c r="E34" i="7"/>
  <c r="G20" i="7"/>
  <c r="G21" i="7" s="1"/>
  <c r="H19" i="7"/>
  <c r="H17" i="7"/>
  <c r="H14" i="7"/>
  <c r="H12" i="7"/>
  <c r="H11" i="7"/>
  <c r="H8" i="7"/>
  <c r="H23" i="5" l="1"/>
  <c r="H22" i="5"/>
  <c r="V30" i="5" s="1"/>
  <c r="V33" i="5" s="1"/>
  <c r="H59" i="7"/>
  <c r="H64" i="7" s="1"/>
  <c r="AA41" i="3"/>
  <c r="D29" i="7"/>
  <c r="D28" i="7"/>
  <c r="D24" i="7"/>
  <c r="D35" i="7"/>
  <c r="D27" i="7"/>
  <c r="D34" i="7"/>
  <c r="D26" i="7"/>
  <c r="D32" i="7"/>
  <c r="D33" i="7"/>
  <c r="D25" i="7"/>
  <c r="D31" i="7"/>
  <c r="D30" i="7"/>
  <c r="V41" i="3"/>
  <c r="X41" i="3"/>
  <c r="Y41" i="3"/>
  <c r="F111" i="7"/>
  <c r="F112" i="7"/>
  <c r="D114" i="7"/>
  <c r="D117" i="7"/>
  <c r="D116" i="7"/>
  <c r="C114" i="7"/>
  <c r="B114" i="7"/>
  <c r="G71" i="7"/>
  <c r="G72" i="7"/>
  <c r="G65" i="7"/>
  <c r="D69" i="7"/>
  <c r="D72" i="7"/>
  <c r="D70" i="7"/>
  <c r="C72" i="7"/>
  <c r="B72" i="7"/>
  <c r="B64" i="7"/>
  <c r="F30" i="7"/>
  <c r="F24" i="7"/>
  <c r="F32" i="7"/>
  <c r="F31" i="7"/>
  <c r="E28" i="7"/>
  <c r="E35" i="7"/>
  <c r="E27" i="7"/>
  <c r="C34" i="7"/>
  <c r="C26" i="7"/>
  <c r="C33" i="7"/>
  <c r="C25" i="7"/>
  <c r="C24" i="7"/>
  <c r="C32" i="7"/>
  <c r="C31" i="7"/>
  <c r="C30" i="7"/>
  <c r="C29" i="7"/>
  <c r="C28" i="7"/>
  <c r="C35" i="7"/>
  <c r="C27" i="7"/>
  <c r="B30" i="7"/>
  <c r="B31" i="7"/>
  <c r="B29" i="7"/>
  <c r="B28" i="7"/>
  <c r="B35" i="7"/>
  <c r="B27" i="7"/>
  <c r="B34" i="7"/>
  <c r="B26" i="7"/>
  <c r="B33" i="7"/>
  <c r="B25" i="7"/>
  <c r="B32" i="7"/>
  <c r="B24" i="7"/>
  <c r="E29" i="7"/>
  <c r="F25" i="7"/>
  <c r="F33" i="7"/>
  <c r="G109" i="7"/>
  <c r="E30" i="7"/>
  <c r="F26" i="7"/>
  <c r="F34" i="7"/>
  <c r="F114" i="7"/>
  <c r="G110" i="7"/>
  <c r="E31" i="7"/>
  <c r="F27" i="7"/>
  <c r="F35" i="7"/>
  <c r="G111" i="7"/>
  <c r="E24" i="7"/>
  <c r="E32" i="7"/>
  <c r="F28" i="7"/>
  <c r="G69" i="7"/>
  <c r="F108" i="7"/>
  <c r="G112" i="7"/>
  <c r="E25" i="7"/>
  <c r="E33" i="7"/>
  <c r="F29" i="7"/>
  <c r="G70" i="7"/>
  <c r="E26" i="7"/>
  <c r="F110" i="7"/>
  <c r="G106" i="7"/>
  <c r="G114" i="7"/>
  <c r="G107" i="7"/>
  <c r="R40" i="3"/>
  <c r="R39" i="3"/>
  <c r="R38" i="3"/>
  <c r="Q40" i="3"/>
  <c r="Q39" i="3"/>
  <c r="Q38" i="3"/>
  <c r="P38" i="3"/>
  <c r="P40" i="3"/>
  <c r="P39" i="3"/>
  <c r="O40" i="3"/>
  <c r="O39" i="3"/>
  <c r="AF39" i="3" s="1"/>
  <c r="O38" i="3"/>
  <c r="AJ38" i="3" s="1"/>
  <c r="O37" i="3"/>
  <c r="AF37" i="3" s="1"/>
  <c r="S30" i="5" l="1"/>
  <c r="S33" i="5" s="1"/>
  <c r="H33" i="5"/>
  <c r="H74" i="7"/>
  <c r="H67" i="7"/>
  <c r="H68" i="7"/>
  <c r="H65" i="7"/>
  <c r="H75" i="7"/>
  <c r="H69" i="7"/>
  <c r="H66" i="7"/>
  <c r="H71" i="7"/>
  <c r="H73" i="7"/>
  <c r="H70" i="7"/>
  <c r="AA39" i="3"/>
  <c r="H48" i="5"/>
  <c r="H51" i="5"/>
  <c r="H54" i="5"/>
  <c r="H55" i="5"/>
  <c r="H44" i="5"/>
  <c r="H45" i="5"/>
  <c r="H49" i="5"/>
  <c r="H47" i="5"/>
  <c r="H50" i="5"/>
  <c r="H53" i="5"/>
  <c r="H43" i="5"/>
  <c r="H52" i="5"/>
  <c r="H42" i="5"/>
  <c r="H46" i="5"/>
  <c r="X40" i="3"/>
  <c r="H36" i="5"/>
  <c r="H28" i="5"/>
  <c r="H29" i="5"/>
  <c r="H27" i="5"/>
  <c r="H26" i="5"/>
  <c r="H25" i="5"/>
  <c r="H37" i="5"/>
  <c r="H32" i="5"/>
  <c r="H30" i="5"/>
  <c r="H31" i="5"/>
  <c r="H34" i="5"/>
  <c r="AH40" i="3"/>
  <c r="AJ40" i="3"/>
  <c r="H35" i="5"/>
  <c r="H72" i="7"/>
  <c r="Y40" i="3"/>
  <c r="AA40" i="3"/>
  <c r="AJ37" i="3"/>
  <c r="AC37" i="3"/>
  <c r="AE37" i="3"/>
  <c r="T40" i="3"/>
  <c r="AF40" i="3"/>
  <c r="AI37" i="3"/>
  <c r="AD40" i="3"/>
  <c r="V38" i="3"/>
  <c r="V39" i="3"/>
  <c r="AE38" i="3"/>
  <c r="V40" i="3"/>
  <c r="AC39" i="3"/>
  <c r="AE39" i="3"/>
  <c r="AG37" i="3"/>
  <c r="AI39" i="3"/>
  <c r="T39" i="3"/>
  <c r="U38" i="3"/>
  <c r="X38" i="3"/>
  <c r="AA38" i="3"/>
  <c r="AC40" i="3"/>
  <c r="AE40" i="3"/>
  <c r="AG38" i="3"/>
  <c r="AI40" i="3"/>
  <c r="AJ39" i="3"/>
  <c r="T38" i="3"/>
  <c r="U39" i="3"/>
  <c r="X39" i="3"/>
  <c r="AD37" i="3"/>
  <c r="AG39" i="3"/>
  <c r="AI38" i="3"/>
  <c r="U40" i="3"/>
  <c r="AD38" i="3"/>
  <c r="AF38" i="3"/>
  <c r="AG40" i="3"/>
  <c r="AC38" i="3"/>
  <c r="AB39" i="3"/>
  <c r="AB40" i="3"/>
  <c r="AD39" i="3"/>
  <c r="C145" i="7"/>
  <c r="AH39" i="3" l="1"/>
  <c r="AB38" i="3"/>
  <c r="AB37" i="3"/>
  <c r="Y39" i="3"/>
  <c r="Y38" i="3"/>
  <c r="R37" i="3"/>
  <c r="AA37" i="3" s="1"/>
  <c r="R36" i="3"/>
  <c r="Q37" i="3"/>
  <c r="U37" i="3" s="1"/>
  <c r="Q36" i="3"/>
  <c r="P37" i="3"/>
  <c r="T37" i="3" s="1"/>
  <c r="P36" i="3"/>
  <c r="H103" i="7" l="1"/>
  <c r="Y37" i="3"/>
  <c r="X36" i="3"/>
  <c r="V37" i="3"/>
  <c r="X37" i="3"/>
  <c r="Y36" i="3"/>
  <c r="AA36" i="3"/>
  <c r="AH38" i="3"/>
  <c r="R35" i="3"/>
  <c r="Q35" i="3"/>
  <c r="P35" i="3"/>
  <c r="O36" i="3"/>
  <c r="O34" i="3"/>
  <c r="O35" i="3"/>
  <c r="H109" i="7" l="1"/>
  <c r="H106" i="7"/>
  <c r="H111" i="7"/>
  <c r="H112" i="7"/>
  <c r="H102" i="7"/>
  <c r="H110" i="7"/>
  <c r="H117" i="7"/>
  <c r="H113" i="7"/>
  <c r="H116" i="7"/>
  <c r="H107" i="7"/>
  <c r="H115" i="7"/>
  <c r="H108" i="7"/>
  <c r="AG35" i="3"/>
  <c r="U35" i="3"/>
  <c r="T35" i="3"/>
  <c r="V35" i="3"/>
  <c r="V36" i="3"/>
  <c r="T36" i="3"/>
  <c r="U36" i="3"/>
  <c r="AJ36" i="3"/>
  <c r="AI36" i="3"/>
  <c r="AG36" i="3"/>
  <c r="AF36" i="3"/>
  <c r="AC36" i="3"/>
  <c r="AB36" i="3"/>
  <c r="AE36" i="3"/>
  <c r="AD36" i="3"/>
  <c r="X35" i="3"/>
  <c r="Y35" i="3"/>
  <c r="H114" i="7"/>
  <c r="AG34" i="3"/>
  <c r="P34" i="3"/>
  <c r="T34" i="3" s="1"/>
  <c r="Q34" i="3"/>
  <c r="U34" i="3" s="1"/>
  <c r="R34" i="3"/>
  <c r="AB35" i="3"/>
  <c r="AA35" i="3"/>
  <c r="R32" i="3"/>
  <c r="Q32" i="3"/>
  <c r="R31" i="3"/>
  <c r="X31" i="3" s="1"/>
  <c r="R30" i="3"/>
  <c r="Q31" i="3"/>
  <c r="Q30" i="3"/>
  <c r="P29" i="3"/>
  <c r="P31" i="3"/>
  <c r="P30" i="3"/>
  <c r="O31" i="3"/>
  <c r="AB31" i="3" s="1"/>
  <c r="O30" i="3"/>
  <c r="AJ30" i="3" s="1"/>
  <c r="X32" i="3" l="1"/>
  <c r="Y32" i="3"/>
  <c r="AA34" i="3"/>
  <c r="X34" i="3"/>
  <c r="Y34" i="3"/>
  <c r="V34" i="3"/>
  <c r="AF34" i="3"/>
  <c r="AE34" i="3"/>
  <c r="AI34" i="3"/>
  <c r="AI35" i="3"/>
  <c r="AH35" i="3"/>
  <c r="AF35" i="3"/>
  <c r="AC35" i="3"/>
  <c r="AE35" i="3"/>
  <c r="AD35" i="3"/>
  <c r="AJ35" i="3"/>
  <c r="AD34" i="3"/>
  <c r="AC34" i="3"/>
  <c r="AJ34" i="3"/>
  <c r="AB34" i="3"/>
  <c r="AH34" i="3"/>
  <c r="X30" i="3"/>
  <c r="AA32" i="3"/>
  <c r="T30" i="3"/>
  <c r="T31" i="3"/>
  <c r="Y31" i="3"/>
  <c r="U31" i="3"/>
  <c r="AG30" i="3"/>
  <c r="AC31" i="3"/>
  <c r="AG31" i="3"/>
  <c r="V31" i="3"/>
  <c r="AD31" i="3"/>
  <c r="U30" i="3"/>
  <c r="Y30" i="3"/>
  <c r="AC30" i="3"/>
  <c r="AF31" i="3"/>
  <c r="AJ31" i="3"/>
  <c r="AA30" i="3"/>
  <c r="AA31" i="3"/>
  <c r="AE30" i="3"/>
  <c r="AI30" i="3"/>
  <c r="AH30" i="3"/>
  <c r="AB30" i="3"/>
  <c r="AE31" i="3"/>
  <c r="AI31" i="3"/>
  <c r="V30" i="3"/>
  <c r="AD30" i="3"/>
  <c r="AH31" i="3"/>
  <c r="AF30" i="3"/>
  <c r="B156" i="7"/>
  <c r="B154" i="7"/>
  <c r="B148" i="7"/>
  <c r="C147" i="7"/>
  <c r="B153" i="7"/>
  <c r="R29" i="3"/>
  <c r="R28" i="3"/>
  <c r="Q27" i="3"/>
  <c r="Q28" i="3"/>
  <c r="P28" i="3"/>
  <c r="Q29" i="3"/>
  <c r="Z28" i="3" l="1"/>
  <c r="W28" i="3"/>
  <c r="X29" i="3"/>
  <c r="AA28" i="3"/>
  <c r="C155" i="7"/>
  <c r="C146" i="7"/>
  <c r="C153" i="7"/>
  <c r="X28" i="3"/>
  <c r="AA29" i="3"/>
  <c r="B155" i="7"/>
  <c r="C154" i="7"/>
  <c r="C148" i="7"/>
  <c r="B149" i="7"/>
  <c r="B157" i="7"/>
  <c r="C152" i="7"/>
  <c r="Y28" i="3"/>
  <c r="B150" i="7"/>
  <c r="C151" i="7"/>
  <c r="Y29" i="3"/>
  <c r="B151" i="7"/>
  <c r="C150" i="7"/>
  <c r="B152" i="7"/>
  <c r="C157" i="7"/>
  <c r="C149" i="7"/>
  <c r="C156" i="7"/>
  <c r="R27" i="3"/>
  <c r="Q26" i="3"/>
  <c r="Q25" i="3"/>
  <c r="Q24" i="3"/>
  <c r="Q23" i="3"/>
  <c r="Q22" i="3"/>
  <c r="Q21" i="3"/>
  <c r="Q20" i="3"/>
  <c r="Q19" i="3"/>
  <c r="Q18" i="3"/>
  <c r="Q17" i="3"/>
  <c r="U6" i="3"/>
  <c r="P26" i="3"/>
  <c r="P24" i="3"/>
  <c r="P27" i="3"/>
  <c r="P16" i="3"/>
  <c r="P11" i="3"/>
  <c r="O29" i="3"/>
  <c r="AD29" i="3" s="1"/>
  <c r="O28" i="3"/>
  <c r="O27" i="3"/>
  <c r="O26" i="3"/>
  <c r="O25" i="3"/>
  <c r="O24" i="3"/>
  <c r="O23" i="3"/>
  <c r="O22" i="3"/>
  <c r="O21" i="3"/>
  <c r="O20" i="3"/>
  <c r="O19" i="3"/>
  <c r="O18" i="3"/>
  <c r="O17" i="3"/>
  <c r="O15" i="3"/>
  <c r="O14" i="3"/>
  <c r="O13" i="3"/>
  <c r="O12" i="3"/>
  <c r="O11" i="3"/>
  <c r="O10" i="3"/>
  <c r="O9" i="3"/>
  <c r="O8" i="3"/>
  <c r="O7" i="3"/>
  <c r="O16" i="3"/>
  <c r="Z27" i="3" l="1"/>
  <c r="W27" i="3"/>
  <c r="W7" i="3"/>
  <c r="W8" i="3"/>
  <c r="AG15" i="3"/>
  <c r="AD15" i="3"/>
  <c r="T24" i="3"/>
  <c r="U25" i="3"/>
  <c r="T27" i="3"/>
  <c r="T26" i="3"/>
  <c r="U27" i="3"/>
  <c r="AF28" i="3"/>
  <c r="AC28" i="3"/>
  <c r="AH28" i="3"/>
  <c r="T28" i="3"/>
  <c r="AE28" i="3"/>
  <c r="AJ28" i="3"/>
  <c r="AB28" i="3"/>
  <c r="V28" i="3"/>
  <c r="AG28" i="3"/>
  <c r="AD28" i="3"/>
  <c r="AI28" i="3"/>
  <c r="U28" i="3"/>
  <c r="V27" i="3"/>
  <c r="U24" i="3"/>
  <c r="AC27" i="3"/>
  <c r="AC29" i="3"/>
  <c r="AH29" i="3"/>
  <c r="T29" i="3"/>
  <c r="AE29" i="3"/>
  <c r="AJ29" i="3"/>
  <c r="AB29" i="3"/>
  <c r="V29" i="3"/>
  <c r="AG29" i="3"/>
  <c r="AI29" i="3"/>
  <c r="U29" i="3"/>
  <c r="AF29" i="3"/>
  <c r="U26" i="3"/>
  <c r="H9" i="7" l="1"/>
  <c r="G24" i="7" l="1"/>
  <c r="R22" i="3"/>
  <c r="Z22" i="3" s="1"/>
  <c r="R21" i="3"/>
  <c r="R20" i="3"/>
  <c r="R19" i="3"/>
  <c r="P22" i="3"/>
  <c r="P21" i="3"/>
  <c r="P20" i="3"/>
  <c r="P19" i="3"/>
  <c r="P18" i="3"/>
  <c r="P7" i="3"/>
  <c r="AJ22" i="3"/>
  <c r="AE21" i="3"/>
  <c r="AI19" i="3"/>
  <c r="AD18" i="3"/>
  <c r="W19" i="3" l="1"/>
  <c r="Z19" i="3"/>
  <c r="W21" i="3"/>
  <c r="Z21" i="3"/>
  <c r="W20" i="3"/>
  <c r="Z20" i="3"/>
  <c r="W22" i="3"/>
  <c r="V19" i="3"/>
  <c r="AB20" i="3"/>
  <c r="T22" i="3"/>
  <c r="AG22" i="3"/>
  <c r="AA21" i="3"/>
  <c r="AG20" i="3"/>
  <c r="V22" i="3"/>
  <c r="AI20" i="3"/>
  <c r="AF19" i="3"/>
  <c r="AI22" i="3"/>
  <c r="AD19" i="3"/>
  <c r="AD21" i="3"/>
  <c r="V20" i="3"/>
  <c r="AB21" i="3"/>
  <c r="AE22" i="3"/>
  <c r="V21" i="3"/>
  <c r="X20" i="3"/>
  <c r="AA22" i="3"/>
  <c r="AB22" i="3"/>
  <c r="AD20" i="3"/>
  <c r="AF18" i="3"/>
  <c r="AG21" i="3"/>
  <c r="AI21" i="3"/>
  <c r="X19" i="3"/>
  <c r="X21" i="3"/>
  <c r="U19" i="3"/>
  <c r="X22" i="3"/>
  <c r="AC19" i="3"/>
  <c r="AD22" i="3"/>
  <c r="AF20" i="3"/>
  <c r="AH19" i="3"/>
  <c r="AJ19" i="3"/>
  <c r="T18" i="3"/>
  <c r="U20" i="3"/>
  <c r="AC20" i="3"/>
  <c r="AE18" i="3"/>
  <c r="AF21" i="3"/>
  <c r="AH20" i="3"/>
  <c r="AJ20" i="3"/>
  <c r="AC18" i="3"/>
  <c r="T19" i="3"/>
  <c r="U21" i="3"/>
  <c r="Y21" i="3"/>
  <c r="AB18" i="3"/>
  <c r="AC21" i="3"/>
  <c r="AE19" i="3"/>
  <c r="AF22" i="3"/>
  <c r="AH21" i="3"/>
  <c r="AJ21" i="3"/>
  <c r="T20" i="3"/>
  <c r="U22" i="3"/>
  <c r="Y22" i="3"/>
  <c r="AB19" i="3"/>
  <c r="AC22" i="3"/>
  <c r="AE20" i="3"/>
  <c r="AG18" i="3"/>
  <c r="AH22" i="3"/>
  <c r="T21" i="3"/>
  <c r="AG19" i="3"/>
  <c r="H135" i="7" l="1"/>
  <c r="H134" i="7"/>
  <c r="H133" i="7"/>
  <c r="H132" i="7"/>
  <c r="H131" i="7"/>
  <c r="H129" i="7"/>
  <c r="H128" i="7"/>
  <c r="H127" i="7"/>
  <c r="R15" i="3" l="1"/>
  <c r="R14" i="3"/>
  <c r="Z14" i="3" s="1"/>
  <c r="R13" i="3"/>
  <c r="R12" i="3"/>
  <c r="Z12" i="3" s="1"/>
  <c r="R11" i="3"/>
  <c r="R10" i="3"/>
  <c r="Q15" i="3"/>
  <c r="U15" i="3" s="1"/>
  <c r="Q14" i="3"/>
  <c r="P14" i="3"/>
  <c r="T14" i="3" s="1"/>
  <c r="P15" i="3"/>
  <c r="W10" i="3" l="1"/>
  <c r="Z10" i="3"/>
  <c r="W11" i="3"/>
  <c r="Z11" i="3"/>
  <c r="W13" i="3"/>
  <c r="Z13" i="3"/>
  <c r="W15" i="3"/>
  <c r="Z15" i="3"/>
  <c r="W14" i="3"/>
  <c r="V14" i="3"/>
  <c r="W12" i="3"/>
  <c r="X10" i="3"/>
  <c r="X13" i="3"/>
  <c r="X15" i="3"/>
  <c r="Y12" i="3"/>
  <c r="X14" i="3"/>
  <c r="AA14" i="3"/>
  <c r="AD14" i="3"/>
  <c r="Y11" i="3"/>
  <c r="U14" i="3"/>
  <c r="V15" i="3"/>
  <c r="AE15" i="3"/>
  <c r="X11" i="3"/>
  <c r="AH15" i="3"/>
  <c r="X12" i="3"/>
  <c r="AI15" i="3"/>
  <c r="Y10" i="3"/>
  <c r="AE14" i="3"/>
  <c r="AI14" i="3"/>
  <c r="AB14" i="3"/>
  <c r="AF14" i="3"/>
  <c r="AB15" i="3"/>
  <c r="AF15" i="3"/>
  <c r="AJ14" i="3"/>
  <c r="T15" i="3"/>
  <c r="AC14" i="3"/>
  <c r="AG14" i="3"/>
  <c r="AJ15" i="3"/>
  <c r="AC15" i="3"/>
  <c r="AG6" i="3" l="1"/>
  <c r="AC6" i="3"/>
  <c r="AF6" i="3"/>
  <c r="AD6" i="3"/>
  <c r="AI6" i="3"/>
  <c r="AE6" i="3"/>
  <c r="Q7" i="3" l="1"/>
  <c r="O32" i="3"/>
  <c r="O33" i="3"/>
  <c r="O47" i="3"/>
  <c r="O48" i="3"/>
  <c r="O49" i="3"/>
  <c r="O50" i="3"/>
  <c r="O51" i="3"/>
  <c r="O52" i="3"/>
  <c r="O53" i="3"/>
  <c r="O54" i="3"/>
  <c r="O55" i="3"/>
  <c r="O56" i="3"/>
  <c r="O57" i="3"/>
  <c r="AG57" i="3" l="1"/>
  <c r="O58" i="3"/>
  <c r="AB58" i="3" s="1"/>
  <c r="AE12" i="3"/>
  <c r="AD12" i="3"/>
  <c r="V12" i="3"/>
  <c r="AI12" i="3"/>
  <c r="AG12" i="3"/>
  <c r="AC12" i="3"/>
  <c r="AF12" i="3"/>
  <c r="AI11" i="3"/>
  <c r="AE11" i="3"/>
  <c r="AC11" i="3"/>
  <c r="AF11" i="3"/>
  <c r="AG11" i="3"/>
  <c r="AD11" i="3"/>
  <c r="V11" i="3"/>
  <c r="Y7" i="3"/>
  <c r="X7" i="3"/>
  <c r="AF9" i="3"/>
  <c r="AD9" i="3"/>
  <c r="AI9" i="3"/>
  <c r="AE9" i="3"/>
  <c r="AG9" i="3"/>
  <c r="AC9" i="3"/>
  <c r="AI10" i="3"/>
  <c r="AE10" i="3"/>
  <c r="AD10" i="3"/>
  <c r="V10" i="3"/>
  <c r="AG10" i="3"/>
  <c r="AC10" i="3"/>
  <c r="AF10" i="3"/>
  <c r="AC8" i="3"/>
  <c r="AF8" i="3"/>
  <c r="AI8" i="3"/>
  <c r="AE8" i="3"/>
  <c r="AG8" i="3"/>
  <c r="AD8" i="3"/>
  <c r="AG7" i="3"/>
  <c r="AC7" i="3"/>
  <c r="V7" i="3"/>
  <c r="T7" i="3"/>
  <c r="AD7" i="3"/>
  <c r="AF7" i="3"/>
  <c r="AB7" i="3"/>
  <c r="AI7" i="3"/>
  <c r="AE7" i="3"/>
  <c r="U7" i="3"/>
  <c r="AD13" i="3"/>
  <c r="V13" i="3"/>
  <c r="AF13" i="3"/>
  <c r="AG13" i="3"/>
  <c r="AC13" i="3"/>
  <c r="AJ13" i="3"/>
  <c r="AI13" i="3"/>
  <c r="AE13" i="3"/>
  <c r="E66" i="3" l="1"/>
  <c r="AG58" i="3"/>
  <c r="AF58" i="3"/>
  <c r="AE58" i="3"/>
  <c r="AD58" i="3"/>
  <c r="AH58" i="3"/>
  <c r="AC58" i="3"/>
  <c r="AJ58" i="3"/>
  <c r="AI58" i="3"/>
  <c r="A52" i="6"/>
  <c r="A53" i="6"/>
  <c r="A51" i="6" l="1"/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3" i="6"/>
  <c r="G34" i="7" l="1"/>
  <c r="H13" i="7"/>
  <c r="Q53" i="3"/>
  <c r="P53" i="3"/>
  <c r="T53" i="3" s="1"/>
  <c r="R53" i="3"/>
  <c r="Y53" i="3" l="1"/>
  <c r="V53" i="3"/>
  <c r="AH53" i="3"/>
  <c r="X53" i="3"/>
  <c r="AA53" i="3"/>
  <c r="U53" i="3"/>
  <c r="AH51" i="3" l="1"/>
  <c r="P51" i="3"/>
  <c r="T51" i="3" s="1"/>
  <c r="Q51" i="3"/>
  <c r="R52" i="3"/>
  <c r="Q52" i="3"/>
  <c r="P52" i="3"/>
  <c r="T52" i="3" s="1"/>
  <c r="AH52" i="3"/>
  <c r="Y52" i="3" l="1"/>
  <c r="AA52" i="3"/>
  <c r="X52" i="3"/>
  <c r="U51" i="3"/>
  <c r="U52" i="3"/>
  <c r="V52" i="3"/>
  <c r="B69" i="5" l="1"/>
  <c r="P32" i="3"/>
  <c r="T32" i="3" s="1"/>
  <c r="P33" i="3"/>
  <c r="T33" i="3" s="1"/>
  <c r="P47" i="3"/>
  <c r="T47" i="3" s="1"/>
  <c r="P48" i="3"/>
  <c r="T48" i="3" s="1"/>
  <c r="P49" i="3"/>
  <c r="T49" i="3" s="1"/>
  <c r="P50" i="3"/>
  <c r="T50" i="3" s="1"/>
  <c r="AB52" i="3"/>
  <c r="Q33" i="3" l="1"/>
  <c r="G27" i="7" l="1"/>
  <c r="B1" i="6"/>
  <c r="G26" i="7" l="1"/>
  <c r="G25" i="7"/>
  <c r="G32" i="7"/>
  <c r="G31" i="7"/>
  <c r="G30" i="7"/>
  <c r="G35" i="7"/>
  <c r="G29" i="7"/>
  <c r="G33" i="7"/>
  <c r="G28" i="7"/>
  <c r="H139" i="7"/>
  <c r="H138" i="7"/>
  <c r="H136" i="7"/>
  <c r="H142" i="7" l="1"/>
  <c r="H143" i="7" s="1"/>
  <c r="A2" i="6"/>
  <c r="H156" i="7" l="1"/>
  <c r="H157" i="7"/>
  <c r="H154" i="7"/>
  <c r="H158" i="7"/>
  <c r="H148" i="7"/>
  <c r="H155" i="7"/>
  <c r="H146" i="7"/>
  <c r="H153" i="7"/>
  <c r="H151" i="7"/>
  <c r="H152" i="7"/>
  <c r="H150" i="7"/>
  <c r="H147" i="7"/>
  <c r="H149" i="7"/>
  <c r="H145" i="7"/>
  <c r="H20" i="7" l="1"/>
  <c r="AB56" i="3"/>
  <c r="P56" i="3"/>
  <c r="T56" i="3" s="1"/>
  <c r="Q56" i="3"/>
  <c r="R56" i="3"/>
  <c r="H21" i="7" l="1"/>
  <c r="Y56" i="3"/>
  <c r="AD56" i="3"/>
  <c r="AA56" i="3"/>
  <c r="AC56" i="3"/>
  <c r="AI56" i="3"/>
  <c r="AH56" i="3"/>
  <c r="V56" i="3"/>
  <c r="U56" i="3"/>
  <c r="AG56" i="3"/>
  <c r="AF56" i="3"/>
  <c r="AE56" i="3"/>
  <c r="AJ56" i="3"/>
  <c r="X56" i="3"/>
  <c r="I67" i="5"/>
  <c r="H32" i="7" l="1"/>
  <c r="R32" i="7"/>
  <c r="R35" i="7" s="1"/>
  <c r="H25" i="7"/>
  <c r="H33" i="7"/>
  <c r="H35" i="7"/>
  <c r="H27" i="7"/>
  <c r="H31" i="7"/>
  <c r="H24" i="7"/>
  <c r="H26" i="7"/>
  <c r="H30" i="7"/>
  <c r="H28" i="7"/>
  <c r="H29" i="7"/>
  <c r="H34" i="7"/>
  <c r="K67" i="5"/>
  <c r="C69" i="5"/>
  <c r="L67" i="5" s="1"/>
  <c r="D69" i="5"/>
  <c r="M67" i="5" s="1"/>
  <c r="E69" i="5"/>
  <c r="N67" i="5" s="1"/>
  <c r="F69" i="5"/>
  <c r="O67" i="5" s="1"/>
  <c r="G69" i="5"/>
  <c r="P67" i="5" s="1"/>
  <c r="I68" i="5" l="1"/>
  <c r="AH47" i="3" l="1"/>
  <c r="AJ6" i="3"/>
  <c r="AH9" i="3"/>
  <c r="AH16" i="3"/>
  <c r="AD17" i="3"/>
  <c r="AF23" i="3"/>
  <c r="AG26" i="3"/>
  <c r="P8" i="3"/>
  <c r="T9" i="3"/>
  <c r="P10" i="3"/>
  <c r="T10" i="3" s="1"/>
  <c r="T11" i="3"/>
  <c r="P12" i="3"/>
  <c r="T12" i="3" s="1"/>
  <c r="P13" i="3"/>
  <c r="T13" i="3" s="1"/>
  <c r="P17" i="3"/>
  <c r="T17" i="3" s="1"/>
  <c r="P23" i="3"/>
  <c r="T23" i="3" s="1"/>
  <c r="P25" i="3"/>
  <c r="T25" i="3" s="1"/>
  <c r="P54" i="3"/>
  <c r="T54" i="3" s="1"/>
  <c r="P55" i="3"/>
  <c r="T55" i="3" s="1"/>
  <c r="P57" i="3"/>
  <c r="T57" i="3" s="1"/>
  <c r="AF32" i="3"/>
  <c r="AE33" i="3"/>
  <c r="AH48" i="3"/>
  <c r="AH49" i="3"/>
  <c r="AH50" i="3"/>
  <c r="AD54" i="3"/>
  <c r="AI55" i="3"/>
  <c r="AE57" i="3"/>
  <c r="Q8" i="3"/>
  <c r="AB8" i="3"/>
  <c r="Q9" i="3"/>
  <c r="U9" i="3" s="1"/>
  <c r="R9" i="3"/>
  <c r="Z9" i="3" s="1"/>
  <c r="AB9" i="3"/>
  <c r="Q10" i="3"/>
  <c r="U10" i="3" s="1"/>
  <c r="AB10" i="3"/>
  <c r="Q11" i="3"/>
  <c r="U11" i="3" s="1"/>
  <c r="AA11" i="3"/>
  <c r="AB11" i="3"/>
  <c r="Q12" i="3"/>
  <c r="U12" i="3" s="1"/>
  <c r="AB12" i="3"/>
  <c r="Q13" i="3"/>
  <c r="U13" i="3" s="1"/>
  <c r="AB13" i="3"/>
  <c r="Q16" i="3"/>
  <c r="R16" i="3"/>
  <c r="AB16" i="3"/>
  <c r="R17" i="3"/>
  <c r="Z17" i="3" s="1"/>
  <c r="U18" i="3"/>
  <c r="R18" i="3"/>
  <c r="U23" i="3"/>
  <c r="R24" i="3"/>
  <c r="R25" i="3"/>
  <c r="Q47" i="3"/>
  <c r="Q48" i="3"/>
  <c r="Q49" i="3"/>
  <c r="Q50" i="3"/>
  <c r="Q54" i="3"/>
  <c r="Q55" i="3"/>
  <c r="Q57" i="3"/>
  <c r="R26" i="3"/>
  <c r="R33" i="3"/>
  <c r="R47" i="3"/>
  <c r="R48" i="3"/>
  <c r="R49" i="3"/>
  <c r="R50" i="3"/>
  <c r="R51" i="3"/>
  <c r="R54" i="3"/>
  <c r="R55" i="3"/>
  <c r="R57" i="3"/>
  <c r="Z26" i="3" l="1"/>
  <c r="W26" i="3"/>
  <c r="W18" i="3"/>
  <c r="Z18" i="3"/>
  <c r="Z25" i="3"/>
  <c r="W25" i="3"/>
  <c r="W24" i="3"/>
  <c r="Z24" i="3"/>
  <c r="Y17" i="3"/>
  <c r="W17" i="3"/>
  <c r="W16" i="3"/>
  <c r="Z16" i="3"/>
  <c r="W9" i="3"/>
  <c r="E65" i="3"/>
  <c r="Y50" i="3"/>
  <c r="Y49" i="3"/>
  <c r="P58" i="3"/>
  <c r="Y48" i="3"/>
  <c r="Y47" i="3"/>
  <c r="R58" i="3"/>
  <c r="Q58" i="3"/>
  <c r="Y33" i="3"/>
  <c r="V25" i="3"/>
  <c r="X26" i="3"/>
  <c r="V26" i="3"/>
  <c r="U8" i="3"/>
  <c r="Y23" i="3"/>
  <c r="X23" i="3"/>
  <c r="T8" i="3"/>
  <c r="AB6" i="3"/>
  <c r="AA9" i="3"/>
  <c r="Y9" i="3"/>
  <c r="X9" i="3"/>
  <c r="V9" i="3"/>
  <c r="X8" i="3"/>
  <c r="V8" i="3"/>
  <c r="AA57" i="3"/>
  <c r="Y57" i="3"/>
  <c r="Y55" i="3"/>
  <c r="Y54" i="3"/>
  <c r="Y51" i="3"/>
  <c r="AA54" i="3"/>
  <c r="X54" i="3"/>
  <c r="Y15" i="3"/>
  <c r="Y20" i="3"/>
  <c r="AB50" i="3"/>
  <c r="AB49" i="3"/>
  <c r="AE24" i="3"/>
  <c r="AB47" i="3"/>
  <c r="Y18" i="3"/>
  <c r="X50" i="3"/>
  <c r="Y14" i="3"/>
  <c r="AB48" i="3"/>
  <c r="AA49" i="3"/>
  <c r="Y16" i="3"/>
  <c r="AE51" i="3"/>
  <c r="AB51" i="3"/>
  <c r="AG50" i="3"/>
  <c r="AD47" i="3"/>
  <c r="AI49" i="3"/>
  <c r="AH27" i="3"/>
  <c r="U54" i="3"/>
  <c r="AF54" i="3"/>
  <c r="AH54" i="3"/>
  <c r="AG54" i="3"/>
  <c r="AB54" i="3"/>
  <c r="AF51" i="3"/>
  <c r="Y46" i="3"/>
  <c r="AJ8" i="3"/>
  <c r="AH8" i="3"/>
  <c r="AJ9" i="3"/>
  <c r="Y13" i="3"/>
  <c r="U55" i="3"/>
  <c r="AJ48" i="3"/>
  <c r="V48" i="3"/>
  <c r="AJ54" i="3"/>
  <c r="AC54" i="3"/>
  <c r="AE54" i="3"/>
  <c r="AD55" i="3"/>
  <c r="V55" i="3"/>
  <c r="AF55" i="3"/>
  <c r="AI54" i="3"/>
  <c r="V50" i="3"/>
  <c r="AJ57" i="3"/>
  <c r="V54" i="3"/>
  <c r="AF52" i="3"/>
  <c r="AI51" i="3"/>
  <c r="AD52" i="3"/>
  <c r="AA51" i="3"/>
  <c r="AA55" i="3"/>
  <c r="AI53" i="3"/>
  <c r="X51" i="3"/>
  <c r="AF49" i="3"/>
  <c r="AJ50" i="3"/>
  <c r="U48" i="3"/>
  <c r="AI47" i="3"/>
  <c r="AJ47" i="3"/>
  <c r="V17" i="3"/>
  <c r="AA13" i="3"/>
  <c r="AA7" i="3"/>
  <c r="AA8" i="3"/>
  <c r="Y8" i="3"/>
  <c r="AA12" i="3"/>
  <c r="X18" i="3"/>
  <c r="AA18" i="3"/>
  <c r="AB33" i="3"/>
  <c r="AB53" i="3"/>
  <c r="U50" i="3"/>
  <c r="AI50" i="3"/>
  <c r="AC50" i="3"/>
  <c r="AD50" i="3"/>
  <c r="AD53" i="3"/>
  <c r="AF50" i="3"/>
  <c r="AE50" i="3"/>
  <c r="AA17" i="3"/>
  <c r="AI33" i="3"/>
  <c r="AG33" i="3"/>
  <c r="AJ33" i="3"/>
  <c r="AD33" i="3"/>
  <c r="U33" i="3"/>
  <c r="V33" i="3"/>
  <c r="AC33" i="3"/>
  <c r="AF33" i="3"/>
  <c r="AH33" i="3"/>
  <c r="AI32" i="3"/>
  <c r="AD32" i="3"/>
  <c r="AJ32" i="3"/>
  <c r="AB32" i="3"/>
  <c r="V32" i="3"/>
  <c r="AH32" i="3"/>
  <c r="AC32" i="3"/>
  <c r="AG32" i="3"/>
  <c r="AE32" i="3"/>
  <c r="U32" i="3"/>
  <c r="V47" i="3"/>
  <c r="X55" i="3"/>
  <c r="AE47" i="3"/>
  <c r="AB57" i="3"/>
  <c r="Y19" i="3"/>
  <c r="AJ51" i="3"/>
  <c r="AC47" i="3"/>
  <c r="AC51" i="3"/>
  <c r="AH37" i="3"/>
  <c r="AF47" i="3"/>
  <c r="V51" i="3"/>
  <c r="AH57" i="3"/>
  <c r="AA20" i="3"/>
  <c r="AG47" i="3"/>
  <c r="U47" i="3"/>
  <c r="AG51" i="3"/>
  <c r="AA47" i="3"/>
  <c r="AF57" i="3"/>
  <c r="X47" i="3"/>
  <c r="AD51" i="3"/>
  <c r="AJ27" i="3"/>
  <c r="AB27" i="3"/>
  <c r="Y27" i="3"/>
  <c r="AH26" i="3"/>
  <c r="AF26" i="3"/>
  <c r="AB26" i="3"/>
  <c r="AI27" i="3"/>
  <c r="AD27" i="3"/>
  <c r="AG27" i="3"/>
  <c r="AC26" i="3"/>
  <c r="AD26" i="3"/>
  <c r="AE26" i="3"/>
  <c r="AJ26" i="3"/>
  <c r="AI26" i="3"/>
  <c r="X27" i="3"/>
  <c r="AA27" i="3"/>
  <c r="AF27" i="3"/>
  <c r="AE27" i="3"/>
  <c r="AH55" i="3"/>
  <c r="AE55" i="3"/>
  <c r="AB55" i="3"/>
  <c r="AE53" i="3"/>
  <c r="AJ53" i="3"/>
  <c r="AF48" i="3"/>
  <c r="AE48" i="3"/>
  <c r="AJ55" i="3"/>
  <c r="AD48" i="3"/>
  <c r="AG53" i="3"/>
  <c r="AG48" i="3"/>
  <c r="AA33" i="3"/>
  <c r="X25" i="3"/>
  <c r="X49" i="3"/>
  <c r="AF53" i="3"/>
  <c r="AC53" i="3"/>
  <c r="AJ49" i="3"/>
  <c r="U49" i="3"/>
  <c r="AG55" i="3"/>
  <c r="AC55" i="3"/>
  <c r="V49" i="3"/>
  <c r="AA50" i="3"/>
  <c r="AA23" i="3"/>
  <c r="X33" i="3"/>
  <c r="AH36" i="3"/>
  <c r="AI48" i="3"/>
  <c r="AC49" i="3"/>
  <c r="AE49" i="3"/>
  <c r="AC48" i="3"/>
  <c r="AJ7" i="3"/>
  <c r="AD49" i="3"/>
  <c r="AG49" i="3"/>
  <c r="AA26" i="3"/>
  <c r="Y26" i="3"/>
  <c r="AA25" i="3"/>
  <c r="AC24" i="3"/>
  <c r="AJ24" i="3"/>
  <c r="AE25" i="3"/>
  <c r="AB25" i="3"/>
  <c r="AJ25" i="3"/>
  <c r="AC25" i="3"/>
  <c r="AG25" i="3"/>
  <c r="AD25" i="3"/>
  <c r="AI25" i="3"/>
  <c r="AH25" i="3"/>
  <c r="AF25" i="3"/>
  <c r="Y25" i="3"/>
  <c r="AD24" i="3"/>
  <c r="AI57" i="3"/>
  <c r="X48" i="3"/>
  <c r="AE52" i="3"/>
  <c r="AH14" i="3"/>
  <c r="AJ52" i="3"/>
  <c r="X57" i="3"/>
  <c r="AA48" i="3"/>
  <c r="U57" i="3"/>
  <c r="AI52" i="3"/>
  <c r="AC52" i="3"/>
  <c r="AC57" i="3"/>
  <c r="AG52" i="3"/>
  <c r="V57" i="3"/>
  <c r="AD57" i="3"/>
  <c r="AI24" i="3"/>
  <c r="AF24" i="3"/>
  <c r="AG24" i="3"/>
  <c r="AH24" i="3"/>
  <c r="AB24" i="3"/>
  <c r="Y24" i="3"/>
  <c r="AA24" i="3"/>
  <c r="X24" i="3"/>
  <c r="V24" i="3"/>
  <c r="AB23" i="3"/>
  <c r="AI23" i="3"/>
  <c r="AJ23" i="3"/>
  <c r="AC23" i="3"/>
  <c r="AH23" i="3"/>
  <c r="V23" i="3"/>
  <c r="AD23" i="3"/>
  <c r="AE23" i="3"/>
  <c r="AG23" i="3"/>
  <c r="AB17" i="3"/>
  <c r="U17" i="3"/>
  <c r="AA19" i="3"/>
  <c r="AJ18" i="3"/>
  <c r="AH18" i="3"/>
  <c r="V18" i="3"/>
  <c r="AI18" i="3"/>
  <c r="AC17" i="3"/>
  <c r="AF17" i="3"/>
  <c r="AG17" i="3"/>
  <c r="AJ17" i="3"/>
  <c r="AE17" i="3"/>
  <c r="X17" i="3"/>
  <c r="AH17" i="3"/>
  <c r="AI17" i="3"/>
  <c r="AD16" i="3"/>
  <c r="X16" i="3"/>
  <c r="AC16" i="3"/>
  <c r="U16" i="3"/>
  <c r="T16" i="3"/>
  <c r="V16" i="3"/>
  <c r="AG16" i="3"/>
  <c r="AF16" i="3"/>
  <c r="AI16" i="3"/>
  <c r="AA16" i="3"/>
  <c r="AE16" i="3"/>
  <c r="AJ16" i="3"/>
  <c r="AA15" i="3"/>
  <c r="AH13" i="3"/>
  <c r="AJ12" i="3"/>
  <c r="AH12" i="3"/>
  <c r="AH7" i="3"/>
  <c r="AJ11" i="3"/>
  <c r="AH11" i="3"/>
  <c r="AJ10" i="3"/>
  <c r="AA10" i="3"/>
  <c r="AH10" i="3"/>
  <c r="W58" i="3" l="1"/>
  <c r="X58" i="3"/>
  <c r="Z58" i="3"/>
  <c r="AA58" i="3"/>
  <c r="Y58" i="3" a="1"/>
  <c r="Y58" i="3" s="1"/>
  <c r="V58" i="3"/>
  <c r="G59" i="3"/>
  <c r="F59" i="3"/>
  <c r="E59" i="3"/>
  <c r="J59" i="3"/>
  <c r="H59" i="3"/>
  <c r="M59" i="3"/>
  <c r="L59" i="3"/>
  <c r="D59" i="3"/>
  <c r="C59" i="3"/>
  <c r="K59" i="3"/>
  <c r="I59" i="3"/>
  <c r="T58" i="3"/>
  <c r="E62" i="3"/>
  <c r="E63" i="3"/>
  <c r="U58" i="3"/>
  <c r="E6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<sst xmlns="http://schemas.openxmlformats.org/spreadsheetml/2006/main" count="419" uniqueCount="144">
  <si>
    <t xml:space="preserve">País: </t>
  </si>
  <si>
    <t>Colombia</t>
  </si>
  <si>
    <t>Vigilancia de Influenza y otros Virus Respiratorios</t>
  </si>
  <si>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</si>
  <si>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</si>
  <si>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otros INFLUENZA A</t>
  </si>
  <si>
    <t>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</si>
  <si>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</si>
  <si>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</si>
  <si>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</si>
  <si>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</si>
  <si>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</si>
  <si>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</si>
  <si>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</si>
  <si>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</si>
  <si>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</si>
  <si>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</si>
  <si>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</si>
  <si>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</si>
  <si>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</si>
  <si>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</si>
  <si>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</si>
  <si>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</si>
  <si>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</si>
  <si>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</si>
  <si>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</si>
  <si>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</si>
  <si>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</si>
  <si>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A(H3)</t>
  </si>
  <si>
    <t xml:space="preserve">Parainfluenza </t>
  </si>
  <si>
    <t xml:space="preserve">VSR </t>
  </si>
  <si>
    <t>Adenovirus</t>
  </si>
  <si>
    <t>Metapneumovirus</t>
  </si>
  <si>
    <t>Rinovirus</t>
  </si>
  <si>
    <t>Otros Virus</t>
  </si>
  <si>
    <t>% Positivos</t>
  </si>
  <si>
    <t>% Pandémica</t>
  </si>
  <si>
    <t>A no subtificado</t>
  </si>
  <si>
    <t>A no subtipificable</t>
  </si>
  <si>
    <t>% Estacional (H1)</t>
  </si>
  <si>
    <t>% Estacional (H3)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</si>
  <si>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</si>
  <si>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</si>
  <si>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</si>
  <si>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</si>
  <si>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</si>
  <si>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</si>
  <si>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</si>
  <si>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</si>
  <si>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</si>
  <si>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</si>
  <si>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</si>
  <si>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</si>
  <si>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</si>
  <si>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</si>
  <si>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</si>
  <si>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</si>
  <si>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</si>
  <si>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</si>
  <si>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</si>
  <si>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</si>
  <si>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</si>
  <si>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</si>
  <si>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</si>
  <si>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</si>
  <si>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</si>
  <si>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</si>
  <si>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</si>
  <si>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</si>
  <si>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</si>
  <si>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</si>
  <si>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</si>
  <si>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</si>
  <si>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</si>
  <si>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</si>
  <si>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</si>
  <si>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</si>
  <si>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</si>
  <si>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</si>
  <si>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</si>
  <si>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</si>
  <si>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</si>
  <si>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</si>
  <si>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</si>
  <si>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</si>
  <si>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</si>
  <si>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</si>
  <si>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</si>
  <si>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</si>
  <si>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</si>
  <si>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</si>
  <si>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</si>
  <si>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</si>
  <si>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</si>
  <si>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>INDICADORES ACUMULADOS PARA EL AÑO
(para el cálculo se utilizaron muestras totales)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</si>
  <si>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</si>
  <si>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</si>
  <si>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</si>
  <si>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</si>
  <si>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</si>
  <si>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grupos de edad: hopitalizados y fallecidos 2022</t>
  </si>
  <si>
    <t>Tipo de virus</t>
  </si>
  <si>
    <t>GRUPOS DE EDAD</t>
  </si>
  <si>
    <t>&lt;2 años</t>
  </si>
  <si>
    <t xml:space="preserve"> 2-4</t>
  </si>
  <si>
    <t>5 a 14 años</t>
  </si>
  <si>
    <t>15 a 39 años</t>
  </si>
  <si>
    <t>40 a 59 años</t>
  </si>
  <si>
    <t>60 y más</t>
  </si>
  <si>
    <t xml:space="preserve">VRS </t>
  </si>
  <si>
    <t>H3N2</t>
  </si>
  <si>
    <t>H1N1</t>
  </si>
  <si>
    <t>A no subtipifica</t>
  </si>
  <si>
    <t>H1N1 2009</t>
  </si>
  <si>
    <t>SARS CoV 2</t>
  </si>
  <si>
    <t xml:space="preserve">sin sar </t>
  </si>
  <si>
    <t>con sars</t>
  </si>
  <si>
    <t>con SARS</t>
  </si>
  <si>
    <t>sin SARS</t>
  </si>
  <si>
    <t>% menores de 5 años</t>
  </si>
  <si>
    <t>SD</t>
  </si>
  <si>
    <t>Positivos</t>
  </si>
  <si>
    <t>Negativos</t>
  </si>
  <si>
    <t xml:space="preserve">Total </t>
  </si>
  <si>
    <t>grupos de edad: ESI</t>
  </si>
  <si>
    <t>IRAG</t>
  </si>
  <si>
    <t>grupos de edad:</t>
  </si>
  <si>
    <t>IRAG inusitado</t>
  </si>
  <si>
    <t>con sar</t>
  </si>
  <si>
    <t>sin sara</t>
  </si>
  <si>
    <t xml:space="preserve">COVID </t>
  </si>
  <si>
    <t>(ficha346)</t>
  </si>
  <si>
    <t>Otros Virus (Enterovirus)</t>
  </si>
  <si>
    <t>sin sar</t>
  </si>
  <si>
    <t>Otros Coranovirus</t>
  </si>
  <si>
    <t>Otros Coranoviruss</t>
  </si>
  <si>
    <t>otros coranovuris</t>
  </si>
  <si>
    <t>Otros Virus (enterovirus)</t>
  </si>
  <si>
    <t>con sara</t>
  </si>
  <si>
    <t>total</t>
  </si>
  <si>
    <t>%</t>
  </si>
  <si>
    <t/>
  </si>
  <si>
    <t>% Positividad</t>
  </si>
  <si>
    <t>PORCENTAJE DE POSITIVIDAD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</si>
</sst>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7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8"/>
      <name val="Arial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u/>
      <sz val="14"/>
      <name val="Times New Roman"/>
      <family val="1"/>
    </font>
    <font>
      <sz val="11"/>
      <name val="Arial"/>
      <family val="2"/>
    </font>
    <font>
      <b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sz val="14"/>
      <name val="Arial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"/>
      <family val="2"/>
    </font>
    <font>
      <b/>
      <sz val="14"/>
      <name val="Arial Narrow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72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indexed="9"/>
      <name val="Arial Narrow"/>
      <family val="2"/>
    </font>
    <font>
      <b/>
      <sz val="11"/>
      <color indexed="9"/>
      <name val="Arial Narrow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color theme="3" tint="0.39997558519241921"/>
      <name val="Arial"/>
      <family val="2"/>
    </font>
    <font>
      <b/>
      <sz val="10"/>
      <color theme="3" tint="0.39997558519241921"/>
      <name val="Arial"/>
      <family val="2"/>
    </font>
    <font>
      <b/>
      <sz val="11"/>
      <name val="Arial"/>
      <family val="2"/>
    </font>
    <font>
      <sz val="11"/>
      <color rgb="FF000000"/>
      <name val="Aptos Narrow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73C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/>
      <diagonal/>
    </border>
    <border>
      <left style="thin">
        <color indexed="23"/>
      </left>
      <right style="thin">
        <color indexed="64"/>
      </right>
      <top/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3">
    <xf numFmtId="0" fontId="0" fillId="0" borderId="0"/>
    <xf numFmtId="0" fontId="24" fillId="2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3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6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30" fillId="5" borderId="0" applyNumberFormat="0" applyBorder="0" applyAlignment="0" applyProtection="0"/>
    <xf numFmtId="0" fontId="27" fillId="13" borderId="1" applyNumberFormat="0" applyAlignment="0" applyProtection="0"/>
    <xf numFmtId="0" fontId="28" fillId="17" borderId="2" applyNumberFormat="0" applyAlignment="0" applyProtection="0"/>
    <xf numFmtId="0" fontId="35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21" borderId="0" applyNumberFormat="0" applyBorder="0" applyAlignment="0" applyProtection="0"/>
    <xf numFmtId="0" fontId="34" fillId="3" borderId="1" applyNumberFormat="0" applyAlignment="0" applyProtection="0"/>
    <xf numFmtId="0" fontId="26" fillId="4" borderId="0" applyNumberFormat="0" applyBorder="0" applyAlignment="0" applyProtection="0"/>
    <xf numFmtId="0" fontId="36" fillId="23" borderId="0" applyNumberFormat="0" applyBorder="0" applyAlignment="0" applyProtection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23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2" fillId="0" borderId="0"/>
    <xf numFmtId="0" fontId="23" fillId="0" borderId="0"/>
    <xf numFmtId="0" fontId="41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2" fillId="0" borderId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43" fillId="0" borderId="0" applyNumberFormat="0" applyBorder="0" applyAlignment="0"/>
    <xf numFmtId="0" fontId="24" fillId="22" borderId="4" applyNumberFormat="0" applyFont="0" applyAlignment="0" applyProtection="0"/>
    <xf numFmtId="0" fontId="37" fillId="13" borderId="5" applyNumberFormat="0" applyAlignment="0" applyProtection="0"/>
    <xf numFmtId="0" fontId="4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3" fillId="0" borderId="8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46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36" applyNumberFormat="0" applyFill="0" applyAlignment="0" applyProtection="0"/>
    <xf numFmtId="0" fontId="49" fillId="0" borderId="37" applyNumberFormat="0" applyFill="0" applyAlignment="0" applyProtection="0"/>
    <xf numFmtId="0" fontId="49" fillId="0" borderId="0" applyNumberFormat="0" applyFill="0" applyBorder="0" applyAlignment="0" applyProtection="0"/>
    <xf numFmtId="0" fontId="50" fillId="32" borderId="0" applyNumberFormat="0" applyBorder="0" applyAlignment="0" applyProtection="0"/>
    <xf numFmtId="0" fontId="51" fillId="33" borderId="0" applyNumberFormat="0" applyBorder="0" applyAlignment="0" applyProtection="0"/>
    <xf numFmtId="0" fontId="52" fillId="35" borderId="38" applyNumberFormat="0" applyAlignment="0" applyProtection="0"/>
    <xf numFmtId="0" fontId="53" fillId="36" borderId="39" applyNumberFormat="0" applyAlignment="0" applyProtection="0"/>
    <xf numFmtId="0" fontId="54" fillId="36" borderId="38" applyNumberFormat="0" applyAlignment="0" applyProtection="0"/>
    <xf numFmtId="0" fontId="55" fillId="0" borderId="40" applyNumberFormat="0" applyFill="0" applyAlignment="0" applyProtection="0"/>
    <xf numFmtId="0" fontId="56" fillId="37" borderId="41" applyNumberFormat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6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6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6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60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60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0" borderId="0"/>
    <xf numFmtId="0" fontId="60" fillId="42" borderId="0" applyNumberFormat="0" applyBorder="0" applyAlignment="0" applyProtection="0"/>
    <xf numFmtId="0" fontId="60" fillId="46" borderId="0" applyNumberFormat="0" applyBorder="0" applyAlignment="0" applyProtection="0"/>
    <xf numFmtId="0" fontId="60" fillId="50" borderId="0" applyNumberFormat="0" applyBorder="0" applyAlignment="0" applyProtection="0"/>
    <xf numFmtId="0" fontId="60" fillId="54" borderId="0" applyNumberFormat="0" applyBorder="0" applyAlignment="0" applyProtection="0"/>
    <xf numFmtId="0" fontId="60" fillId="58" borderId="0" applyNumberFormat="0" applyBorder="0" applyAlignment="0" applyProtection="0"/>
    <xf numFmtId="0" fontId="60" fillId="62" borderId="0" applyNumberFormat="0" applyBorder="0" applyAlignment="0" applyProtection="0"/>
    <xf numFmtId="0" fontId="61" fillId="34" borderId="0" applyNumberFormat="0" applyBorder="0" applyAlignment="0" applyProtection="0"/>
    <xf numFmtId="0" fontId="1" fillId="38" borderId="42" applyNumberFormat="0" applyFont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7" fillId="0" borderId="0" xfId="0" applyNumberFormat="1" applyFont="1"/>
    <xf numFmtId="0" fontId="7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49" fontId="4" fillId="2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15" fillId="24" borderId="1" xfId="0" applyFont="1" applyFill="1" applyBorder="1" applyAlignment="1">
      <alignment horizontal="center" vertical="center" wrapText="1"/>
    </xf>
    <xf numFmtId="0" fontId="13" fillId="0" borderId="0" xfId="0" applyFont="1" applyProtection="1">
      <protection locked="0"/>
    </xf>
    <xf numFmtId="0" fontId="13" fillId="0" borderId="10" xfId="0" applyFont="1" applyBorder="1" applyProtection="1">
      <protection locked="0"/>
    </xf>
    <xf numFmtId="49" fontId="4" fillId="24" borderId="11" xfId="0" applyNumberFormat="1" applyFont="1" applyFill="1" applyBorder="1" applyAlignment="1">
      <alignment horizontal="center" vertical="center" wrapText="1"/>
    </xf>
    <xf numFmtId="0" fontId="9" fillId="24" borderId="13" xfId="0" applyFont="1" applyFill="1" applyBorder="1" applyAlignment="1">
      <alignment horizontal="center" vertical="center" wrapText="1"/>
    </xf>
    <xf numFmtId="49" fontId="4" fillId="24" borderId="13" xfId="0" applyNumberFormat="1" applyFont="1" applyFill="1" applyBorder="1" applyAlignment="1">
      <alignment horizontal="center" vertical="center" wrapText="1"/>
    </xf>
    <xf numFmtId="164" fontId="21" fillId="25" borderId="14" xfId="0" applyNumberFormat="1" applyFont="1" applyFill="1" applyBorder="1" applyAlignment="1">
      <alignment vertical="center"/>
    </xf>
    <xf numFmtId="0" fontId="0" fillId="0" borderId="15" xfId="0" applyBorder="1"/>
    <xf numFmtId="0" fontId="19" fillId="0" borderId="0" xfId="0" applyFont="1" applyAlignment="1">
      <alignment vertical="center"/>
    </xf>
    <xf numFmtId="0" fontId="15" fillId="26" borderId="1" xfId="0" applyFont="1" applyFill="1" applyBorder="1" applyAlignment="1">
      <alignment horizontal="center" vertical="center" wrapText="1"/>
    </xf>
    <xf numFmtId="164" fontId="16" fillId="26" borderId="1" xfId="0" applyNumberFormat="1" applyFont="1" applyFill="1" applyBorder="1" applyAlignment="1">
      <alignment horizontal="center" vertical="center"/>
    </xf>
    <xf numFmtId="49" fontId="6" fillId="28" borderId="16" xfId="0" applyNumberFormat="1" applyFont="1" applyFill="1" applyBorder="1" applyAlignment="1">
      <alignment horizontal="center" vertical="center" wrapText="1"/>
    </xf>
    <xf numFmtId="49" fontId="6" fillId="28" borderId="1" xfId="0" applyNumberFormat="1" applyFont="1" applyFill="1" applyBorder="1" applyAlignment="1">
      <alignment horizontal="center" vertical="center" wrapText="1"/>
    </xf>
    <xf numFmtId="49" fontId="6" fillId="28" borderId="17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49" fontId="4" fillId="29" borderId="14" xfId="0" applyNumberFormat="1" applyFont="1" applyFill="1" applyBorder="1" applyAlignment="1">
      <alignment horizontal="center" vertical="center" wrapText="1"/>
    </xf>
    <xf numFmtId="49" fontId="4" fillId="24" borderId="12" xfId="0" applyNumberFormat="1" applyFont="1" applyFill="1" applyBorder="1" applyAlignment="1">
      <alignment vertical="center" wrapText="1"/>
    </xf>
    <xf numFmtId="49" fontId="4" fillId="24" borderId="17" xfId="0" applyNumberFormat="1" applyFont="1" applyFill="1" applyBorder="1" applyAlignment="1">
      <alignment vertical="center" wrapText="1"/>
    </xf>
    <xf numFmtId="49" fontId="4" fillId="24" borderId="11" xfId="0" applyNumberFormat="1" applyFont="1" applyFill="1" applyBorder="1" applyAlignment="1">
      <alignment vertical="center" wrapText="1"/>
    </xf>
    <xf numFmtId="49" fontId="4" fillId="24" borderId="18" xfId="0" applyNumberFormat="1" applyFont="1" applyFill="1" applyBorder="1" applyAlignment="1">
      <alignment vertical="center" wrapText="1"/>
    </xf>
    <xf numFmtId="49" fontId="4" fillId="24" borderId="19" xfId="0" applyNumberFormat="1" applyFont="1" applyFill="1" applyBorder="1" applyAlignment="1">
      <alignment vertical="center" wrapText="1"/>
    </xf>
    <xf numFmtId="49" fontId="4" fillId="29" borderId="20" xfId="0" applyNumberFormat="1" applyFont="1" applyFill="1" applyBorder="1" applyAlignment="1">
      <alignment vertical="center"/>
    </xf>
    <xf numFmtId="0" fontId="9" fillId="0" borderId="0" xfId="0" applyFont="1"/>
    <xf numFmtId="0" fontId="0" fillId="0" borderId="14" xfId="0" applyBorder="1" applyAlignment="1">
      <alignment horizontal="center"/>
    </xf>
    <xf numFmtId="0" fontId="9" fillId="0" borderId="14" xfId="0" applyFont="1" applyBorder="1"/>
    <xf numFmtId="0" fontId="23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1" borderId="14" xfId="0" applyFill="1" applyBorder="1" applyAlignment="1">
      <alignment horizontal="center"/>
    </xf>
    <xf numFmtId="9" fontId="0" fillId="0" borderId="0" xfId="179" applyFont="1"/>
    <xf numFmtId="0" fontId="11" fillId="27" borderId="1" xfId="0" applyFont="1" applyFill="1" applyBorder="1" applyAlignment="1" applyProtection="1">
      <alignment horizontal="center" vertical="top" wrapText="1"/>
      <protection locked="0"/>
    </xf>
    <xf numFmtId="165" fontId="0" fillId="0" borderId="0" xfId="0" applyNumberFormat="1"/>
    <xf numFmtId="0" fontId="9" fillId="0" borderId="14" xfId="0" applyFont="1" applyBorder="1" applyAlignment="1">
      <alignment horizontal="center"/>
    </xf>
    <xf numFmtId="0" fontId="25" fillId="63" borderId="35" xfId="0" applyFont="1" applyFill="1" applyBorder="1" applyAlignment="1">
      <alignment vertical="center"/>
    </xf>
    <xf numFmtId="0" fontId="44" fillId="63" borderId="14" xfId="0" applyFont="1" applyFill="1" applyBorder="1" applyAlignment="1">
      <alignment horizontal="center" vertical="center" wrapText="1"/>
    </xf>
    <xf numFmtId="49" fontId="45" fillId="63" borderId="14" xfId="0" applyNumberFormat="1" applyFont="1" applyFill="1" applyBorder="1" applyAlignment="1">
      <alignment horizontal="center" vertical="center" wrapText="1"/>
    </xf>
    <xf numFmtId="49" fontId="44" fillId="63" borderId="14" xfId="0" applyNumberFormat="1" applyFont="1" applyFill="1" applyBorder="1" applyAlignment="1">
      <alignment horizontal="center" vertical="center" wrapText="1"/>
    </xf>
    <xf numFmtId="0" fontId="25" fillId="63" borderId="34" xfId="0" applyFont="1" applyFill="1" applyBorder="1" applyAlignment="1">
      <alignment vertical="center"/>
    </xf>
    <xf numFmtId="49" fontId="45" fillId="63" borderId="0" xfId="0" applyNumberFormat="1" applyFont="1" applyFill="1" applyAlignment="1">
      <alignment horizontal="center" vertical="center" wrapText="1"/>
    </xf>
    <xf numFmtId="165" fontId="0" fillId="0" borderId="14" xfId="0" applyNumberFormat="1" applyBorder="1" applyAlignment="1">
      <alignment horizontal="center"/>
    </xf>
    <xf numFmtId="0" fontId="11" fillId="64" borderId="51" xfId="0" applyFont="1" applyFill="1" applyBorder="1" applyAlignment="1">
      <alignment horizontal="center" vertical="top" wrapText="1"/>
    </xf>
    <xf numFmtId="0" fontId="59" fillId="65" borderId="52" xfId="0" applyFont="1" applyFill="1" applyBorder="1"/>
    <xf numFmtId="0" fontId="0" fillId="0" borderId="0" xfId="0" applyAlignment="1">
      <alignment horizontal="left"/>
    </xf>
    <xf numFmtId="0" fontId="59" fillId="65" borderId="53" xfId="0" applyFont="1" applyFill="1" applyBorder="1"/>
    <xf numFmtId="164" fontId="0" fillId="0" borderId="0" xfId="179" applyNumberFormat="1" applyFont="1"/>
    <xf numFmtId="49" fontId="0" fillId="0" borderId="14" xfId="0" applyNumberFormat="1" applyBorder="1" applyAlignment="1">
      <alignment horizontal="center"/>
    </xf>
    <xf numFmtId="0" fontId="11" fillId="25" borderId="1" xfId="0" applyFont="1" applyFill="1" applyBorder="1" applyAlignment="1">
      <alignment horizontal="center" vertical="top" wrapText="1"/>
    </xf>
    <xf numFmtId="164" fontId="11" fillId="25" borderId="1" xfId="0" applyNumberFormat="1" applyFont="1" applyFill="1" applyBorder="1" applyAlignment="1">
      <alignment horizontal="center"/>
    </xf>
    <xf numFmtId="164" fontId="11" fillId="25" borderId="12" xfId="0" applyNumberFormat="1" applyFont="1" applyFill="1" applyBorder="1" applyAlignment="1">
      <alignment horizontal="center"/>
    </xf>
    <xf numFmtId="0" fontId="63" fillId="0" borderId="0" xfId="0" applyFont="1"/>
    <xf numFmtId="0" fontId="63" fillId="0" borderId="14" xfId="0" applyFont="1" applyBorder="1" applyAlignment="1">
      <alignment horizontal="center"/>
    </xf>
    <xf numFmtId="0" fontId="64" fillId="0" borderId="14" xfId="0" applyFont="1" applyBorder="1"/>
    <xf numFmtId="0" fontId="63" fillId="0" borderId="14" xfId="0" applyFont="1" applyBorder="1" applyAlignment="1">
      <alignment horizontal="center" wrapText="1"/>
    </xf>
    <xf numFmtId="9" fontId="63" fillId="0" borderId="0" xfId="179" applyFont="1"/>
    <xf numFmtId="0" fontId="62" fillId="0" borderId="0" xfId="0" applyFont="1"/>
    <xf numFmtId="9" fontId="62" fillId="0" borderId="0" xfId="179" applyFont="1"/>
    <xf numFmtId="164" fontId="11" fillId="25" borderId="14" xfId="179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49" fontId="44" fillId="63" borderId="0" xfId="0" applyNumberFormat="1" applyFont="1" applyFill="1" applyAlignment="1">
      <alignment horizontal="center" vertical="center" wrapText="1"/>
    </xf>
    <xf numFmtId="49" fontId="44" fillId="63" borderId="5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4" fillId="0" borderId="14" xfId="0" applyFont="1" applyBorder="1" applyAlignment="1">
      <alignment horizontal="center" wrapText="1"/>
    </xf>
    <xf numFmtId="164" fontId="11" fillId="25" borderId="14" xfId="0" applyNumberFormat="1" applyFont="1" applyFill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63" fillId="0" borderId="14" xfId="0" applyFont="1" applyBorder="1" applyAlignment="1">
      <alignment horizontal="center" vertical="center"/>
    </xf>
    <xf numFmtId="0" fontId="6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164" fontId="65" fillId="25" borderId="14" xfId="179" applyNumberFormat="1" applyFont="1" applyFill="1" applyBorder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49" fontId="4" fillId="0" borderId="32" xfId="0" applyNumberFormat="1" applyFont="1" applyBorder="1" applyAlignment="1">
      <alignment horizontal="center" vertical="top" wrapText="1"/>
    </xf>
    <xf numFmtId="164" fontId="11" fillId="25" borderId="14" xfId="0" applyNumberFormat="1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wrapText="1"/>
    </xf>
    <xf numFmtId="164" fontId="65" fillId="25" borderId="14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6" fillId="0" borderId="0" xfId="0" applyFont="1"/>
    <xf numFmtId="49" fontId="20" fillId="0" borderId="0" xfId="0" applyNumberFormat="1" applyFont="1" applyAlignment="1">
      <alignment horizontal="center" vertical="center" wrapText="1"/>
    </xf>
    <xf numFmtId="49" fontId="4" fillId="24" borderId="49" xfId="0" applyNumberFormat="1" applyFont="1" applyFill="1" applyBorder="1" applyAlignment="1">
      <alignment horizontal="center" vertical="center" wrapText="1"/>
    </xf>
    <xf numFmtId="49" fontId="4" fillId="24" borderId="5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top" wrapText="1"/>
    </xf>
    <xf numFmtId="0" fontId="22" fillId="25" borderId="20" xfId="0" applyFont="1" applyFill="1" applyBorder="1" applyAlignment="1">
      <alignment horizontal="left" vertical="center"/>
    </xf>
    <xf numFmtId="0" fontId="22" fillId="25" borderId="21" xfId="0" applyFont="1" applyFill="1" applyBorder="1" applyAlignment="1">
      <alignment horizontal="left" vertical="center"/>
    </xf>
    <xf numFmtId="0" fontId="17" fillId="0" borderId="22" xfId="0" applyFont="1" applyBorder="1" applyAlignment="1">
      <alignment horizontal="left" wrapText="1"/>
    </xf>
    <xf numFmtId="0" fontId="18" fillId="0" borderId="23" xfId="0" applyFont="1" applyBorder="1" applyAlignment="1">
      <alignment horizontal="left" wrapText="1"/>
    </xf>
    <xf numFmtId="0" fontId="18" fillId="0" borderId="24" xfId="0" applyFont="1" applyBorder="1" applyAlignment="1">
      <alignment horizontal="left" wrapText="1"/>
    </xf>
    <xf numFmtId="0" fontId="18" fillId="0" borderId="25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26" xfId="0" applyFont="1" applyBorder="1" applyAlignment="1">
      <alignment horizontal="left" wrapText="1"/>
    </xf>
    <xf numFmtId="0" fontId="18" fillId="0" borderId="27" xfId="0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7" fillId="0" borderId="29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4" fillId="24" borderId="17" xfId="0" applyNumberFormat="1" applyFont="1" applyFill="1" applyBorder="1" applyAlignment="1">
      <alignment horizontal="center" vertical="center" wrapText="1"/>
    </xf>
    <xf numFmtId="49" fontId="4" fillId="24" borderId="12" xfId="0" applyNumberFormat="1" applyFont="1" applyFill="1" applyBorder="1" applyAlignment="1">
      <alignment horizontal="center" vertical="center" wrapText="1"/>
    </xf>
    <xf numFmtId="49" fontId="4" fillId="24" borderId="45" xfId="0" applyNumberFormat="1" applyFont="1" applyFill="1" applyBorder="1" applyAlignment="1">
      <alignment horizontal="center" vertical="center" wrapText="1"/>
    </xf>
    <xf numFmtId="49" fontId="4" fillId="24" borderId="46" xfId="0" applyNumberFormat="1" applyFont="1" applyFill="1" applyBorder="1" applyAlignment="1">
      <alignment horizontal="center" vertical="center" wrapText="1"/>
    </xf>
    <xf numFmtId="49" fontId="6" fillId="24" borderId="31" xfId="0" applyNumberFormat="1" applyFont="1" applyFill="1" applyBorder="1" applyAlignment="1">
      <alignment horizontal="center" vertical="center" wrapText="1"/>
    </xf>
    <xf numFmtId="49" fontId="6" fillId="24" borderId="12" xfId="0" applyNumberFormat="1" applyFont="1" applyFill="1" applyBorder="1" applyAlignment="1">
      <alignment horizontal="center" vertical="center" wrapText="1"/>
    </xf>
    <xf numFmtId="49" fontId="4" fillId="24" borderId="33" xfId="0" applyNumberFormat="1" applyFont="1" applyFill="1" applyBorder="1" applyAlignment="1">
      <alignment horizontal="center" vertical="center" wrapText="1"/>
    </xf>
    <xf numFmtId="49" fontId="4" fillId="24" borderId="31" xfId="0" applyNumberFormat="1" applyFont="1" applyFill="1" applyBorder="1" applyAlignment="1">
      <alignment horizontal="center" vertical="center" wrapText="1"/>
    </xf>
    <xf numFmtId="49" fontId="4" fillId="24" borderId="44" xfId="0" applyNumberFormat="1" applyFont="1" applyFill="1" applyBorder="1" applyAlignment="1">
      <alignment horizontal="center" vertical="center" wrapText="1"/>
    </xf>
    <xf numFmtId="49" fontId="4" fillId="24" borderId="47" xfId="0" applyNumberFormat="1" applyFont="1" applyFill="1" applyBorder="1" applyAlignment="1">
      <alignment horizontal="center" vertical="center" wrapText="1"/>
    </xf>
    <xf numFmtId="49" fontId="4" fillId="24" borderId="48" xfId="0" applyNumberFormat="1" applyFont="1" applyFill="1" applyBorder="1" applyAlignment="1">
      <alignment horizontal="center" vertical="center" wrapText="1"/>
    </xf>
    <xf numFmtId="0" fontId="22" fillId="25" borderId="20" xfId="0" applyFont="1" applyFill="1" applyBorder="1" applyAlignment="1">
      <alignment horizontal="left" vertical="center" wrapText="1"/>
    </xf>
    <xf numFmtId="0" fontId="22" fillId="25" borderId="21" xfId="0" applyFont="1" applyFill="1" applyBorder="1" applyAlignment="1">
      <alignment horizontal="left" vertical="center" wrapText="1"/>
    </xf>
    <xf numFmtId="49" fontId="4" fillId="28" borderId="16" xfId="0" applyNumberFormat="1" applyFont="1" applyFill="1" applyBorder="1" applyAlignment="1">
      <alignment horizontal="center" vertical="center" wrapText="1"/>
    </xf>
    <xf numFmtId="49" fontId="4" fillId="28" borderId="1" xfId="0" applyNumberFormat="1" applyFont="1" applyFill="1" applyBorder="1" applyAlignment="1">
      <alignment horizontal="center" vertical="center" wrapText="1"/>
    </xf>
    <xf numFmtId="49" fontId="4" fillId="30" borderId="17" xfId="0" applyNumberFormat="1" applyFont="1" applyFill="1" applyBorder="1" applyAlignment="1">
      <alignment horizontal="center" vertical="center" wrapText="1"/>
    </xf>
    <xf numFmtId="49" fontId="4" fillId="30" borderId="12" xfId="0" applyNumberFormat="1" applyFont="1" applyFill="1" applyBorder="1" applyAlignment="1">
      <alignment horizontal="center" vertical="center" wrapText="1"/>
    </xf>
    <xf numFmtId="49" fontId="4" fillId="24" borderId="32" xfId="0" applyNumberFormat="1" applyFont="1" applyFill="1" applyBorder="1" applyAlignment="1">
      <alignment horizontal="center" vertical="center" wrapText="1"/>
    </xf>
    <xf numFmtId="0" fontId="28" fillId="63" borderId="14" xfId="0" applyFont="1" applyFill="1" applyBorder="1" applyAlignment="1">
      <alignment horizontal="center"/>
    </xf>
  </cellXfs>
  <cellStyles count="223">
    <cellStyle name="20% - Énfasis1" xfId="195" builtinId="30" customBuiltin="1"/>
    <cellStyle name="20% - Énfasis1 2" xfId="1" xr:uid="{00000000-0005-0000-0000-000001000000}"/>
    <cellStyle name="20% - Énfasis2" xfId="198" builtinId="34" customBuiltin="1"/>
    <cellStyle name="20% - Énfasis2 2" xfId="2" xr:uid="{00000000-0005-0000-0000-000003000000}"/>
    <cellStyle name="20% - Énfasis3" xfId="201" builtinId="38" customBuiltin="1"/>
    <cellStyle name="20% - Énfasis3 2" xfId="3" xr:uid="{00000000-0005-0000-0000-000005000000}"/>
    <cellStyle name="20% - Énfasis4" xfId="204" builtinId="42" customBuiltin="1"/>
    <cellStyle name="20% - Énfasis4 2" xfId="4" xr:uid="{00000000-0005-0000-0000-000007000000}"/>
    <cellStyle name="20% - Énfasis5" xfId="207" builtinId="46" customBuiltin="1"/>
    <cellStyle name="20% - Énfasis5 2" xfId="5" xr:uid="{00000000-0005-0000-0000-000009000000}"/>
    <cellStyle name="20% - Énfasis6" xfId="210" builtinId="50" customBuiltin="1"/>
    <cellStyle name="20% - Énfasis6 2" xfId="6" xr:uid="{00000000-0005-0000-0000-00000B000000}"/>
    <cellStyle name="40% - Énfasis1" xfId="196" builtinId="31" customBuiltin="1"/>
    <cellStyle name="40% - Énfasis1 2" xfId="7" xr:uid="{00000000-0005-0000-0000-00000D000000}"/>
    <cellStyle name="40% - Énfasis2" xfId="199" builtinId="35" customBuiltin="1"/>
    <cellStyle name="40% - Énfasis2 2" xfId="8" xr:uid="{00000000-0005-0000-0000-00000F000000}"/>
    <cellStyle name="40% - Énfasis3" xfId="202" builtinId="39" customBuiltin="1"/>
    <cellStyle name="40% - Énfasis3 2" xfId="9" xr:uid="{00000000-0005-0000-0000-000011000000}"/>
    <cellStyle name="40% - Énfasis4" xfId="205" builtinId="43" customBuiltin="1"/>
    <cellStyle name="40% - Énfasis4 2" xfId="10" xr:uid="{00000000-0005-0000-0000-000013000000}"/>
    <cellStyle name="40% - Énfasis5" xfId="208" builtinId="47" customBuiltin="1"/>
    <cellStyle name="40% - Énfasis5 2" xfId="11" xr:uid="{00000000-0005-0000-0000-000015000000}"/>
    <cellStyle name="40% - Énfasis6" xfId="211" builtinId="51" customBuiltin="1"/>
    <cellStyle name="40% - Énfasis6 2" xfId="12" xr:uid="{00000000-0005-0000-0000-000017000000}"/>
    <cellStyle name="60% - Énfasis1 2" xfId="13" xr:uid="{00000000-0005-0000-0000-000018000000}"/>
    <cellStyle name="60% - Énfasis1 3" xfId="213" xr:uid="{00000000-0005-0000-0000-000019000000}"/>
    <cellStyle name="60% - Énfasis2 2" xfId="14" xr:uid="{00000000-0005-0000-0000-00001A000000}"/>
    <cellStyle name="60% - Énfasis2 3" xfId="214" xr:uid="{00000000-0005-0000-0000-00001B000000}"/>
    <cellStyle name="60% - Énfasis3 2" xfId="15" xr:uid="{00000000-0005-0000-0000-00001C000000}"/>
    <cellStyle name="60% - Énfasis3 3" xfId="215" xr:uid="{00000000-0005-0000-0000-00001D000000}"/>
    <cellStyle name="60% - Énfasis4 2" xfId="16" xr:uid="{00000000-0005-0000-0000-00001E000000}"/>
    <cellStyle name="60% - Énfasis4 3" xfId="216" xr:uid="{00000000-0005-0000-0000-00001F000000}"/>
    <cellStyle name="60% - Énfasis5 2" xfId="17" xr:uid="{00000000-0005-0000-0000-000020000000}"/>
    <cellStyle name="60% - Énfasis5 3" xfId="217" xr:uid="{00000000-0005-0000-0000-000021000000}"/>
    <cellStyle name="60% - Énfasis6 2" xfId="18" xr:uid="{00000000-0005-0000-0000-000022000000}"/>
    <cellStyle name="60% - Énfasis6 3" xfId="218" xr:uid="{00000000-0005-0000-0000-000023000000}"/>
    <cellStyle name="Buena 2" xfId="19" xr:uid="{00000000-0005-0000-0000-000025000000}"/>
    <cellStyle name="Bueno" xfId="184" builtinId="26" customBuiltin="1"/>
    <cellStyle name="Cálculo" xfId="188" builtinId="22" customBuiltin="1"/>
    <cellStyle name="Cálculo 2" xfId="20" xr:uid="{00000000-0005-0000-0000-000027000000}"/>
    <cellStyle name="Celda de comprobación" xfId="190" builtinId="23" customBuiltin="1"/>
    <cellStyle name="Celda de comprobación 2" xfId="21" xr:uid="{00000000-0005-0000-0000-000029000000}"/>
    <cellStyle name="Celda vinculada" xfId="189" builtinId="24" customBuiltin="1"/>
    <cellStyle name="Celda vinculada 2" xfId="22" xr:uid="{00000000-0005-0000-0000-00002B000000}"/>
    <cellStyle name="Encabezado 4" xfId="183" builtinId="19" customBuiltin="1"/>
    <cellStyle name="Encabezado 4 2" xfId="23" xr:uid="{00000000-0005-0000-0000-00002D000000}"/>
    <cellStyle name="Énfasis1" xfId="194" builtinId="29" customBuiltin="1"/>
    <cellStyle name="Énfasis1 2" xfId="24" xr:uid="{00000000-0005-0000-0000-00002F000000}"/>
    <cellStyle name="Énfasis2" xfId="197" builtinId="33" customBuiltin="1"/>
    <cellStyle name="Énfasis2 2" xfId="25" xr:uid="{00000000-0005-0000-0000-000031000000}"/>
    <cellStyle name="Énfasis3" xfId="200" builtinId="37" customBuiltin="1"/>
    <cellStyle name="Énfasis3 2" xfId="26" xr:uid="{00000000-0005-0000-0000-000033000000}"/>
    <cellStyle name="Énfasis4" xfId="203" builtinId="41" customBuiltin="1"/>
    <cellStyle name="Énfasis4 2" xfId="27" xr:uid="{00000000-0005-0000-0000-000035000000}"/>
    <cellStyle name="Énfasis5" xfId="206" builtinId="45" customBuiltin="1"/>
    <cellStyle name="Énfasis5 2" xfId="28" xr:uid="{00000000-0005-0000-0000-000037000000}"/>
    <cellStyle name="Énfasis6" xfId="209" builtinId="49" customBuiltin="1"/>
    <cellStyle name="Énfasis6 2" xfId="29" xr:uid="{00000000-0005-0000-0000-000039000000}"/>
    <cellStyle name="Entrada" xfId="186" builtinId="20" customBuiltin="1"/>
    <cellStyle name="Entrada 2" xfId="30" xr:uid="{00000000-0005-0000-0000-00003B000000}"/>
    <cellStyle name="Incorrecto" xfId="185" builtinId="27" customBuiltin="1"/>
    <cellStyle name="Incorrecto 2" xfId="31" xr:uid="{00000000-0005-0000-0000-00003D000000}"/>
    <cellStyle name="Neutral 2" xfId="32" xr:uid="{00000000-0005-0000-0000-00003E000000}"/>
    <cellStyle name="Neutral 3" xfId="219" xr:uid="{00000000-0005-0000-0000-00003F000000}"/>
    <cellStyle name="Normal" xfId="0" builtinId="0"/>
    <cellStyle name="Normal 10 10" xfId="33" xr:uid="{00000000-0005-0000-0000-000041000000}"/>
    <cellStyle name="Normal 10 2" xfId="34" xr:uid="{00000000-0005-0000-0000-000042000000}"/>
    <cellStyle name="Normal 10 3" xfId="35" xr:uid="{00000000-0005-0000-0000-000043000000}"/>
    <cellStyle name="Normal 10 4" xfId="36" xr:uid="{00000000-0005-0000-0000-000044000000}"/>
    <cellStyle name="Normal 10 5" xfId="37" xr:uid="{00000000-0005-0000-0000-000045000000}"/>
    <cellStyle name="Normal 10 6" xfId="38" xr:uid="{00000000-0005-0000-0000-000046000000}"/>
    <cellStyle name="Normal 10 7" xfId="39" xr:uid="{00000000-0005-0000-0000-000047000000}"/>
    <cellStyle name="Normal 10 8" xfId="40" xr:uid="{00000000-0005-0000-0000-000048000000}"/>
    <cellStyle name="Normal 10 9" xfId="41" xr:uid="{00000000-0005-0000-0000-000049000000}"/>
    <cellStyle name="Normal 11 2" xfId="42" xr:uid="{00000000-0005-0000-0000-00004A000000}"/>
    <cellStyle name="Normal 11 3" xfId="43" xr:uid="{00000000-0005-0000-0000-00004B000000}"/>
    <cellStyle name="Normal 11 4" xfId="44" xr:uid="{00000000-0005-0000-0000-00004C000000}"/>
    <cellStyle name="Normal 11 5" xfId="45" xr:uid="{00000000-0005-0000-0000-00004D000000}"/>
    <cellStyle name="Normal 11 6" xfId="46" xr:uid="{00000000-0005-0000-0000-00004E000000}"/>
    <cellStyle name="Normal 11 7" xfId="47" xr:uid="{00000000-0005-0000-0000-00004F000000}"/>
    <cellStyle name="Normal 11 8" xfId="48" xr:uid="{00000000-0005-0000-0000-000050000000}"/>
    <cellStyle name="Normal 12" xfId="49" xr:uid="{00000000-0005-0000-0000-000051000000}"/>
    <cellStyle name="Normal 12 2" xfId="50" xr:uid="{00000000-0005-0000-0000-000052000000}"/>
    <cellStyle name="Normal 12 3" xfId="51" xr:uid="{00000000-0005-0000-0000-000053000000}"/>
    <cellStyle name="Normal 12 4" xfId="52" xr:uid="{00000000-0005-0000-0000-000054000000}"/>
    <cellStyle name="Normal 12 5" xfId="53" xr:uid="{00000000-0005-0000-0000-000055000000}"/>
    <cellStyle name="Normal 12 6" xfId="54" xr:uid="{00000000-0005-0000-0000-000056000000}"/>
    <cellStyle name="Normal 12 7" xfId="55" xr:uid="{00000000-0005-0000-0000-000057000000}"/>
    <cellStyle name="Normal 12 8" xfId="56" xr:uid="{00000000-0005-0000-0000-000058000000}"/>
    <cellStyle name="Normal 13" xfId="57" xr:uid="{00000000-0005-0000-0000-000059000000}"/>
    <cellStyle name="Normal 13 2" xfId="58" xr:uid="{00000000-0005-0000-0000-00005A000000}"/>
    <cellStyle name="Normal 13 3" xfId="59" xr:uid="{00000000-0005-0000-0000-00005B000000}"/>
    <cellStyle name="Normal 13 4" xfId="60" xr:uid="{00000000-0005-0000-0000-00005C000000}"/>
    <cellStyle name="Normal 13 5" xfId="61" xr:uid="{00000000-0005-0000-0000-00005D000000}"/>
    <cellStyle name="Normal 13 6" xfId="62" xr:uid="{00000000-0005-0000-0000-00005E000000}"/>
    <cellStyle name="Normal 14" xfId="63" xr:uid="{00000000-0005-0000-0000-00005F000000}"/>
    <cellStyle name="Normal 14 2" xfId="64" xr:uid="{00000000-0005-0000-0000-000060000000}"/>
    <cellStyle name="Normal 14 3" xfId="65" xr:uid="{00000000-0005-0000-0000-000061000000}"/>
    <cellStyle name="Normal 14 4" xfId="66" xr:uid="{00000000-0005-0000-0000-000062000000}"/>
    <cellStyle name="Normal 14 5" xfId="67" xr:uid="{00000000-0005-0000-0000-000063000000}"/>
    <cellStyle name="Normal 14 6" xfId="68" xr:uid="{00000000-0005-0000-0000-000064000000}"/>
    <cellStyle name="Normal 15" xfId="69" xr:uid="{00000000-0005-0000-0000-000065000000}"/>
    <cellStyle name="Normal 16" xfId="70" xr:uid="{00000000-0005-0000-0000-000066000000}"/>
    <cellStyle name="Normal 16 2" xfId="71" xr:uid="{00000000-0005-0000-0000-000067000000}"/>
    <cellStyle name="Normal 16 3" xfId="72" xr:uid="{00000000-0005-0000-0000-000068000000}"/>
    <cellStyle name="Normal 16 4" xfId="73" xr:uid="{00000000-0005-0000-0000-000069000000}"/>
    <cellStyle name="Normal 16 5" xfId="74" xr:uid="{00000000-0005-0000-0000-00006A000000}"/>
    <cellStyle name="Normal 16 6" xfId="75" xr:uid="{00000000-0005-0000-0000-00006B000000}"/>
    <cellStyle name="Normal 17" xfId="76" xr:uid="{00000000-0005-0000-0000-00006C000000}"/>
    <cellStyle name="Normal 17 2" xfId="77" xr:uid="{00000000-0005-0000-0000-00006D000000}"/>
    <cellStyle name="Normal 17 3" xfId="78" xr:uid="{00000000-0005-0000-0000-00006E000000}"/>
    <cellStyle name="Normal 17 4" xfId="79" xr:uid="{00000000-0005-0000-0000-00006F000000}"/>
    <cellStyle name="Normal 18" xfId="80" xr:uid="{00000000-0005-0000-0000-000070000000}"/>
    <cellStyle name="Normal 19" xfId="81" xr:uid="{00000000-0005-0000-0000-000071000000}"/>
    <cellStyle name="Normal 19 2" xfId="82" xr:uid="{00000000-0005-0000-0000-000072000000}"/>
    <cellStyle name="Normal 19 3" xfId="83" xr:uid="{00000000-0005-0000-0000-000073000000}"/>
    <cellStyle name="Normal 19 4" xfId="84" xr:uid="{00000000-0005-0000-0000-000074000000}"/>
    <cellStyle name="Normal 2" xfId="85" xr:uid="{00000000-0005-0000-0000-000075000000}"/>
    <cellStyle name="Normal 2 2" xfId="86" xr:uid="{00000000-0005-0000-0000-000076000000}"/>
    <cellStyle name="Normal 20" xfId="87" xr:uid="{00000000-0005-0000-0000-000077000000}"/>
    <cellStyle name="Normal 21" xfId="88" xr:uid="{00000000-0005-0000-0000-000078000000}"/>
    <cellStyle name="Normal 22" xfId="89" xr:uid="{00000000-0005-0000-0000-000079000000}"/>
    <cellStyle name="Normal 23" xfId="90" xr:uid="{00000000-0005-0000-0000-00007A000000}"/>
    <cellStyle name="Normal 3" xfId="91" xr:uid="{00000000-0005-0000-0000-00007B000000}"/>
    <cellStyle name="Normal 4" xfId="92" xr:uid="{00000000-0005-0000-0000-00007C000000}"/>
    <cellStyle name="Normal 4 10" xfId="93" xr:uid="{00000000-0005-0000-0000-00007D000000}"/>
    <cellStyle name="Normal 4 11" xfId="94" xr:uid="{00000000-0005-0000-0000-00007E000000}"/>
    <cellStyle name="Normal 4 12" xfId="95" xr:uid="{00000000-0005-0000-0000-00007F000000}"/>
    <cellStyle name="Normal 4 13" xfId="96" xr:uid="{00000000-0005-0000-0000-000080000000}"/>
    <cellStyle name="Normal 4 14" xfId="97" xr:uid="{00000000-0005-0000-0000-000081000000}"/>
    <cellStyle name="Normal 4 15" xfId="98" xr:uid="{00000000-0005-0000-0000-000082000000}"/>
    <cellStyle name="Normal 4 2" xfId="99" xr:uid="{00000000-0005-0000-0000-000083000000}"/>
    <cellStyle name="Normal 4 3" xfId="100" xr:uid="{00000000-0005-0000-0000-000084000000}"/>
    <cellStyle name="Normal 4 4" xfId="101" xr:uid="{00000000-0005-0000-0000-000085000000}"/>
    <cellStyle name="Normal 4 5" xfId="102" xr:uid="{00000000-0005-0000-0000-000086000000}"/>
    <cellStyle name="Normal 4 6" xfId="103" xr:uid="{00000000-0005-0000-0000-000087000000}"/>
    <cellStyle name="Normal 4 7" xfId="104" xr:uid="{00000000-0005-0000-0000-000088000000}"/>
    <cellStyle name="Normal 4 8" xfId="105" xr:uid="{00000000-0005-0000-0000-000089000000}"/>
    <cellStyle name="Normal 4 9" xfId="106" xr:uid="{00000000-0005-0000-0000-00008A000000}"/>
    <cellStyle name="Normal 5" xfId="107" xr:uid="{00000000-0005-0000-0000-00008B000000}"/>
    <cellStyle name="Normal 5 10" xfId="108" xr:uid="{00000000-0005-0000-0000-00008C000000}"/>
    <cellStyle name="Normal 5 11" xfId="109" xr:uid="{00000000-0005-0000-0000-00008D000000}"/>
    <cellStyle name="Normal 5 12" xfId="110" xr:uid="{00000000-0005-0000-0000-00008E000000}"/>
    <cellStyle name="Normal 5 13" xfId="111" xr:uid="{00000000-0005-0000-0000-00008F000000}"/>
    <cellStyle name="Normal 5 14" xfId="112" xr:uid="{00000000-0005-0000-0000-000090000000}"/>
    <cellStyle name="Normal 5 15" xfId="113" xr:uid="{00000000-0005-0000-0000-000091000000}"/>
    <cellStyle name="Normal 5 2" xfId="114" xr:uid="{00000000-0005-0000-0000-000092000000}"/>
    <cellStyle name="Normal 5 3" xfId="115" xr:uid="{00000000-0005-0000-0000-000093000000}"/>
    <cellStyle name="Normal 5 4" xfId="116" xr:uid="{00000000-0005-0000-0000-000094000000}"/>
    <cellStyle name="Normal 5 5" xfId="117" xr:uid="{00000000-0005-0000-0000-000095000000}"/>
    <cellStyle name="Normal 5 6" xfId="118" xr:uid="{00000000-0005-0000-0000-000096000000}"/>
    <cellStyle name="Normal 5 7" xfId="119" xr:uid="{00000000-0005-0000-0000-000097000000}"/>
    <cellStyle name="Normal 5 8" xfId="120" xr:uid="{00000000-0005-0000-0000-000098000000}"/>
    <cellStyle name="Normal 5 9" xfId="121" xr:uid="{00000000-0005-0000-0000-000099000000}"/>
    <cellStyle name="Normal 6" xfId="122" xr:uid="{00000000-0005-0000-0000-00009A000000}"/>
    <cellStyle name="Normal 6 10" xfId="123" xr:uid="{00000000-0005-0000-0000-00009B000000}"/>
    <cellStyle name="Normal 6 11" xfId="124" xr:uid="{00000000-0005-0000-0000-00009C000000}"/>
    <cellStyle name="Normal 6 12" xfId="125" xr:uid="{00000000-0005-0000-0000-00009D000000}"/>
    <cellStyle name="Normal 6 13" xfId="126" xr:uid="{00000000-0005-0000-0000-00009E000000}"/>
    <cellStyle name="Normal 6 14" xfId="127" xr:uid="{00000000-0005-0000-0000-00009F000000}"/>
    <cellStyle name="Normal 6 15" xfId="128" xr:uid="{00000000-0005-0000-0000-0000A0000000}"/>
    <cellStyle name="Normal 6 2" xfId="129" xr:uid="{00000000-0005-0000-0000-0000A1000000}"/>
    <cellStyle name="Normal 6 3" xfId="130" xr:uid="{00000000-0005-0000-0000-0000A2000000}"/>
    <cellStyle name="Normal 6 4" xfId="131" xr:uid="{00000000-0005-0000-0000-0000A3000000}"/>
    <cellStyle name="Normal 6 5" xfId="132" xr:uid="{00000000-0005-0000-0000-0000A4000000}"/>
    <cellStyle name="Normal 6 6" xfId="133" xr:uid="{00000000-0005-0000-0000-0000A5000000}"/>
    <cellStyle name="Normal 6 7" xfId="134" xr:uid="{00000000-0005-0000-0000-0000A6000000}"/>
    <cellStyle name="Normal 6 8" xfId="135" xr:uid="{00000000-0005-0000-0000-0000A7000000}"/>
    <cellStyle name="Normal 6 9" xfId="136" xr:uid="{00000000-0005-0000-0000-0000A8000000}"/>
    <cellStyle name="Normal 7" xfId="212" xr:uid="{00000000-0005-0000-0000-0000A9000000}"/>
    <cellStyle name="Normal 7 10" xfId="137" xr:uid="{00000000-0005-0000-0000-0000AA000000}"/>
    <cellStyle name="Normal 7 11" xfId="138" xr:uid="{00000000-0005-0000-0000-0000AB000000}"/>
    <cellStyle name="Normal 7 12" xfId="139" xr:uid="{00000000-0005-0000-0000-0000AC000000}"/>
    <cellStyle name="Normal 7 2" xfId="140" xr:uid="{00000000-0005-0000-0000-0000AD000000}"/>
    <cellStyle name="Normal 7 3" xfId="141" xr:uid="{00000000-0005-0000-0000-0000AE000000}"/>
    <cellStyle name="Normal 7 4" xfId="142" xr:uid="{00000000-0005-0000-0000-0000AF000000}"/>
    <cellStyle name="Normal 7 5" xfId="143" xr:uid="{00000000-0005-0000-0000-0000B0000000}"/>
    <cellStyle name="Normal 7 6" xfId="144" xr:uid="{00000000-0005-0000-0000-0000B1000000}"/>
    <cellStyle name="Normal 7 7" xfId="145" xr:uid="{00000000-0005-0000-0000-0000B2000000}"/>
    <cellStyle name="Normal 7 8" xfId="146" xr:uid="{00000000-0005-0000-0000-0000B3000000}"/>
    <cellStyle name="Normal 7 9" xfId="147" xr:uid="{00000000-0005-0000-0000-0000B4000000}"/>
    <cellStyle name="Normal 8" xfId="148" xr:uid="{00000000-0005-0000-0000-0000B5000000}"/>
    <cellStyle name="Normal 8 10" xfId="149" xr:uid="{00000000-0005-0000-0000-0000B6000000}"/>
    <cellStyle name="Normal 8 11" xfId="150" xr:uid="{00000000-0005-0000-0000-0000B7000000}"/>
    <cellStyle name="Normal 8 12" xfId="151" xr:uid="{00000000-0005-0000-0000-0000B8000000}"/>
    <cellStyle name="Normal 8 2" xfId="152" xr:uid="{00000000-0005-0000-0000-0000B9000000}"/>
    <cellStyle name="Normal 8 3" xfId="153" xr:uid="{00000000-0005-0000-0000-0000BA000000}"/>
    <cellStyle name="Normal 8 4" xfId="154" xr:uid="{00000000-0005-0000-0000-0000BB000000}"/>
    <cellStyle name="Normal 8 5" xfId="155" xr:uid="{00000000-0005-0000-0000-0000BC000000}"/>
    <cellStyle name="Normal 8 6" xfId="156" xr:uid="{00000000-0005-0000-0000-0000BD000000}"/>
    <cellStyle name="Normal 8 7" xfId="157" xr:uid="{00000000-0005-0000-0000-0000BE000000}"/>
    <cellStyle name="Normal 8 8" xfId="158" xr:uid="{00000000-0005-0000-0000-0000BF000000}"/>
    <cellStyle name="Normal 8 9" xfId="159" xr:uid="{00000000-0005-0000-0000-0000C0000000}"/>
    <cellStyle name="Normal 9" xfId="160" xr:uid="{00000000-0005-0000-0000-0000C1000000}"/>
    <cellStyle name="Normal 9 10" xfId="161" xr:uid="{00000000-0005-0000-0000-0000C2000000}"/>
    <cellStyle name="Normal 9 2" xfId="162" xr:uid="{00000000-0005-0000-0000-0000C3000000}"/>
    <cellStyle name="Normal 9 3" xfId="163" xr:uid="{00000000-0005-0000-0000-0000C4000000}"/>
    <cellStyle name="Normal 9 4" xfId="164" xr:uid="{00000000-0005-0000-0000-0000C5000000}"/>
    <cellStyle name="Normal 9 5" xfId="165" xr:uid="{00000000-0005-0000-0000-0000C6000000}"/>
    <cellStyle name="Normal 9 6" xfId="166" xr:uid="{00000000-0005-0000-0000-0000C7000000}"/>
    <cellStyle name="Normal 9 7" xfId="167" xr:uid="{00000000-0005-0000-0000-0000C8000000}"/>
    <cellStyle name="Normal 9 8" xfId="168" xr:uid="{00000000-0005-0000-0000-0000C9000000}"/>
    <cellStyle name="Normal 9 9" xfId="169" xr:uid="{00000000-0005-0000-0000-0000CA000000}"/>
    <cellStyle name="Notas 2" xfId="170" xr:uid="{00000000-0005-0000-0000-0000CB000000}"/>
    <cellStyle name="Notas 3" xfId="220" xr:uid="{00000000-0005-0000-0000-0000CC000000}"/>
    <cellStyle name="Porcentaje" xfId="179" builtinId="5"/>
    <cellStyle name="Porcentaje 2" xfId="221" xr:uid="{00000000-0005-0000-0000-0000CE000000}"/>
    <cellStyle name="Porcentaje 3" xfId="222" xr:uid="{22880DA1-46F7-417A-AA08-70A773BEA4A1}"/>
    <cellStyle name="Salida" xfId="187" builtinId="21" customBuiltin="1"/>
    <cellStyle name="Salida 2" xfId="171" xr:uid="{00000000-0005-0000-0000-0000D0000000}"/>
    <cellStyle name="Texto de advertencia" xfId="191" builtinId="11" customBuiltin="1"/>
    <cellStyle name="Texto de advertencia 2" xfId="172" xr:uid="{00000000-0005-0000-0000-0000D2000000}"/>
    <cellStyle name="Texto explicativo" xfId="192" builtinId="53" customBuiltin="1"/>
    <cellStyle name="Texto explicativo 2" xfId="173" xr:uid="{00000000-0005-0000-0000-0000D4000000}"/>
    <cellStyle name="Título" xfId="180" builtinId="15" customBuiltin="1"/>
    <cellStyle name="Título 1 2" xfId="174" xr:uid="{00000000-0005-0000-0000-0000D6000000}"/>
    <cellStyle name="Título 2" xfId="181" builtinId="17" customBuiltin="1"/>
    <cellStyle name="Título 2 2" xfId="175" xr:uid="{00000000-0005-0000-0000-0000D8000000}"/>
    <cellStyle name="Título 3" xfId="182" builtinId="18" customBuiltin="1"/>
    <cellStyle name="Título 3 2" xfId="176" xr:uid="{00000000-0005-0000-0000-0000DA000000}"/>
    <cellStyle name="Título 4" xfId="177" xr:uid="{00000000-0005-0000-0000-0000DB000000}"/>
    <cellStyle name="Total" xfId="193" builtinId="25" customBuiltin="1"/>
    <cellStyle name="Total 2" xfId="178" xr:uid="{00000000-0005-0000-0000-0000D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CAF47"/>
      <color rgb="FFF856F8"/>
      <color rgb="FF2873C6"/>
      <color rgb="FF3C44E4"/>
      <color rgb="FFF57B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</a:rPr>
              <a:t>Distribución de virus respiratorios en vigilancia por SE</a:t>
            </a:r>
          </a:p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Calibri"/>
              </a:rPr>
              <a:t>2010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6"/>
          <c:order val="1"/>
          <c:tx>
            <c:strRef>
              <c:f>'Virus Identificados 2024'!$C$5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strRef>
              <c:f>'Virus Identificados 2024'!$B$6:$B$57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'Virus Identificados 2024'!$C$6:$C$57</c:f>
              <c:numCache>
                <c:formatCode>General</c:formatCode>
                <c:ptCount val="52"/>
                <c:pt idx="0">
                  <c:v>12</c:v>
                </c:pt>
                <c:pt idx="1">
                  <c:v>14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23</c:v>
                </c:pt>
                <c:pt idx="9">
                  <c:v>20</c:v>
                </c:pt>
                <c:pt idx="10">
                  <c:v>20</c:v>
                </c:pt>
                <c:pt idx="11">
                  <c:v>14</c:v>
                </c:pt>
                <c:pt idx="12">
                  <c:v>13</c:v>
                </c:pt>
                <c:pt idx="13">
                  <c:v>16</c:v>
                </c:pt>
                <c:pt idx="14">
                  <c:v>9</c:v>
                </c:pt>
                <c:pt idx="15">
                  <c:v>7</c:v>
                </c:pt>
                <c:pt idx="16">
                  <c:v>11</c:v>
                </c:pt>
                <c:pt idx="17">
                  <c:v>8</c:v>
                </c:pt>
                <c:pt idx="18">
                  <c:v>10</c:v>
                </c:pt>
                <c:pt idx="19">
                  <c:v>3</c:v>
                </c:pt>
                <c:pt idx="20">
                  <c:v>5</c:v>
                </c:pt>
                <c:pt idx="21">
                  <c:v>2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0-4738-BF94-A5FC6C2D2693}"/>
            </c:ext>
          </c:extLst>
        </c:ser>
        <c:ser>
          <c:idx val="7"/>
          <c:order val="2"/>
          <c:tx>
            <c:strRef>
              <c:f>'Virus Identificados 2024'!$D$5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val>
            <c:numRef>
              <c:f>'Virus Identificados 2024'!$D$6:$D$57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0-4738-BF94-A5FC6C2D2693}"/>
            </c:ext>
          </c:extLst>
        </c:ser>
        <c:ser>
          <c:idx val="8"/>
          <c:order val="3"/>
          <c:tx>
            <c:strRef>
              <c:f>'[1]Virus Identificados 2016'!#REF!</c:f>
              <c:strCache>
                <c:ptCount val="1"/>
                <c:pt idx="0">
                  <c:v>#¡REF!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'[1]Virus Identificados 2016'!#REF!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0-4738-BF94-A5FC6C2D2693}"/>
            </c:ext>
          </c:extLst>
        </c:ser>
        <c:ser>
          <c:idx val="9"/>
          <c:order val="4"/>
          <c:tx>
            <c:strRef>
              <c:f>'[1]Virus Identificados 2016'!#REF!</c:f>
              <c:strCache>
                <c:ptCount val="1"/>
                <c:pt idx="0">
                  <c:v>#¡REF!</c:v>
                </c:pt>
              </c:strCache>
            </c:strRef>
          </c:tx>
          <c:spPr>
            <a:solidFill>
              <a:srgbClr val="DD0806"/>
            </a:solidFill>
            <a:ln w="25400">
              <a:noFill/>
            </a:ln>
          </c:spPr>
          <c:invertIfNegative val="0"/>
          <c:val>
            <c:numRef>
              <c:f>'[1]Virus Identificados 2016'!#REF!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0-4738-BF94-A5FC6C2D2693}"/>
            </c:ext>
          </c:extLst>
        </c:ser>
        <c:ser>
          <c:idx val="10"/>
          <c:order val="5"/>
          <c:tx>
            <c:strRef>
              <c:f>'Virus Identificados 2024'!$E$5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33CCCC"/>
            </a:solidFill>
            <a:ln w="25400">
              <a:noFill/>
            </a:ln>
          </c:spPr>
          <c:invertIfNegative val="0"/>
          <c:val>
            <c:numRef>
              <c:f>'Virus Identificados 2024'!$E$6:$E$57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8</c:v>
                </c:pt>
                <c:pt idx="20">
                  <c:v>10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D0-4738-BF94-A5FC6C2D2693}"/>
            </c:ext>
          </c:extLst>
        </c:ser>
        <c:ser>
          <c:idx val="11"/>
          <c:order val="6"/>
          <c:tx>
            <c:strRef>
              <c:f>'[1]Virus Identificados 2016'!#REF!</c:f>
              <c:strCache>
                <c:ptCount val="1"/>
                <c:pt idx="0">
                  <c:v>#¡REF!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val>
            <c:numRef>
              <c:f>'[1]Virus Identificados 2016'!#REF!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D0-4738-BF94-A5FC6C2D2693}"/>
            </c:ext>
          </c:extLst>
        </c:ser>
        <c:ser>
          <c:idx val="12"/>
          <c:order val="7"/>
          <c:tx>
            <c:strRef>
              <c:f>'Virus Identificados 2024'!$G$5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4600A5"/>
            </a:solidFill>
            <a:ln w="25400">
              <a:noFill/>
            </a:ln>
          </c:spPr>
          <c:invertIfNegative val="0"/>
          <c:val>
            <c:numRef>
              <c:f>'[1]Virus Identificados 2016'!#REF!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D0-4738-BF94-A5FC6C2D2693}"/>
            </c:ext>
          </c:extLst>
        </c:ser>
        <c:ser>
          <c:idx val="13"/>
          <c:order val="8"/>
          <c:tx>
            <c:strRef>
              <c:f>'Virus Identificados 2024'!$H$5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666699"/>
            </a:solidFill>
            <a:ln w="25400">
              <a:noFill/>
            </a:ln>
          </c:spPr>
          <c:invertIfNegative val="0"/>
          <c:val>
            <c:numRef>
              <c:f>'Virus Identificados 2024'!$H$6:$H$57</c:f>
              <c:numCache>
                <c:formatCode>General</c:formatCode>
                <c:ptCount val="5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6</c:v>
                </c:pt>
                <c:pt idx="8">
                  <c:v>10</c:v>
                </c:pt>
                <c:pt idx="9">
                  <c:v>21</c:v>
                </c:pt>
                <c:pt idx="10">
                  <c:v>10</c:v>
                </c:pt>
                <c:pt idx="11">
                  <c:v>12</c:v>
                </c:pt>
                <c:pt idx="12">
                  <c:v>23</c:v>
                </c:pt>
                <c:pt idx="13">
                  <c:v>25</c:v>
                </c:pt>
                <c:pt idx="14">
                  <c:v>21</c:v>
                </c:pt>
                <c:pt idx="15">
                  <c:v>33</c:v>
                </c:pt>
                <c:pt idx="16">
                  <c:v>45</c:v>
                </c:pt>
                <c:pt idx="17">
                  <c:v>49</c:v>
                </c:pt>
                <c:pt idx="18">
                  <c:v>50</c:v>
                </c:pt>
                <c:pt idx="19">
                  <c:v>58</c:v>
                </c:pt>
                <c:pt idx="20">
                  <c:v>71</c:v>
                </c:pt>
                <c:pt idx="21">
                  <c:v>71</c:v>
                </c:pt>
                <c:pt idx="2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D0-4738-BF94-A5FC6C2D2693}"/>
            </c:ext>
          </c:extLst>
        </c:ser>
        <c:ser>
          <c:idx val="14"/>
          <c:order val="9"/>
          <c:tx>
            <c:strRef>
              <c:f>'Virus Identificados 2024'!$I$5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25400">
              <a:noFill/>
            </a:ln>
          </c:spPr>
          <c:invertIfNegative val="0"/>
          <c:val>
            <c:numRef>
              <c:f>'Virus Identificados 2024'!$I$6:$I$57</c:f>
              <c:numCache>
                <c:formatCode>General</c:formatCode>
                <c:ptCount val="52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9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9</c:v>
                </c:pt>
                <c:pt idx="19">
                  <c:v>10</c:v>
                </c:pt>
                <c:pt idx="20">
                  <c:v>22</c:v>
                </c:pt>
                <c:pt idx="21">
                  <c:v>13</c:v>
                </c:pt>
                <c:pt idx="2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D0-4738-BF94-A5FC6C2D2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86136320"/>
        <c:axId val="86138880"/>
      </c:barChart>
      <c:lineChart>
        <c:grouping val="standard"/>
        <c:varyColors val="0"/>
        <c:ser>
          <c:idx val="5"/>
          <c:order val="0"/>
          <c:tx>
            <c:strRef>
              <c:f>'Virus Identificados 2024'!$T$4:$T$5</c:f>
              <c:strCache>
                <c:ptCount val="2"/>
                <c:pt idx="0">
                  <c:v># Muestras positivas para influenza B</c:v>
                </c:pt>
                <c:pt idx="1">
                  <c:v>% Positivos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pPr>
              <a:solidFill>
                <a:srgbClr val="CC7B38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'Virus Identificados 2024'!$T$6:$T$57</c:f>
              <c:numCache>
                <c:formatCode>0.0%</c:formatCode>
                <c:ptCount val="52"/>
                <c:pt idx="0">
                  <c:v>0.11015490533562823</c:v>
                </c:pt>
                <c:pt idx="1">
                  <c:v>0.12898330804248861</c:v>
                </c:pt>
                <c:pt idx="2">
                  <c:v>6.7538126361655779E-2</c:v>
                </c:pt>
                <c:pt idx="3">
                  <c:v>6.320541760722348E-2</c:v>
                </c:pt>
                <c:pt idx="4">
                  <c:v>6.6152149944873215E-2</c:v>
                </c:pt>
                <c:pt idx="5">
                  <c:v>8.6633663366336627E-2</c:v>
                </c:pt>
                <c:pt idx="6">
                  <c:v>8.2338902147971363E-2</c:v>
                </c:pt>
                <c:pt idx="7">
                  <c:v>8.7954110898661564E-2</c:v>
                </c:pt>
                <c:pt idx="8">
                  <c:v>0.11792014856081709</c:v>
                </c:pt>
                <c:pt idx="9">
                  <c:v>0.140625</c:v>
                </c:pt>
                <c:pt idx="10">
                  <c:v>0.11752786220871327</c:v>
                </c:pt>
                <c:pt idx="11">
                  <c:v>9.7982708933717577E-2</c:v>
                </c:pt>
                <c:pt idx="12">
                  <c:v>0.5536723163841808</c:v>
                </c:pt>
                <c:pt idx="13">
                  <c:v>0.55508474576271183</c:v>
                </c:pt>
                <c:pt idx="14">
                  <c:v>0.48768472906403942</c:v>
                </c:pt>
                <c:pt idx="15">
                  <c:v>0.5818965517241379</c:v>
                </c:pt>
                <c:pt idx="16">
                  <c:v>0.53053435114503822</c:v>
                </c:pt>
                <c:pt idx="17">
                  <c:v>0.48344370860927155</c:v>
                </c:pt>
                <c:pt idx="18">
                  <c:v>0.41967213114754098</c:v>
                </c:pt>
                <c:pt idx="19">
                  <c:v>0.61889250814332253</c:v>
                </c:pt>
                <c:pt idx="20">
                  <c:v>0.55027932960893855</c:v>
                </c:pt>
                <c:pt idx="21">
                  <c:v>0.65337423312883436</c:v>
                </c:pt>
                <c:pt idx="22">
                  <c:v>0.58193979933110362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D0-4738-BF94-A5FC6C2D2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40800"/>
        <c:axId val="86142336"/>
      </c:lineChart>
      <c:catAx>
        <c:axId val="8613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 Epidemiológica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138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138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Número de Muestras Positivas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136320"/>
        <c:crosses val="autoZero"/>
        <c:crossBetween val="between"/>
      </c:valAx>
      <c:catAx>
        <c:axId val="86140800"/>
        <c:scaling>
          <c:orientation val="minMax"/>
        </c:scaling>
        <c:delete val="1"/>
        <c:axPos val="b"/>
        <c:majorTickMark val="out"/>
        <c:minorTickMark val="none"/>
        <c:tickLblPos val="none"/>
        <c:crossAx val="86142336"/>
        <c:crosses val="autoZero"/>
        <c:auto val="1"/>
        <c:lblAlgn val="ctr"/>
        <c:lblOffset val="100"/>
        <c:noMultiLvlLbl val="0"/>
      </c:catAx>
      <c:valAx>
        <c:axId val="861423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Positivos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140800"/>
        <c:crosses val="max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02" r="0.750000000000002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Distribución de influenza (tipos y subtipos) por SE</a:t>
            </a:r>
          </a:p>
        </c:rich>
      </c:tx>
      <c:layout>
        <c:manualLayout>
          <c:xMode val="edge"/>
          <c:yMode val="edge"/>
          <c:x val="0.24354259771582659"/>
          <c:y val="2.6946107784431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887857281095087E-2"/>
          <c:y val="0.10017663157186917"/>
          <c:w val="0.85144085690406224"/>
          <c:h val="0.5674507059986255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 2024'!$E$5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strRef>
              <c:f>'Virus Identificados 2024'!$B$6:$B$57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'Virus Identificados 2024'!$E$6:$E$57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8</c:v>
                </c:pt>
                <c:pt idx="20">
                  <c:v>10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57-4D9E-9478-55DA429AE86A}"/>
            </c:ext>
          </c:extLst>
        </c:ser>
        <c:ser>
          <c:idx val="6"/>
          <c:order val="1"/>
          <c:tx>
            <c:strRef>
              <c:f>'Virus Identificados 2024'!$D$5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strRef>
              <c:f>'Virus Identificados 2024'!$B$6:$B$57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'Virus Identificados 2024'!$D$6:$D$57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57-4D9E-9478-55DA429AE86A}"/>
            </c:ext>
          </c:extLst>
        </c:ser>
        <c:ser>
          <c:idx val="7"/>
          <c:order val="2"/>
          <c:tx>
            <c:strRef>
              <c:f>'Virus Identificados 2024'!$C$5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strRef>
              <c:f>'Virus Identificados 2024'!$B$6:$B$57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'Virus Identificados 2024'!$C$6:$C$57</c:f>
              <c:numCache>
                <c:formatCode>General</c:formatCode>
                <c:ptCount val="52"/>
                <c:pt idx="0">
                  <c:v>12</c:v>
                </c:pt>
                <c:pt idx="1">
                  <c:v>14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23</c:v>
                </c:pt>
                <c:pt idx="9">
                  <c:v>20</c:v>
                </c:pt>
                <c:pt idx="10">
                  <c:v>20</c:v>
                </c:pt>
                <c:pt idx="11">
                  <c:v>14</c:v>
                </c:pt>
                <c:pt idx="12">
                  <c:v>13</c:v>
                </c:pt>
                <c:pt idx="13">
                  <c:v>16</c:v>
                </c:pt>
                <c:pt idx="14">
                  <c:v>9</c:v>
                </c:pt>
                <c:pt idx="15">
                  <c:v>7</c:v>
                </c:pt>
                <c:pt idx="16">
                  <c:v>11</c:v>
                </c:pt>
                <c:pt idx="17">
                  <c:v>8</c:v>
                </c:pt>
                <c:pt idx="18">
                  <c:v>10</c:v>
                </c:pt>
                <c:pt idx="19">
                  <c:v>3</c:v>
                </c:pt>
                <c:pt idx="20">
                  <c:v>5</c:v>
                </c:pt>
                <c:pt idx="21">
                  <c:v>2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B57-4D9E-9478-55DA429AE86A}"/>
            </c:ext>
          </c:extLst>
        </c:ser>
        <c:ser>
          <c:idx val="8"/>
          <c:order val="3"/>
          <c:tx>
            <c:strRef>
              <c:f>'Virus Identificados 2024'!$F$5</c:f>
              <c:strCache>
                <c:ptCount val="1"/>
                <c:pt idx="0">
                  <c:v>Influenza  B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val>
            <c:numRef>
              <c:f>'Virus Identificados 2024'!$F$6:$F$57</c:f>
              <c:numCache>
                <c:formatCode>General</c:formatCode>
                <c:ptCount val="5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B57-4D9E-9478-55DA429AE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6164224"/>
        <c:axId val="86166144"/>
        <c:extLst>
          <c:ext xmlns:c15="http://schemas.microsoft.com/office/drawing/2012/chart" uri="{02D57815-91ED-43cb-92C2-25804820EDAC}">
            <c15:filteredBarSeries>
              <c15:ser>
                <c:idx val="9"/>
                <c:order val="4"/>
                <c:tx>
                  <c:strRef>
                    <c:extLst>
                      <c:ext uri="{02D57815-91ED-43cb-92C2-25804820EDAC}">
                        <c15:formulaRef>
                          <c15:sqref>'Virus Identificados 2024'!$U$4:$U$5</c15:sqref>
                        </c15:formulaRef>
                      </c:ext>
                    </c:extLst>
                    <c:strCache>
                      <c:ptCount val="2"/>
                      <c:pt idx="0">
                        <c:v>% Influenza entre total de muestras</c:v>
                      </c:pt>
                    </c:strCache>
                  </c:strRef>
                </c:tx>
                <c:spPr>
                  <a:ln w="25400">
                    <a:solidFill>
                      <a:srgbClr val="000000"/>
                    </a:solidFill>
                    <a:prstDash val="sysDash"/>
                  </a:ln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'Virus Identificados 2024'!$U$6:$U$57</c15:sqref>
                        </c15:formulaRef>
                      </c:ext>
                    </c:extLst>
                    <c:numCache>
                      <c:formatCode>0.0%</c:formatCode>
                      <c:ptCount val="52"/>
                      <c:pt idx="0">
                        <c:v>2.2375215146299483E-2</c:v>
                      </c:pt>
                      <c:pt idx="1">
                        <c:v>3.6418816388467376E-2</c:v>
                      </c:pt>
                      <c:pt idx="2">
                        <c:v>1.8518518518518517E-2</c:v>
                      </c:pt>
                      <c:pt idx="3">
                        <c:v>1.1286681715575621E-2</c:v>
                      </c:pt>
                      <c:pt idx="4">
                        <c:v>1.1025358324145534E-2</c:v>
                      </c:pt>
                      <c:pt idx="5">
                        <c:v>2.5990099009900989E-2</c:v>
                      </c:pt>
                      <c:pt idx="6">
                        <c:v>1.9093078758949882E-2</c:v>
                      </c:pt>
                      <c:pt idx="7">
                        <c:v>2.5812619502868069E-2</c:v>
                      </c:pt>
                      <c:pt idx="8">
                        <c:v>2.5069637883008356E-2</c:v>
                      </c:pt>
                      <c:pt idx="9">
                        <c:v>2.8125000000000001E-2</c:v>
                      </c:pt>
                      <c:pt idx="10">
                        <c:v>3.3434650455927049E-2</c:v>
                      </c:pt>
                      <c:pt idx="11">
                        <c:v>1.7291066282420751E-2</c:v>
                      </c:pt>
                      <c:pt idx="12">
                        <c:v>9.03954802259887E-2</c:v>
                      </c:pt>
                      <c:pt idx="13">
                        <c:v>7.2033898305084748E-2</c:v>
                      </c:pt>
                      <c:pt idx="14">
                        <c:v>5.9113300492610835E-2</c:v>
                      </c:pt>
                      <c:pt idx="15">
                        <c:v>6.0344827586206899E-2</c:v>
                      </c:pt>
                      <c:pt idx="16">
                        <c:v>5.7251908396946563E-2</c:v>
                      </c:pt>
                      <c:pt idx="17">
                        <c:v>4.3046357615894038E-2</c:v>
                      </c:pt>
                      <c:pt idx="18">
                        <c:v>5.2459016393442623E-2</c:v>
                      </c:pt>
                      <c:pt idx="19">
                        <c:v>3.5830618892508145E-2</c:v>
                      </c:pt>
                      <c:pt idx="20">
                        <c:v>5.3072625698324022E-2</c:v>
                      </c:pt>
                      <c:pt idx="21">
                        <c:v>4.6012269938650305E-2</c:v>
                      </c:pt>
                      <c:pt idx="22">
                        <c:v>5.6856187290969896E-2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CB57-4D9E-9478-55DA429AE86A}"/>
                  </c:ext>
                </c:extLst>
              </c15:ser>
            </c15:filteredBarSeries>
            <c15:filteredBarSeries>
              <c15:ser>
                <c:idx val="0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'Virus Identificados 2024'!$E$5</c15:sqref>
                        </c15:formulaRef>
                      </c:ext>
                    </c:extLst>
                    <c:strCache>
                      <c:ptCount val="1"/>
                      <c:pt idx="0">
                        <c:v>A(H3)</c:v>
                      </c:pt>
                    </c:strCache>
                  </c:strRef>
                </c:tx>
                <c:spPr>
                  <a:solidFill>
                    <a:srgbClr val="00CCFF"/>
                  </a:solidFill>
                  <a:ln w="25400">
                    <a:noFill/>
                  </a:ln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'Virus Identificados 2024'!$B$6:$B$57</c15:sqref>
                        </c15:formulaRef>
                      </c:ext>
                    </c:extLst>
                    <c:strCache>
                      <c:ptCount val="5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'Virus Identificados 2024'!$E$6:$E$57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2</c:v>
                      </c:pt>
                      <c:pt idx="9">
                        <c:v>7</c:v>
                      </c:pt>
                      <c:pt idx="10">
                        <c:v>11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8</c:v>
                      </c:pt>
                      <c:pt idx="20">
                        <c:v>10</c:v>
                      </c:pt>
                      <c:pt idx="21">
                        <c:v>11</c:v>
                      </c:pt>
                      <c:pt idx="22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57-4D9E-9478-55DA429AE86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6"/>
          <c:tx>
            <c:strRef>
              <c:f>'Virus Identificados 2024'!$U$4:$U$5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 2024'!$U$6:$U$57</c:f>
              <c:numCache>
                <c:formatCode>0.0%</c:formatCode>
                <c:ptCount val="52"/>
                <c:pt idx="0">
                  <c:v>2.2375215146299483E-2</c:v>
                </c:pt>
                <c:pt idx="1">
                  <c:v>3.6418816388467376E-2</c:v>
                </c:pt>
                <c:pt idx="2">
                  <c:v>1.8518518518518517E-2</c:v>
                </c:pt>
                <c:pt idx="3">
                  <c:v>1.1286681715575621E-2</c:v>
                </c:pt>
                <c:pt idx="4">
                  <c:v>1.1025358324145534E-2</c:v>
                </c:pt>
                <c:pt idx="5">
                  <c:v>2.5990099009900989E-2</c:v>
                </c:pt>
                <c:pt idx="6">
                  <c:v>1.9093078758949882E-2</c:v>
                </c:pt>
                <c:pt idx="7">
                  <c:v>2.5812619502868069E-2</c:v>
                </c:pt>
                <c:pt idx="8">
                  <c:v>2.5069637883008356E-2</c:v>
                </c:pt>
                <c:pt idx="9">
                  <c:v>2.8125000000000001E-2</c:v>
                </c:pt>
                <c:pt idx="10">
                  <c:v>3.3434650455927049E-2</c:v>
                </c:pt>
                <c:pt idx="11">
                  <c:v>1.7291066282420751E-2</c:v>
                </c:pt>
                <c:pt idx="12">
                  <c:v>9.03954802259887E-2</c:v>
                </c:pt>
                <c:pt idx="13">
                  <c:v>7.2033898305084748E-2</c:v>
                </c:pt>
                <c:pt idx="14">
                  <c:v>5.9113300492610835E-2</c:v>
                </c:pt>
                <c:pt idx="15">
                  <c:v>6.0344827586206899E-2</c:v>
                </c:pt>
                <c:pt idx="16">
                  <c:v>5.7251908396946563E-2</c:v>
                </c:pt>
                <c:pt idx="17">
                  <c:v>4.3046357615894038E-2</c:v>
                </c:pt>
                <c:pt idx="18">
                  <c:v>5.2459016393442623E-2</c:v>
                </c:pt>
                <c:pt idx="19">
                  <c:v>3.5830618892508145E-2</c:v>
                </c:pt>
                <c:pt idx="20">
                  <c:v>5.3072625698324022E-2</c:v>
                </c:pt>
                <c:pt idx="21">
                  <c:v>4.6012269938650305E-2</c:v>
                </c:pt>
                <c:pt idx="22">
                  <c:v>5.6856187290969896E-2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57-4D9E-9478-55DA429AE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26368"/>
        <c:axId val="86427904"/>
      </c:lineChart>
      <c:catAx>
        <c:axId val="8616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791882433614841"/>
              <c:y val="0.73625229855250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1661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6166144"/>
        <c:scaling>
          <c:orientation val="minMax"/>
          <c:max val="35"/>
        </c:scaling>
        <c:delete val="0"/>
        <c:axPos val="l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9.8833085053557524E-3"/>
              <c:y val="0.12084775331227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164224"/>
        <c:crosses val="autoZero"/>
        <c:crossBetween val="between"/>
        <c:majorUnit val="5"/>
      </c:valAx>
      <c:catAx>
        <c:axId val="86426368"/>
        <c:scaling>
          <c:orientation val="minMax"/>
        </c:scaling>
        <c:delete val="1"/>
        <c:axPos val="b"/>
        <c:majorTickMark val="out"/>
        <c:minorTickMark val="none"/>
        <c:tickLblPos val="none"/>
        <c:crossAx val="86427904"/>
        <c:crosses val="autoZero"/>
        <c:auto val="1"/>
        <c:lblAlgn val="ctr"/>
        <c:lblOffset val="100"/>
        <c:noMultiLvlLbl val="0"/>
      </c:catAx>
      <c:valAx>
        <c:axId val="86427904"/>
        <c:scaling>
          <c:orientation val="minMax"/>
          <c:max val="1"/>
        </c:scaling>
        <c:delete val="0"/>
        <c:axPos val="r"/>
        <c:numFmt formatCode="0.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86426368"/>
        <c:crosses val="max"/>
        <c:crossBetween val="between"/>
        <c:minorUnit val="2.0000000000000004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6870466140088179E-2"/>
          <c:y val="0.82535848708061055"/>
          <c:w val="0.78694767648496589"/>
          <c:h val="0.1366054727662368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969696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Proporción acumulada de los virus de influenza y otros virus respiratorios</a:t>
            </a:r>
          </a:p>
        </c:rich>
      </c:tx>
      <c:layout>
        <c:manualLayout>
          <c:xMode val="edge"/>
          <c:yMode val="edge"/>
          <c:x val="0.11671347461389286"/>
          <c:y val="2.5258330182631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972016124693845"/>
          <c:y val="0.2330655726768647"/>
          <c:w val="0.4332403576902773"/>
          <c:h val="0.53272130897569081"/>
        </c:manualLayout>
      </c:layout>
      <c:pieChart>
        <c:varyColors val="1"/>
        <c:ser>
          <c:idx val="0"/>
          <c:order val="0"/>
          <c:spPr>
            <a:solidFill>
              <a:srgbClr val="63AAFE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967-4E2B-B345-66EAB4FC8B61}"/>
              </c:ext>
            </c:extLst>
          </c:dPt>
          <c:dPt>
            <c:idx val="1"/>
            <c:bubble3D val="0"/>
            <c:spPr>
              <a:solidFill>
                <a:srgbClr val="FCF30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967-4E2B-B345-66EAB4FC8B6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967-4E2B-B345-66EAB4FC8B61}"/>
              </c:ext>
            </c:extLst>
          </c:dPt>
          <c:dPt>
            <c:idx val="3"/>
            <c:bubble3D val="0"/>
            <c:spPr>
              <a:solidFill>
                <a:srgbClr val="DD080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967-4E2B-B345-66EAB4FC8B6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967-4E2B-B345-66EAB4FC8B61}"/>
              </c:ext>
            </c:extLst>
          </c:dPt>
          <c:dPt>
            <c:idx val="5"/>
            <c:bubble3D val="0"/>
            <c:spPr>
              <a:solidFill>
                <a:srgbClr val="D7E4BD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A967-4E2B-B345-66EAB4FC8B61}"/>
              </c:ext>
            </c:extLst>
          </c:dPt>
          <c:dPt>
            <c:idx val="6"/>
            <c:bubble3D val="0"/>
            <c:spPr>
              <a:solidFill>
                <a:srgbClr val="77933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A967-4E2B-B345-66EAB4FC8B6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A967-4E2B-B345-66EAB4FC8B6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A967-4E2B-B345-66EAB4FC8B61}"/>
              </c:ext>
            </c:extLst>
          </c:dPt>
          <c:dPt>
            <c:idx val="9"/>
            <c:bubble3D val="0"/>
            <c:spPr>
              <a:solidFill>
                <a:srgbClr val="996633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A967-4E2B-B345-66EAB4FC8B6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A967-4E2B-B345-66EAB4FC8B6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A967-4E2B-B345-66EAB4FC8B61}"/>
              </c:ext>
            </c:extLst>
          </c:dPt>
          <c:dLbls>
            <c:dLbl>
              <c:idx val="2"/>
              <c:layout>
                <c:manualLayout>
                  <c:x val="2.5424532776775217E-3"/>
                  <c:y val="-2.533371541485071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967-4E2B-B345-66EAB4FC8B61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'Virus Identificados 2024'!$C$5:$M$5</c:f>
              <c:strCache>
                <c:ptCount val="11"/>
                <c:pt idx="0">
                  <c:v>A(H1N1)pdm09</c:v>
                </c:pt>
                <c:pt idx="1">
                  <c:v>A no subtipificado</c:v>
                </c:pt>
                <c:pt idx="2">
                  <c:v>A(H3)</c:v>
                </c:pt>
                <c:pt idx="3">
                  <c:v>Influenza  B</c:v>
                </c:pt>
                <c:pt idx="4">
                  <c:v>Parainfluenza </c:v>
                </c:pt>
                <c:pt idx="5">
                  <c:v>VSR </c:v>
                </c:pt>
                <c:pt idx="6">
                  <c:v>Adenovirus</c:v>
                </c:pt>
                <c:pt idx="7">
                  <c:v>Metapneumovirus</c:v>
                </c:pt>
                <c:pt idx="8">
                  <c:v>Rinovirus</c:v>
                </c:pt>
                <c:pt idx="9">
                  <c:v>Bocavirus</c:v>
                </c:pt>
                <c:pt idx="10">
                  <c:v>Otros Virus</c:v>
                </c:pt>
              </c:strCache>
            </c:strRef>
          </c:cat>
          <c:val>
            <c:numRef>
              <c:f>'Virus Identificados 2024'!$C$58:$M$58</c:f>
              <c:numCache>
                <c:formatCode>General</c:formatCode>
                <c:ptCount val="11"/>
                <c:pt idx="0">
                  <c:v>258</c:v>
                </c:pt>
                <c:pt idx="1">
                  <c:v>32</c:v>
                </c:pt>
                <c:pt idx="2">
                  <c:v>102</c:v>
                </c:pt>
                <c:pt idx="3">
                  <c:v>16</c:v>
                </c:pt>
                <c:pt idx="4">
                  <c:v>268</c:v>
                </c:pt>
                <c:pt idx="5">
                  <c:v>640</c:v>
                </c:pt>
                <c:pt idx="6">
                  <c:v>214</c:v>
                </c:pt>
                <c:pt idx="7">
                  <c:v>201</c:v>
                </c:pt>
                <c:pt idx="8">
                  <c:v>738</c:v>
                </c:pt>
                <c:pt idx="9">
                  <c:v>155</c:v>
                </c:pt>
                <c:pt idx="1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967-4E2B-B345-66EAB4FC8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614457831325301E-2"/>
          <c:y val="0.84185303514377319"/>
          <c:w val="0.94337349397590353"/>
          <c:h val="0.1022364217252402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 rtl="0"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zero"/>
    <c:showDLblsOverMax val="0"/>
  </c:chart>
  <c:spPr>
    <a:solidFill>
      <a:srgbClr val="FFFFFF"/>
    </a:solidFill>
    <a:ln w="25400">
      <a:solidFill>
        <a:srgbClr val="969696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Distribución de virus de influenza y otros virus respiratorios en vigilancia por SE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739804068050597E-2"/>
          <c:y val="0.16999592593785959"/>
          <c:w val="0.79771386258357002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 2024'!$C$5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  <a:ln w="25400">
              <a:noFill/>
            </a:ln>
          </c:spPr>
          <c:invertIfNegative val="0"/>
          <c:val>
            <c:numRef>
              <c:f>'Virus Identificados 2024'!$C$6:$C$57</c:f>
              <c:numCache>
                <c:formatCode>General</c:formatCode>
                <c:ptCount val="52"/>
                <c:pt idx="0">
                  <c:v>12</c:v>
                </c:pt>
                <c:pt idx="1">
                  <c:v>14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23</c:v>
                </c:pt>
                <c:pt idx="9">
                  <c:v>20</c:v>
                </c:pt>
                <c:pt idx="10">
                  <c:v>20</c:v>
                </c:pt>
                <c:pt idx="11">
                  <c:v>14</c:v>
                </c:pt>
                <c:pt idx="12">
                  <c:v>13</c:v>
                </c:pt>
                <c:pt idx="13">
                  <c:v>16</c:v>
                </c:pt>
                <c:pt idx="14">
                  <c:v>9</c:v>
                </c:pt>
                <c:pt idx="15">
                  <c:v>7</c:v>
                </c:pt>
                <c:pt idx="16">
                  <c:v>11</c:v>
                </c:pt>
                <c:pt idx="17">
                  <c:v>8</c:v>
                </c:pt>
                <c:pt idx="18">
                  <c:v>10</c:v>
                </c:pt>
                <c:pt idx="19">
                  <c:v>3</c:v>
                </c:pt>
                <c:pt idx="20">
                  <c:v>5</c:v>
                </c:pt>
                <c:pt idx="21">
                  <c:v>2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E-464E-9127-737E68A10F49}"/>
            </c:ext>
          </c:extLst>
        </c:ser>
        <c:ser>
          <c:idx val="1"/>
          <c:order val="1"/>
          <c:tx>
            <c:strRef>
              <c:f>'Virus Identificados 2024'!$D$5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val>
            <c:numRef>
              <c:f>'Virus Identificados 2024'!$D$6:$D$57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E-464E-9127-737E68A10F49}"/>
            </c:ext>
          </c:extLst>
        </c:ser>
        <c:ser>
          <c:idx val="4"/>
          <c:order val="2"/>
          <c:tx>
            <c:strRef>
              <c:f>'Virus Identificados 2024'!$E$5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 2024'!$E$6:$E$57</c:f>
              <c:numCache>
                <c:formatCode>General</c:formatCode>
                <c:ptCount val="52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8</c:v>
                </c:pt>
                <c:pt idx="20">
                  <c:v>10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E-464E-9127-737E68A10F49}"/>
            </c:ext>
          </c:extLst>
        </c:ser>
        <c:ser>
          <c:idx val="5"/>
          <c:order val="3"/>
          <c:tx>
            <c:strRef>
              <c:f>'Virus Identificados 2024'!$F$4:$F$4</c:f>
              <c:strCache>
                <c:ptCount val="1"/>
                <c:pt idx="0">
                  <c:v>Influenza 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val>
            <c:numRef>
              <c:f>'Virus Identificados 2024'!$S$6:$S$57</c:f>
              <c:numCache>
                <c:formatCode>General</c:formatCode>
                <c:ptCount val="5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FE-464E-9127-737E68A10F49}"/>
            </c:ext>
          </c:extLst>
        </c:ser>
        <c:ser>
          <c:idx val="8"/>
          <c:order val="4"/>
          <c:tx>
            <c:strRef>
              <c:f>'Virus Identificados 2024'!$G$5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6600CC"/>
            </a:solidFill>
            <a:ln w="25400">
              <a:noFill/>
            </a:ln>
          </c:spPr>
          <c:invertIfNegative val="0"/>
          <c:val>
            <c:numRef>
              <c:f>'Virus Identificados 2024'!$G$6:$G$57</c:f>
              <c:numCache>
                <c:formatCode>General</c:formatCode>
                <c:ptCount val="52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9</c:v>
                </c:pt>
                <c:pt idx="8">
                  <c:v>10</c:v>
                </c:pt>
                <c:pt idx="9">
                  <c:v>13</c:v>
                </c:pt>
                <c:pt idx="10">
                  <c:v>11</c:v>
                </c:pt>
                <c:pt idx="11">
                  <c:v>20</c:v>
                </c:pt>
                <c:pt idx="12">
                  <c:v>5</c:v>
                </c:pt>
                <c:pt idx="13">
                  <c:v>16</c:v>
                </c:pt>
                <c:pt idx="14">
                  <c:v>16</c:v>
                </c:pt>
                <c:pt idx="15">
                  <c:v>13</c:v>
                </c:pt>
                <c:pt idx="16">
                  <c:v>16</c:v>
                </c:pt>
                <c:pt idx="17">
                  <c:v>22</c:v>
                </c:pt>
                <c:pt idx="18">
                  <c:v>12</c:v>
                </c:pt>
                <c:pt idx="19">
                  <c:v>18</c:v>
                </c:pt>
                <c:pt idx="20">
                  <c:v>17</c:v>
                </c:pt>
                <c:pt idx="21">
                  <c:v>18</c:v>
                </c:pt>
                <c:pt idx="2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FE-464E-9127-737E68A10F49}"/>
            </c:ext>
          </c:extLst>
        </c:ser>
        <c:ser>
          <c:idx val="9"/>
          <c:order val="5"/>
          <c:tx>
            <c:strRef>
              <c:f>'Virus Identificados 2024'!$H$5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</c:spPr>
          <c:invertIfNegative val="0"/>
          <c:val>
            <c:numRef>
              <c:f>'Virus Identificados 2024'!$H$6:$H$57</c:f>
              <c:numCache>
                <c:formatCode>General</c:formatCode>
                <c:ptCount val="5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6</c:v>
                </c:pt>
                <c:pt idx="8">
                  <c:v>10</c:v>
                </c:pt>
                <c:pt idx="9">
                  <c:v>21</c:v>
                </c:pt>
                <c:pt idx="10">
                  <c:v>10</c:v>
                </c:pt>
                <c:pt idx="11">
                  <c:v>12</c:v>
                </c:pt>
                <c:pt idx="12">
                  <c:v>23</c:v>
                </c:pt>
                <c:pt idx="13">
                  <c:v>25</c:v>
                </c:pt>
                <c:pt idx="14">
                  <c:v>21</c:v>
                </c:pt>
                <c:pt idx="15">
                  <c:v>33</c:v>
                </c:pt>
                <c:pt idx="16">
                  <c:v>45</c:v>
                </c:pt>
                <c:pt idx="17">
                  <c:v>49</c:v>
                </c:pt>
                <c:pt idx="18">
                  <c:v>50</c:v>
                </c:pt>
                <c:pt idx="19">
                  <c:v>58</c:v>
                </c:pt>
                <c:pt idx="20">
                  <c:v>71</c:v>
                </c:pt>
                <c:pt idx="21">
                  <c:v>71</c:v>
                </c:pt>
                <c:pt idx="2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FE-464E-9127-737E68A10F49}"/>
            </c:ext>
          </c:extLst>
        </c:ser>
        <c:ser>
          <c:idx val="10"/>
          <c:order val="6"/>
          <c:tx>
            <c:strRef>
              <c:f>'Virus Identificados 2024'!$I$5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  <a:ln w="25400">
              <a:noFill/>
            </a:ln>
          </c:spPr>
          <c:invertIfNegative val="0"/>
          <c:val>
            <c:numRef>
              <c:f>'Virus Identificados 2024'!$I$6:$I$57</c:f>
              <c:numCache>
                <c:formatCode>General</c:formatCode>
                <c:ptCount val="52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9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9</c:v>
                </c:pt>
                <c:pt idx="19">
                  <c:v>10</c:v>
                </c:pt>
                <c:pt idx="20">
                  <c:v>22</c:v>
                </c:pt>
                <c:pt idx="21">
                  <c:v>13</c:v>
                </c:pt>
                <c:pt idx="2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FE-464E-9127-737E68A10F49}"/>
            </c:ext>
          </c:extLst>
        </c:ser>
        <c:ser>
          <c:idx val="11"/>
          <c:order val="7"/>
          <c:tx>
            <c:strRef>
              <c:f>'Virus Identificados 2024'!$J$5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84807"/>
            </a:solidFill>
            <a:ln w="25400">
              <a:noFill/>
            </a:ln>
          </c:spPr>
          <c:invertIfNegative val="0"/>
          <c:val>
            <c:numRef>
              <c:f>'Virus Identificados 2024'!$J$6:$J$57</c:f>
              <c:numCache>
                <c:formatCode>General</c:formatCode>
                <c:ptCount val="52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8</c:v>
                </c:pt>
                <c:pt idx="11">
                  <c:v>4</c:v>
                </c:pt>
                <c:pt idx="12">
                  <c:v>2</c:v>
                </c:pt>
                <c:pt idx="13">
                  <c:v>15</c:v>
                </c:pt>
                <c:pt idx="14">
                  <c:v>5</c:v>
                </c:pt>
                <c:pt idx="15">
                  <c:v>7</c:v>
                </c:pt>
                <c:pt idx="16">
                  <c:v>7</c:v>
                </c:pt>
                <c:pt idx="17">
                  <c:v>20</c:v>
                </c:pt>
                <c:pt idx="18">
                  <c:v>13</c:v>
                </c:pt>
                <c:pt idx="19">
                  <c:v>27</c:v>
                </c:pt>
                <c:pt idx="20">
                  <c:v>14</c:v>
                </c:pt>
                <c:pt idx="21">
                  <c:v>17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FE-464E-9127-737E68A10F49}"/>
            </c:ext>
          </c:extLst>
        </c:ser>
        <c:ser>
          <c:idx val="12"/>
          <c:order val="8"/>
          <c:tx>
            <c:strRef>
              <c:f>'Virus Identificados 2024'!$K$5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>
                <a:alpha val="66000"/>
              </a:srgbClr>
            </a:solidFill>
            <a:ln w="25400">
              <a:noFill/>
            </a:ln>
          </c:spPr>
          <c:invertIfNegative val="0"/>
          <c:val>
            <c:numRef>
              <c:f>'Virus Identificados 2024'!$K$6:$K$57</c:f>
              <c:numCache>
                <c:formatCode>General</c:formatCode>
                <c:ptCount val="52"/>
                <c:pt idx="0">
                  <c:v>21</c:v>
                </c:pt>
                <c:pt idx="1">
                  <c:v>27</c:v>
                </c:pt>
                <c:pt idx="2">
                  <c:v>20</c:v>
                </c:pt>
                <c:pt idx="3">
                  <c:v>22</c:v>
                </c:pt>
                <c:pt idx="4">
                  <c:v>14</c:v>
                </c:pt>
                <c:pt idx="5">
                  <c:v>20</c:v>
                </c:pt>
                <c:pt idx="6">
                  <c:v>26</c:v>
                </c:pt>
                <c:pt idx="7">
                  <c:v>35</c:v>
                </c:pt>
                <c:pt idx="8">
                  <c:v>55</c:v>
                </c:pt>
                <c:pt idx="9">
                  <c:v>54</c:v>
                </c:pt>
                <c:pt idx="10">
                  <c:v>36</c:v>
                </c:pt>
                <c:pt idx="11">
                  <c:v>31</c:v>
                </c:pt>
                <c:pt idx="12">
                  <c:v>37</c:v>
                </c:pt>
                <c:pt idx="13">
                  <c:v>38</c:v>
                </c:pt>
                <c:pt idx="14">
                  <c:v>28</c:v>
                </c:pt>
                <c:pt idx="15">
                  <c:v>41</c:v>
                </c:pt>
                <c:pt idx="16">
                  <c:v>29</c:v>
                </c:pt>
                <c:pt idx="17">
                  <c:v>24</c:v>
                </c:pt>
                <c:pt idx="18">
                  <c:v>18</c:v>
                </c:pt>
                <c:pt idx="19">
                  <c:v>47</c:v>
                </c:pt>
                <c:pt idx="20">
                  <c:v>33</c:v>
                </c:pt>
                <c:pt idx="21">
                  <c:v>52</c:v>
                </c:pt>
                <c:pt idx="2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6FE-464E-9127-737E68A10F49}"/>
            </c:ext>
          </c:extLst>
        </c:ser>
        <c:ser>
          <c:idx val="14"/>
          <c:order val="10"/>
          <c:tx>
            <c:strRef>
              <c:f>'Virus Identificados 2024'!$L$5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rgbClr val="4F6228"/>
            </a:solidFill>
            <a:ln w="25400">
              <a:noFill/>
            </a:ln>
          </c:spPr>
          <c:invertIfNegative val="0"/>
          <c:val>
            <c:numRef>
              <c:f>'Virus Identificados 2024'!$L$6:$L$57</c:f>
              <c:numCache>
                <c:formatCode>General</c:formatCode>
                <c:ptCount val="52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7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11</c:v>
                </c:pt>
                <c:pt idx="16">
                  <c:v>8</c:v>
                </c:pt>
                <c:pt idx="17">
                  <c:v>7</c:v>
                </c:pt>
                <c:pt idx="18">
                  <c:v>8</c:v>
                </c:pt>
                <c:pt idx="19">
                  <c:v>15</c:v>
                </c:pt>
                <c:pt idx="20">
                  <c:v>16</c:v>
                </c:pt>
                <c:pt idx="21">
                  <c:v>14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FE-464E-9127-737E68A10F49}"/>
            </c:ext>
          </c:extLst>
        </c:ser>
        <c:ser>
          <c:idx val="15"/>
          <c:order val="11"/>
          <c:tx>
            <c:strRef>
              <c:f>'Virus Identificados 2024'!$M$5</c:f>
              <c:strCache>
                <c:ptCount val="1"/>
                <c:pt idx="0">
                  <c:v>Otros Virus</c:v>
                </c:pt>
              </c:strCache>
            </c:strRef>
          </c:tx>
          <c:spPr>
            <a:solidFill>
              <a:srgbClr val="7F7F7F"/>
            </a:solidFill>
            <a:ln w="25400">
              <a:noFill/>
            </a:ln>
          </c:spPr>
          <c:invertIfNegative val="0"/>
          <c:val>
            <c:numRef>
              <c:f>'Virus Identificados 2024'!$M$6:$M$57</c:f>
              <c:numCache>
                <c:formatCode>General</c:formatCode>
                <c:ptCount val="52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0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13</c:v>
                </c:pt>
                <c:pt idx="2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6FE-464E-9127-737E68A1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87677184"/>
        <c:axId val="87834624"/>
        <c:extLst>
          <c:ext xmlns:c15="http://schemas.microsoft.com/office/drawing/2012/chart" uri="{02D57815-91ED-43cb-92C2-25804820EDAC}">
            <c15:filteredBarSeries>
              <c15:ser>
                <c:idx val="13"/>
                <c:order val="9"/>
                <c:tx>
                  <c:strRef>
                    <c:extLst>
                      <c:ext uri="{02D57815-91ED-43cb-92C2-25804820EDAC}">
                        <c15:formulaRef>
                          <c15:sqref>'[2]Virus Identificados 2020'!#REF!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 w="25400">
                    <a:noFill/>
                  </a:ln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'[2]Virus Identificados 2020'!#REF!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6FE-464E-9127-737E68A10F4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12"/>
          <c:tx>
            <c:strRef>
              <c:f>'Virus Identificados 2024'!$T$5</c:f>
              <c:strCache>
                <c:ptCount val="1"/>
                <c:pt idx="0">
                  <c:v>% Positivos</c:v>
                </c:pt>
              </c:strCache>
            </c:strRef>
          </c:tx>
          <c:spPr>
            <a:ln w="19050">
              <a:solidFill>
                <a:schemeClr val="tx1"/>
              </a:solidFill>
              <a:prstDash val="lgDash"/>
            </a:ln>
          </c:spPr>
          <c:marker>
            <c:symbol val="none"/>
          </c:marker>
          <c:val>
            <c:numRef>
              <c:f>'Virus Identificados 2024'!$T$6:$T$57</c:f>
              <c:numCache>
                <c:formatCode>0.0%</c:formatCode>
                <c:ptCount val="52"/>
                <c:pt idx="0">
                  <c:v>0.11015490533562823</c:v>
                </c:pt>
                <c:pt idx="1">
                  <c:v>0.12898330804248861</c:v>
                </c:pt>
                <c:pt idx="2">
                  <c:v>6.7538126361655779E-2</c:v>
                </c:pt>
                <c:pt idx="3">
                  <c:v>6.320541760722348E-2</c:v>
                </c:pt>
                <c:pt idx="4">
                  <c:v>6.6152149944873215E-2</c:v>
                </c:pt>
                <c:pt idx="5">
                  <c:v>8.6633663366336627E-2</c:v>
                </c:pt>
                <c:pt idx="6">
                  <c:v>8.2338902147971363E-2</c:v>
                </c:pt>
                <c:pt idx="7">
                  <c:v>8.7954110898661564E-2</c:v>
                </c:pt>
                <c:pt idx="8">
                  <c:v>0.11792014856081709</c:v>
                </c:pt>
                <c:pt idx="9">
                  <c:v>0.140625</c:v>
                </c:pt>
                <c:pt idx="10">
                  <c:v>0.11752786220871327</c:v>
                </c:pt>
                <c:pt idx="11">
                  <c:v>9.7982708933717577E-2</c:v>
                </c:pt>
                <c:pt idx="12">
                  <c:v>0.5536723163841808</c:v>
                </c:pt>
                <c:pt idx="13">
                  <c:v>0.55508474576271183</c:v>
                </c:pt>
                <c:pt idx="14">
                  <c:v>0.48768472906403942</c:v>
                </c:pt>
                <c:pt idx="15">
                  <c:v>0.5818965517241379</c:v>
                </c:pt>
                <c:pt idx="16">
                  <c:v>0.53053435114503822</c:v>
                </c:pt>
                <c:pt idx="17">
                  <c:v>0.48344370860927155</c:v>
                </c:pt>
                <c:pt idx="18">
                  <c:v>0.41967213114754098</c:v>
                </c:pt>
                <c:pt idx="19">
                  <c:v>0.61889250814332253</c:v>
                </c:pt>
                <c:pt idx="20">
                  <c:v>0.55027932960893855</c:v>
                </c:pt>
                <c:pt idx="21">
                  <c:v>0.65337423312883436</c:v>
                </c:pt>
                <c:pt idx="22">
                  <c:v>0.58193979933110362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FE-464E-9127-737E68A1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36544"/>
        <c:axId val="87838080"/>
      </c:lineChart>
      <c:catAx>
        <c:axId val="8767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87834624"/>
        <c:crossesAt val="0"/>
        <c:auto val="1"/>
        <c:lblAlgn val="ctr"/>
        <c:lblOffset val="100"/>
        <c:tickLblSkip val="2"/>
        <c:noMultiLvlLbl val="0"/>
      </c:catAx>
      <c:valAx>
        <c:axId val="87834624"/>
        <c:scaling>
          <c:orientation val="minMax"/>
          <c:max val="22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Numero de muestras positivas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87677184"/>
        <c:crosses val="autoZero"/>
        <c:crossBetween val="between"/>
        <c:majorUnit val="10"/>
        <c:minorUnit val="0.2"/>
      </c:valAx>
      <c:catAx>
        <c:axId val="87836544"/>
        <c:scaling>
          <c:orientation val="minMax"/>
        </c:scaling>
        <c:delete val="1"/>
        <c:axPos val="b"/>
        <c:majorTickMark val="out"/>
        <c:minorTickMark val="none"/>
        <c:tickLblPos val="none"/>
        <c:crossAx val="87838080"/>
        <c:crosses val="autoZero"/>
        <c:auto val="1"/>
        <c:lblAlgn val="ctr"/>
        <c:lblOffset val="100"/>
        <c:noMultiLvlLbl val="0"/>
      </c:catAx>
      <c:valAx>
        <c:axId val="87838080"/>
        <c:scaling>
          <c:orientation val="minMax"/>
          <c:max val="1"/>
        </c:scaling>
        <c:delete val="0"/>
        <c:axPos val="r"/>
        <c:numFmt formatCode="0.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87836544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10513147851530642"/>
          <c:y val="0.85366023100115762"/>
          <c:w val="0.88986287171884249"/>
          <c:h val="0.1402441808073343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 alignWithMargins="0"/>
    <c:pageMargins b="1" l="0.750000000000002" r="0.750000000000002" t="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100"/>
            </a:pPr>
            <a:r>
              <a:rPr lang="es-CO" sz="1100" b="1" i="0" baseline="0"/>
              <a:t>Distribución de virus respiratorios en casos de IRA Grave, </a:t>
            </a:r>
            <a:endParaRPr lang="es-CO" sz="1100"/>
          </a:p>
          <a:p>
            <a:pPr algn="ctr">
              <a:defRPr sz="1100"/>
            </a:pPr>
            <a:r>
              <a:rPr lang="es-CO" sz="1100" b="1" i="0" baseline="0"/>
              <a:t>según grupos de edad. Bogotá</a:t>
            </a:r>
            <a:endParaRPr lang="es-CO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77470322621346066"/>
          <c:h val="0.4517872790191990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edad'!$A$7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edad'!$B$7:$G$7</c:f>
              <c:numCache>
                <c:formatCode>General</c:formatCode>
                <c:ptCount val="6"/>
                <c:pt idx="0">
                  <c:v>109</c:v>
                </c:pt>
                <c:pt idx="1">
                  <c:v>82</c:v>
                </c:pt>
                <c:pt idx="2">
                  <c:v>15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C-47EA-A7A7-E6FC2F682E44}"/>
            </c:ext>
          </c:extLst>
        </c:ser>
        <c:ser>
          <c:idx val="1"/>
          <c:order val="1"/>
          <c:tx>
            <c:strRef>
              <c:f>'Grafico edad'!$A$8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2873C6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edad'!$B$8:$G$8</c:f>
              <c:numCache>
                <c:formatCode>General</c:formatCode>
                <c:ptCount val="6"/>
                <c:pt idx="0">
                  <c:v>416</c:v>
                </c:pt>
                <c:pt idx="1">
                  <c:v>171</c:v>
                </c:pt>
                <c:pt idx="2">
                  <c:v>31</c:v>
                </c:pt>
                <c:pt idx="3">
                  <c:v>9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C-47EA-A7A7-E6FC2F682E44}"/>
            </c:ext>
          </c:extLst>
        </c:ser>
        <c:ser>
          <c:idx val="2"/>
          <c:order val="2"/>
          <c:tx>
            <c:strRef>
              <c:f>'Grafico edad'!$A$9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edad'!$B$9:$G$9</c:f>
              <c:numCache>
                <c:formatCode>General</c:formatCode>
                <c:ptCount val="6"/>
                <c:pt idx="0">
                  <c:v>141</c:v>
                </c:pt>
                <c:pt idx="1">
                  <c:v>69</c:v>
                </c:pt>
                <c:pt idx="2">
                  <c:v>28</c:v>
                </c:pt>
                <c:pt idx="3">
                  <c:v>16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C-47EA-A7A7-E6FC2F682E44}"/>
            </c:ext>
          </c:extLst>
        </c:ser>
        <c:ser>
          <c:idx val="3"/>
          <c:order val="3"/>
          <c:tx>
            <c:strRef>
              <c:f>'Grafico edad'!$A$10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edad'!$B$10:$G$10</c:f>
              <c:numCache>
                <c:formatCode>General</c:formatCode>
                <c:ptCount val="6"/>
                <c:pt idx="0">
                  <c:v>391</c:v>
                </c:pt>
                <c:pt idx="1">
                  <c:v>155</c:v>
                </c:pt>
                <c:pt idx="2">
                  <c:v>96</c:v>
                </c:pt>
                <c:pt idx="3">
                  <c:v>44</c:v>
                </c:pt>
                <c:pt idx="4">
                  <c:v>20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C-47EA-A7A7-E6FC2F682E44}"/>
            </c:ext>
          </c:extLst>
        </c:ser>
        <c:ser>
          <c:idx val="4"/>
          <c:order val="4"/>
          <c:tx>
            <c:strRef>
              <c:f>'Grafico edad'!$A$11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edad'!$B$11:$G$11</c:f>
              <c:numCache>
                <c:formatCode>General</c:formatCode>
                <c:ptCount val="6"/>
                <c:pt idx="0">
                  <c:v>119</c:v>
                </c:pt>
                <c:pt idx="1">
                  <c:v>47</c:v>
                </c:pt>
                <c:pt idx="2">
                  <c:v>18</c:v>
                </c:pt>
                <c:pt idx="3">
                  <c:v>10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0C-47EA-A7A7-E6FC2F682E44}"/>
            </c:ext>
          </c:extLst>
        </c:ser>
        <c:ser>
          <c:idx val="5"/>
          <c:order val="5"/>
          <c:tx>
            <c:strRef>
              <c:f>'Grafico edad'!$A$12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edad'!$B$12:$G$12</c:f>
              <c:numCache>
                <c:formatCode>General</c:formatCode>
                <c:ptCount val="6"/>
                <c:pt idx="0">
                  <c:v>70</c:v>
                </c:pt>
                <c:pt idx="1">
                  <c:v>61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0C-47EA-A7A7-E6FC2F682E44}"/>
            </c:ext>
          </c:extLst>
        </c:ser>
        <c:ser>
          <c:idx val="6"/>
          <c:order val="6"/>
          <c:tx>
            <c:strRef>
              <c:f>'Grafico edad'!$A$13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edad'!$B$13:$G$13</c:f>
              <c:numCache>
                <c:formatCode>General</c:formatCode>
                <c:ptCount val="6"/>
                <c:pt idx="0">
                  <c:v>34</c:v>
                </c:pt>
                <c:pt idx="1">
                  <c:v>25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6-41D3-8400-1CE7CE675738}"/>
            </c:ext>
          </c:extLst>
        </c:ser>
        <c:ser>
          <c:idx val="7"/>
          <c:order val="7"/>
          <c:tx>
            <c:strRef>
              <c:f>'Grafico edad'!$A$14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edad'!$B$14:$G$14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6-41D3-8400-1CE7CE675738}"/>
            </c:ext>
          </c:extLst>
        </c:ser>
        <c:ser>
          <c:idx val="8"/>
          <c:order val="8"/>
          <c:tx>
            <c:strRef>
              <c:f>'Grafico edad'!$A$15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edad'!$B$15:$G$15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25</c:v>
                </c:pt>
                <c:pt idx="3">
                  <c:v>23</c:v>
                </c:pt>
                <c:pt idx="4">
                  <c:v>9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16-41D3-8400-1CE7CE675738}"/>
            </c:ext>
          </c:extLst>
        </c:ser>
        <c:ser>
          <c:idx val="9"/>
          <c:order val="9"/>
          <c:tx>
            <c:strRef>
              <c:f>'Grafico edad'!$A$16</c:f>
              <c:strCache>
                <c:ptCount val="1"/>
                <c:pt idx="0">
                  <c:v>H1N1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edad'!$B$16:$G$16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FB16-41D3-8400-1CE7CE675738}"/>
            </c:ext>
          </c:extLst>
        </c:ser>
        <c:ser>
          <c:idx val="10"/>
          <c:order val="10"/>
          <c:tx>
            <c:strRef>
              <c:f>'Grafico edad'!$A$17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edad'!$B$17:$G$17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FB16-41D3-8400-1CE7CE675738}"/>
            </c:ext>
          </c:extLst>
        </c:ser>
        <c:ser>
          <c:idx val="11"/>
          <c:order val="11"/>
          <c:tx>
            <c:strRef>
              <c:f>'Grafico edad'!$A$18</c:f>
              <c:strCache>
                <c:ptCount val="1"/>
                <c:pt idx="0">
                  <c:v>A no subtipifica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edad'!$B$18:$G$18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16-41D3-8400-1CE7CE675738}"/>
            </c:ext>
          </c:extLst>
        </c:ser>
        <c:ser>
          <c:idx val="12"/>
          <c:order val="12"/>
          <c:tx>
            <c:strRef>
              <c:f>'Grafico edad'!$A$19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edad'!$B$19:$G$19</c:f>
              <c:numCache>
                <c:formatCode>General</c:formatCode>
                <c:ptCount val="6"/>
                <c:pt idx="0">
                  <c:v>66</c:v>
                </c:pt>
                <c:pt idx="1">
                  <c:v>53</c:v>
                </c:pt>
                <c:pt idx="2">
                  <c:v>56</c:v>
                </c:pt>
                <c:pt idx="3">
                  <c:v>27</c:v>
                </c:pt>
                <c:pt idx="4">
                  <c:v>19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16-41D3-8400-1CE7CE675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87902848"/>
        <c:axId val="88166784"/>
      </c:barChart>
      <c:catAx>
        <c:axId val="879028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8166784"/>
        <c:crosses val="autoZero"/>
        <c:auto val="1"/>
        <c:lblAlgn val="ctr"/>
        <c:lblOffset val="100"/>
        <c:noMultiLvlLbl val="0"/>
      </c:catAx>
      <c:valAx>
        <c:axId val="88166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Distribución porcentual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8790284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s-CO"/>
          </a:p>
        </c:txPr>
      </c:dTable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Distribución de casos de SARS-CoV-2 según grupos de edad, LSP Bogotá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edad'!$A$67</c:f>
              <c:strCache>
                <c:ptCount val="1"/>
                <c:pt idx="0">
                  <c:v>Positivos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edad'!$B$66:$G$66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edad'!$B$67:$G$67</c:f>
              <c:numCache>
                <c:formatCode>General</c:formatCode>
                <c:ptCount val="6"/>
                <c:pt idx="0">
                  <c:v>82</c:v>
                </c:pt>
                <c:pt idx="1">
                  <c:v>39</c:v>
                </c:pt>
                <c:pt idx="2">
                  <c:v>1783</c:v>
                </c:pt>
                <c:pt idx="3">
                  <c:v>27652</c:v>
                </c:pt>
                <c:pt idx="4">
                  <c:v>17405</c:v>
                </c:pt>
                <c:pt idx="5">
                  <c:v>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7-4003-A855-FB948A7D290A}"/>
            </c:ext>
          </c:extLst>
        </c:ser>
        <c:ser>
          <c:idx val="1"/>
          <c:order val="1"/>
          <c:tx>
            <c:strRef>
              <c:f>'Grafico edad'!$A$68</c:f>
              <c:strCache>
                <c:ptCount val="1"/>
                <c:pt idx="0">
                  <c:v>Negativos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'Grafico edad'!$B$66:$G$66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edad'!$B$68:$G$68</c:f>
              <c:numCache>
                <c:formatCode>General</c:formatCode>
                <c:ptCount val="6"/>
                <c:pt idx="0">
                  <c:v>193</c:v>
                </c:pt>
                <c:pt idx="1">
                  <c:v>94</c:v>
                </c:pt>
                <c:pt idx="2">
                  <c:v>1950</c:v>
                </c:pt>
                <c:pt idx="3">
                  <c:v>25827</c:v>
                </c:pt>
                <c:pt idx="4">
                  <c:v>16961</c:v>
                </c:pt>
                <c:pt idx="5">
                  <c:v>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B7-4003-A855-FB948A7D2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444928"/>
        <c:axId val="88446464"/>
      </c:barChart>
      <c:catAx>
        <c:axId val="884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446464"/>
        <c:crosses val="autoZero"/>
        <c:auto val="1"/>
        <c:lblAlgn val="ctr"/>
        <c:lblOffset val="100"/>
        <c:noMultiLvlLbl val="0"/>
      </c:catAx>
      <c:valAx>
        <c:axId val="8844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444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100"/>
            </a:pPr>
            <a:r>
              <a:rPr lang="es-CO" sz="1100" b="1" i="0" baseline="0"/>
              <a:t>Distribución de virus respiratorios en casos de IRA Grave, </a:t>
            </a:r>
            <a:endParaRPr lang="es-CO" sz="1100"/>
          </a:p>
          <a:p>
            <a:pPr algn="ctr">
              <a:defRPr sz="1100"/>
            </a:pPr>
            <a:r>
              <a:rPr lang="es-CO" sz="1100" b="1" i="0" baseline="0"/>
              <a:t>según grupos de edad. Bogotá</a:t>
            </a:r>
            <a:endParaRPr lang="es-CO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77825913704136707"/>
          <c:h val="0.4393065194703864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edad'!$A$7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edad'!$B$7:$G$7</c:f>
              <c:numCache>
                <c:formatCode>General</c:formatCode>
                <c:ptCount val="6"/>
                <c:pt idx="0">
                  <c:v>109</c:v>
                </c:pt>
                <c:pt idx="1">
                  <c:v>82</c:v>
                </c:pt>
                <c:pt idx="2">
                  <c:v>15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A-4D7B-B1E5-51FB0B9F5911}"/>
            </c:ext>
          </c:extLst>
        </c:ser>
        <c:ser>
          <c:idx val="1"/>
          <c:order val="1"/>
          <c:tx>
            <c:strRef>
              <c:f>'Grafico edad'!$A$8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2873C6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edad'!$B$8:$G$8</c:f>
              <c:numCache>
                <c:formatCode>General</c:formatCode>
                <c:ptCount val="6"/>
                <c:pt idx="0">
                  <c:v>416</c:v>
                </c:pt>
                <c:pt idx="1">
                  <c:v>171</c:v>
                </c:pt>
                <c:pt idx="2">
                  <c:v>31</c:v>
                </c:pt>
                <c:pt idx="3">
                  <c:v>9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A-4D7B-B1E5-51FB0B9F5911}"/>
            </c:ext>
          </c:extLst>
        </c:ser>
        <c:ser>
          <c:idx val="2"/>
          <c:order val="2"/>
          <c:tx>
            <c:strRef>
              <c:f>'Grafico edad'!$A$9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edad'!$B$9:$G$9</c:f>
              <c:numCache>
                <c:formatCode>General</c:formatCode>
                <c:ptCount val="6"/>
                <c:pt idx="0">
                  <c:v>141</c:v>
                </c:pt>
                <c:pt idx="1">
                  <c:v>69</c:v>
                </c:pt>
                <c:pt idx="2">
                  <c:v>28</c:v>
                </c:pt>
                <c:pt idx="3">
                  <c:v>16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A-4D7B-B1E5-51FB0B9F5911}"/>
            </c:ext>
          </c:extLst>
        </c:ser>
        <c:ser>
          <c:idx val="3"/>
          <c:order val="3"/>
          <c:tx>
            <c:strRef>
              <c:f>'Grafico edad'!$A$10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edad'!$B$10:$G$10</c:f>
              <c:numCache>
                <c:formatCode>General</c:formatCode>
                <c:ptCount val="6"/>
                <c:pt idx="0">
                  <c:v>391</c:v>
                </c:pt>
                <c:pt idx="1">
                  <c:v>155</c:v>
                </c:pt>
                <c:pt idx="2">
                  <c:v>96</c:v>
                </c:pt>
                <c:pt idx="3">
                  <c:v>44</c:v>
                </c:pt>
                <c:pt idx="4">
                  <c:v>20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A-4D7B-B1E5-51FB0B9F5911}"/>
            </c:ext>
          </c:extLst>
        </c:ser>
        <c:ser>
          <c:idx val="4"/>
          <c:order val="4"/>
          <c:tx>
            <c:strRef>
              <c:f>'Grafico edad'!$A$11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edad'!$B$11:$G$11</c:f>
              <c:numCache>
                <c:formatCode>General</c:formatCode>
                <c:ptCount val="6"/>
                <c:pt idx="0">
                  <c:v>119</c:v>
                </c:pt>
                <c:pt idx="1">
                  <c:v>47</c:v>
                </c:pt>
                <c:pt idx="2">
                  <c:v>18</c:v>
                </c:pt>
                <c:pt idx="3">
                  <c:v>10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EA-4D7B-B1E5-51FB0B9F5911}"/>
            </c:ext>
          </c:extLst>
        </c:ser>
        <c:ser>
          <c:idx val="5"/>
          <c:order val="5"/>
          <c:tx>
            <c:strRef>
              <c:f>'Grafico edad'!$A$12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edad'!$B$12:$G$12</c:f>
              <c:numCache>
                <c:formatCode>General</c:formatCode>
                <c:ptCount val="6"/>
                <c:pt idx="0">
                  <c:v>70</c:v>
                </c:pt>
                <c:pt idx="1">
                  <c:v>61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EA-4D7B-B1E5-51FB0B9F5911}"/>
            </c:ext>
          </c:extLst>
        </c:ser>
        <c:ser>
          <c:idx val="6"/>
          <c:order val="6"/>
          <c:tx>
            <c:strRef>
              <c:f>'Grafico edad'!$A$13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edad'!$B$13:$G$13</c:f>
              <c:numCache>
                <c:formatCode>General</c:formatCode>
                <c:ptCount val="6"/>
                <c:pt idx="0">
                  <c:v>34</c:v>
                </c:pt>
                <c:pt idx="1">
                  <c:v>25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1-4460-B12F-3E6DB5C7B882}"/>
            </c:ext>
          </c:extLst>
        </c:ser>
        <c:ser>
          <c:idx val="7"/>
          <c:order val="7"/>
          <c:tx>
            <c:strRef>
              <c:f>'Grafico edad'!$A$14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edad'!$B$14:$G$14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1-4460-B12F-3E6DB5C7B882}"/>
            </c:ext>
          </c:extLst>
        </c:ser>
        <c:ser>
          <c:idx val="8"/>
          <c:order val="8"/>
          <c:tx>
            <c:strRef>
              <c:f>'Grafico edad'!$A$15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edad'!$B$15:$G$15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25</c:v>
                </c:pt>
                <c:pt idx="3">
                  <c:v>23</c:v>
                </c:pt>
                <c:pt idx="4">
                  <c:v>9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1-4460-B12F-3E6DB5C7B882}"/>
            </c:ext>
          </c:extLst>
        </c:ser>
        <c:ser>
          <c:idx val="9"/>
          <c:order val="9"/>
          <c:tx>
            <c:strRef>
              <c:f>'Grafico edad'!$A$16</c:f>
              <c:strCache>
                <c:ptCount val="1"/>
                <c:pt idx="0">
                  <c:v>H1N1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edad'!$B$16:$G$16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6F91-4460-B12F-3E6DB5C7B882}"/>
            </c:ext>
          </c:extLst>
        </c:ser>
        <c:ser>
          <c:idx val="10"/>
          <c:order val="10"/>
          <c:tx>
            <c:strRef>
              <c:f>'Grafico edad'!$A$17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edad'!$B$17:$G$17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6F91-4460-B12F-3E6DB5C7B882}"/>
            </c:ext>
          </c:extLst>
        </c:ser>
        <c:ser>
          <c:idx val="11"/>
          <c:order val="11"/>
          <c:tx>
            <c:strRef>
              <c:f>'Grafico edad'!$A$18</c:f>
              <c:strCache>
                <c:ptCount val="1"/>
                <c:pt idx="0">
                  <c:v>A no subtipifica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edad'!$B$18:$G$18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1-4460-B12F-3E6DB5C7B882}"/>
            </c:ext>
          </c:extLst>
        </c:ser>
        <c:ser>
          <c:idx val="12"/>
          <c:order val="12"/>
          <c:tx>
            <c:strRef>
              <c:f>'Grafico edad'!$A$19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edad'!$B$19:$G$19</c:f>
              <c:numCache>
                <c:formatCode>General</c:formatCode>
                <c:ptCount val="6"/>
                <c:pt idx="0">
                  <c:v>66</c:v>
                </c:pt>
                <c:pt idx="1">
                  <c:v>53</c:v>
                </c:pt>
                <c:pt idx="2">
                  <c:v>56</c:v>
                </c:pt>
                <c:pt idx="3">
                  <c:v>27</c:v>
                </c:pt>
                <c:pt idx="4">
                  <c:v>19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1-4460-B12F-3E6DB5C7B882}"/>
            </c:ext>
          </c:extLst>
        </c:ser>
        <c:ser>
          <c:idx val="13"/>
          <c:order val="13"/>
          <c:tx>
            <c:strRef>
              <c:f>'Grafico edad'!$A$21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f>'Grafico edad'!$B$6:$G$6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edad'!$B$21:$G$21</c:f>
              <c:numCache>
                <c:formatCode>General</c:formatCode>
                <c:ptCount val="6"/>
                <c:pt idx="0">
                  <c:v>154</c:v>
                </c:pt>
                <c:pt idx="1">
                  <c:v>20</c:v>
                </c:pt>
                <c:pt idx="2">
                  <c:v>38</c:v>
                </c:pt>
                <c:pt idx="3">
                  <c:v>167</c:v>
                </c:pt>
                <c:pt idx="4">
                  <c:v>156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1-4460-B12F-3E6DB5C7B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4608384"/>
        <c:axId val="94610176"/>
      </c:barChart>
      <c:catAx>
        <c:axId val="94608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4610176"/>
        <c:crosses val="autoZero"/>
        <c:auto val="1"/>
        <c:lblAlgn val="ctr"/>
        <c:lblOffset val="100"/>
        <c:noMultiLvlLbl val="0"/>
      </c:catAx>
      <c:valAx>
        <c:axId val="9461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Distribucion porcentual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9460838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s-CO"/>
          </a:p>
        </c:txPr>
      </c:dTable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100"/>
            </a:pPr>
            <a:r>
              <a:rPr lang="es-CO" sz="1100" b="1" i="0" baseline="0"/>
              <a:t>Distribución de virus respiratorios en casos de IRA Grave, </a:t>
            </a:r>
            <a:endParaRPr lang="es-CO" sz="1100"/>
          </a:p>
          <a:p>
            <a:pPr algn="ctr">
              <a:defRPr sz="1100"/>
            </a:pPr>
            <a:r>
              <a:rPr lang="es-CO" sz="1100" b="1" i="0" baseline="0"/>
              <a:t>según grupos de edad. Bogotá</a:t>
            </a:r>
            <a:endParaRPr lang="es-CO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76568294503997081"/>
          <c:h val="0.4627641595126593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edad_vigilancia'!$A$45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edad_vigilancia'!$B$45:$G$45</c:f>
              <c:numCache>
                <c:formatCode>General</c:formatCode>
                <c:ptCount val="6"/>
                <c:pt idx="0">
                  <c:v>76</c:v>
                </c:pt>
                <c:pt idx="1">
                  <c:v>58</c:v>
                </c:pt>
                <c:pt idx="2">
                  <c:v>11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2C-4B9C-B4A4-1AF3BE431378}"/>
            </c:ext>
          </c:extLst>
        </c:ser>
        <c:ser>
          <c:idx val="1"/>
          <c:order val="1"/>
          <c:tx>
            <c:strRef>
              <c:f>'Grafico edad_vigilancia'!$A$46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edad_vigilancia'!$B$46:$G$46</c:f>
              <c:numCache>
                <c:formatCode>General</c:formatCode>
                <c:ptCount val="6"/>
                <c:pt idx="0">
                  <c:v>303</c:v>
                </c:pt>
                <c:pt idx="1">
                  <c:v>121</c:v>
                </c:pt>
                <c:pt idx="2">
                  <c:v>16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A2C-4B9C-B4A4-1AF3BE431378}"/>
            </c:ext>
          </c:extLst>
        </c:ser>
        <c:ser>
          <c:idx val="2"/>
          <c:order val="2"/>
          <c:tx>
            <c:strRef>
              <c:f>'Grafico edad_vigilancia'!$A$47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edad_vigilancia'!$B$47:$G$47</c:f>
              <c:numCache>
                <c:formatCode>General</c:formatCode>
                <c:ptCount val="6"/>
                <c:pt idx="0">
                  <c:v>86</c:v>
                </c:pt>
                <c:pt idx="1">
                  <c:v>53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A2C-4B9C-B4A4-1AF3BE431378}"/>
            </c:ext>
          </c:extLst>
        </c:ser>
        <c:ser>
          <c:idx val="3"/>
          <c:order val="3"/>
          <c:tx>
            <c:strRef>
              <c:f>'Grafico edad_vigilancia'!$A$48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edad_vigilancia'!$B$48:$G$48</c:f>
              <c:numCache>
                <c:formatCode>General</c:formatCode>
                <c:ptCount val="6"/>
                <c:pt idx="0">
                  <c:v>252</c:v>
                </c:pt>
                <c:pt idx="1">
                  <c:v>99</c:v>
                </c:pt>
                <c:pt idx="2">
                  <c:v>33</c:v>
                </c:pt>
                <c:pt idx="3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A2C-4B9C-B4A4-1AF3BE431378}"/>
            </c:ext>
          </c:extLst>
        </c:ser>
        <c:ser>
          <c:idx val="4"/>
          <c:order val="4"/>
          <c:tx>
            <c:strRef>
              <c:f>'Grafico edad_vigilancia'!$A$49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edad_vigilancia'!$B$49:$G$49</c:f>
              <c:numCache>
                <c:formatCode>General</c:formatCode>
                <c:ptCount val="6"/>
                <c:pt idx="0">
                  <c:v>93</c:v>
                </c:pt>
                <c:pt idx="1">
                  <c:v>38</c:v>
                </c:pt>
                <c:pt idx="2">
                  <c:v>10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2C-4B9C-B4A4-1AF3BE431378}"/>
            </c:ext>
          </c:extLst>
        </c:ser>
        <c:ser>
          <c:idx val="5"/>
          <c:order val="5"/>
          <c:tx>
            <c:strRef>
              <c:f>'Grafico edad_vigilancia'!$A$50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edad_vigilancia'!$B$50:$G$50</c:f>
              <c:numCache>
                <c:formatCode>General</c:formatCode>
                <c:ptCount val="6"/>
                <c:pt idx="0">
                  <c:v>55</c:v>
                </c:pt>
                <c:pt idx="1">
                  <c:v>54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A2C-4B9C-B4A4-1AF3BE431378}"/>
            </c:ext>
          </c:extLst>
        </c:ser>
        <c:ser>
          <c:idx val="6"/>
          <c:order val="6"/>
          <c:tx>
            <c:strRef>
              <c:f>'Grafico edad_vigilancia'!$A$51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edad_vigilancia'!$B$51:$G$51</c:f>
              <c:numCache>
                <c:formatCode>General</c:formatCode>
                <c:ptCount val="6"/>
                <c:pt idx="0">
                  <c:v>30</c:v>
                </c:pt>
                <c:pt idx="1">
                  <c:v>23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7-4A7B-8335-88A037F9A639}"/>
            </c:ext>
          </c:extLst>
        </c:ser>
        <c:ser>
          <c:idx val="7"/>
          <c:order val="7"/>
          <c:tx>
            <c:strRef>
              <c:f>'Grafico edad_vigilancia'!$A$52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edad_vigilancia'!$B$52:$G$52</c:f>
              <c:numCache>
                <c:formatCode>General</c:formatCode>
                <c:ptCount val="6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7-4A7B-8335-88A037F9A639}"/>
            </c:ext>
          </c:extLst>
        </c:ser>
        <c:ser>
          <c:idx val="8"/>
          <c:order val="8"/>
          <c:tx>
            <c:strRef>
              <c:f>'Grafico edad_vigilancia'!$A$53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edad_vigilancia'!$B$53:$G$53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E7-4A7B-8335-88A037F9A639}"/>
            </c:ext>
          </c:extLst>
        </c:ser>
        <c:ser>
          <c:idx val="9"/>
          <c:order val="9"/>
          <c:tx>
            <c:strRef>
              <c:f>'Grafico edad_vigilancia'!$A$54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edad_vigilancia'!$B$54:$G$54</c:f>
              <c:numCache>
                <c:formatCode>General</c:formatCode>
                <c:ptCount val="6"/>
                <c:pt idx="0">
                  <c:v>42</c:v>
                </c:pt>
                <c:pt idx="1">
                  <c:v>30</c:v>
                </c:pt>
                <c:pt idx="2">
                  <c:v>32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E7-4A7B-8335-88A037F9A639}"/>
            </c:ext>
          </c:extLst>
        </c:ser>
        <c:ser>
          <c:idx val="10"/>
          <c:order val="10"/>
          <c:tx>
            <c:strRef>
              <c:f>'Grafico edad_vigilancia'!$A$55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edad_vigilancia'!$B$55:$G$55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E7-4A7B-8335-88A037F9A639}"/>
            </c:ext>
          </c:extLst>
        </c:ser>
        <c:ser>
          <c:idx val="11"/>
          <c:order val="11"/>
          <c:tx>
            <c:strRef>
              <c:f>'Grafico edad_vigilancia'!$A$56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edad_vigilancia'!$B$56:$G$56</c:f>
              <c:numCache>
                <c:formatCode>General</c:formatCode>
                <c:ptCount val="6"/>
                <c:pt idx="0">
                  <c:v>99</c:v>
                </c:pt>
                <c:pt idx="1">
                  <c:v>8</c:v>
                </c:pt>
                <c:pt idx="2">
                  <c:v>10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6-40E8-8E1B-2E4D7103910C}"/>
            </c:ext>
          </c:extLst>
        </c:ser>
        <c:ser>
          <c:idx val="12"/>
          <c:order val="12"/>
          <c:tx>
            <c:strRef>
              <c:f>'Grafico edad_vigilancia'!$A$57</c:f>
              <c:strCache>
                <c:ptCount val="1"/>
                <c:pt idx="0">
                  <c:v>Otros Coranoviruss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edad_vigilancia'!$B$57:$G$57</c:f>
              <c:numCache>
                <c:formatCode>General</c:formatCode>
                <c:ptCount val="6"/>
                <c:pt idx="0">
                  <c:v>15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6-4700-B703-FD80AE5C8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5085696"/>
        <c:axId val="95087232"/>
      </c:barChart>
      <c:catAx>
        <c:axId val="95085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5087232"/>
        <c:crosses val="autoZero"/>
        <c:auto val="1"/>
        <c:lblAlgn val="ctr"/>
        <c:lblOffset val="100"/>
        <c:noMultiLvlLbl val="0"/>
      </c:catAx>
      <c:valAx>
        <c:axId val="95087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Distribución porcentual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950856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s-CO"/>
          </a:p>
        </c:txPr>
      </c:dTable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100"/>
            </a:pPr>
            <a:r>
              <a:rPr lang="es-CO" sz="1100" b="1" i="0" baseline="0"/>
              <a:t>Distribución de virus respiratorios en casos de IRAG Inusitado, </a:t>
            </a:r>
            <a:endParaRPr lang="es-CO" sz="1100"/>
          </a:p>
          <a:p>
            <a:pPr algn="ctr">
              <a:defRPr sz="1100"/>
            </a:pPr>
            <a:r>
              <a:rPr lang="es-CO" sz="1100" b="1" i="0" baseline="0"/>
              <a:t>según grupos de edad. Bogotá</a:t>
            </a:r>
            <a:endParaRPr lang="es-CO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82523222666557072"/>
          <c:h val="0.4393065194703864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edad_vigilancia'!$A$86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edad_vigilancia'!$B$86:$G$86</c15:sqref>
                  </c15:fullRef>
                </c:ext>
              </c:extLst>
              <c:f>'Grafico edad_vigilancia'!$B$86:$G$86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9-4352-A85D-73C3FA4914FB}"/>
            </c:ext>
          </c:extLst>
        </c:ser>
        <c:ser>
          <c:idx val="1"/>
          <c:order val="1"/>
          <c:tx>
            <c:strRef>
              <c:f>'Grafico edad_vigilancia'!$A$87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edad_vigilancia'!$B$87:$G$87</c15:sqref>
                  </c15:fullRef>
                </c:ext>
              </c:extLst>
              <c:f>'Grafico edad_vigilancia'!$B$87:$G$87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9-4352-A85D-73C3FA4914FB}"/>
            </c:ext>
          </c:extLst>
        </c:ser>
        <c:ser>
          <c:idx val="2"/>
          <c:order val="2"/>
          <c:tx>
            <c:strRef>
              <c:f>'Grafico edad_vigilancia'!$A$88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edad_vigilancia'!$B$88:$G$88</c15:sqref>
                  </c15:fullRef>
                </c:ext>
              </c:extLst>
              <c:f>'Grafico edad_vigilancia'!$B$88:$G$88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9-4352-A85D-73C3FA4914FB}"/>
            </c:ext>
          </c:extLst>
        </c:ser>
        <c:ser>
          <c:idx val="3"/>
          <c:order val="3"/>
          <c:tx>
            <c:strRef>
              <c:f>'Grafico edad_vigilancia'!$A$89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edad_vigilancia'!$B$89:$G$89</c15:sqref>
                  </c15:fullRef>
                </c:ext>
              </c:extLst>
              <c:f>'Grafico edad_vigilancia'!$B$89:$G$89</c:f>
              <c:numCache>
                <c:formatCode>General</c:formatCode>
                <c:ptCount val="6"/>
                <c:pt idx="0">
                  <c:v>34</c:v>
                </c:pt>
                <c:pt idx="1">
                  <c:v>14</c:v>
                </c:pt>
                <c:pt idx="2">
                  <c:v>22</c:v>
                </c:pt>
                <c:pt idx="3">
                  <c:v>17</c:v>
                </c:pt>
                <c:pt idx="4">
                  <c:v>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9-4352-A85D-73C3FA4914FB}"/>
            </c:ext>
          </c:extLst>
        </c:ser>
        <c:ser>
          <c:idx val="4"/>
          <c:order val="4"/>
          <c:tx>
            <c:strRef>
              <c:f>'Grafico edad_vigilancia'!$A$90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edad_vigilancia'!$B$90:$G$90</c15:sqref>
                  </c15:fullRef>
                </c:ext>
              </c:extLst>
              <c:f>'Grafico edad_vigilancia'!$B$90:$G$90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9-4352-A85D-73C3FA4914FB}"/>
            </c:ext>
          </c:extLst>
        </c:ser>
        <c:ser>
          <c:idx val="5"/>
          <c:order val="5"/>
          <c:tx>
            <c:strRef>
              <c:f>'Grafico edad_vigilancia'!$A$91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edad_vigilancia'!$B$91:$G$91</c15:sqref>
                  </c15:fullRef>
                </c:ext>
              </c:extLst>
              <c:f>'Grafico edad_vigilancia'!$B$91:$G$91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9-4352-A85D-73C3FA4914FB}"/>
            </c:ext>
          </c:extLst>
        </c:ser>
        <c:ser>
          <c:idx val="6"/>
          <c:order val="6"/>
          <c:tx>
            <c:strRef>
              <c:f>'Grafico edad_vigilancia'!$A$92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edad_vigilancia'!$B$92:$G$92</c15:sqref>
                  </c15:fullRef>
                </c:ext>
              </c:extLst>
              <c:f>'Grafico edad_vigilancia'!$B$92:$G$92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4-4779-A322-B22298022CB8}"/>
            </c:ext>
          </c:extLst>
        </c:ser>
        <c:ser>
          <c:idx val="7"/>
          <c:order val="7"/>
          <c:tx>
            <c:strRef>
              <c:f>'Grafico edad_vigilancia'!$A$93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edad_vigilancia'!$B$93:$G$93</c15:sqref>
                  </c15:fullRef>
                </c:ext>
              </c:extLst>
              <c:f>'Grafico edad_vigilancia'!$B$93:$G$93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E4-4779-A322-B22298022CB8}"/>
            </c:ext>
          </c:extLst>
        </c:ser>
        <c:ser>
          <c:idx val="8"/>
          <c:order val="8"/>
          <c:tx>
            <c:strRef>
              <c:f>'Grafico edad_vigilancia'!$A$94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edad_vigilancia'!$B$94:$G$94</c15:sqref>
                  </c15:fullRef>
                </c:ext>
              </c:extLst>
              <c:f>'Grafico edad_vigilancia'!$B$94:$G$94</c:f>
              <c:numCache>
                <c:formatCode>General</c:formatCode>
                <c:ptCount val="6"/>
                <c:pt idx="2">
                  <c:v>9</c:v>
                </c:pt>
                <c:pt idx="3">
                  <c:v>15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E4-4779-A322-B22298022CB8}"/>
            </c:ext>
          </c:extLst>
        </c:ser>
        <c:ser>
          <c:idx val="9"/>
          <c:order val="9"/>
          <c:tx>
            <c:strRef>
              <c:f>'Grafico edad_vigilancia'!$A$95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edad_vigilancia'!$B$95:$G$95</c15:sqref>
                  </c15:fullRef>
                </c:ext>
              </c:extLst>
              <c:f>'Grafico edad_vigilancia'!$B$95:$G$95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E4-4779-A322-B22298022CB8}"/>
            </c:ext>
          </c:extLst>
        </c:ser>
        <c:ser>
          <c:idx val="10"/>
          <c:order val="10"/>
          <c:tx>
            <c:strRef>
              <c:f>'Grafico edad_vigilancia'!$A$96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edad_vigilancia'!$B$96:$G$96</c15:sqref>
                  </c15:fullRef>
                </c:ext>
              </c:extLst>
              <c:f>'Grafico edad_vigilancia'!$B$96:$G$96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E4-4779-A322-B22298022CB8}"/>
            </c:ext>
          </c:extLst>
        </c:ser>
        <c:ser>
          <c:idx val="11"/>
          <c:order val="11"/>
          <c:tx>
            <c:strRef>
              <c:f>'Grafico edad_vigilancia'!$A$98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'Grafico edad_vigilancia'!$B$85:$G$85</c15:sqref>
                  </c15:fullRef>
                </c:ext>
              </c:extLst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edad_vigilancia'!$B$98:$G$98</c15:sqref>
                  </c15:fullRef>
                </c:ext>
              </c:extLst>
              <c:f>'Grafico edad_vigilancia'!$B$98:$G$98</c:f>
              <c:numCache>
                <c:formatCode>General</c:formatCode>
                <c:ptCount val="6"/>
                <c:pt idx="0">
                  <c:v>26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F-4FF6-9D35-1AB7C2C45F7E}"/>
            </c:ext>
          </c:extLst>
        </c:ser>
        <c:ser>
          <c:idx val="12"/>
          <c:order val="12"/>
          <c:tx>
            <c:strRef>
              <c:f>'Grafico edad_vigilancia'!$A$97</c:f>
              <c:strCache>
                <c:ptCount val="1"/>
                <c:pt idx="0">
                  <c:v>otros coranovuris</c:v>
                </c:pt>
              </c:strCache>
            </c:strRef>
          </c:tx>
          <c:invertIfNegative val="0"/>
          <c:cat>
            <c:strLit>
              <c:ptCount val="6"/>
              <c:pt idx="0">
                <c:v>&lt;2 años</c:v>
              </c:pt>
              <c:pt idx="1">
                <c:v> 2-4</c:v>
              </c:pt>
              <c:pt idx="2">
                <c:v>5 a 14 años</c:v>
              </c:pt>
              <c:pt idx="3">
                <c:v>15 a 39 años</c:v>
              </c:pt>
              <c:pt idx="4">
                <c:v>40 a 59 años</c:v>
              </c:pt>
              <c:pt idx="5">
                <c:v>60 y más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'Grafico edad_vigilancia'!$B$97:$H$97</c15:sqref>
                  </c15:fullRef>
                </c:ext>
              </c:extLst>
              <c:f>'Grafico edad_vigilancia'!$B$97:$G$97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BD4-AF28-51554EDFB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5569024"/>
        <c:axId val="95570560"/>
      </c:barChart>
      <c:catAx>
        <c:axId val="95569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5570560"/>
        <c:crosses val="autoZero"/>
        <c:auto val="1"/>
        <c:lblAlgn val="ctr"/>
        <c:lblOffset val="100"/>
        <c:noMultiLvlLbl val="0"/>
      </c:catAx>
      <c:valAx>
        <c:axId val="95570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Distribución</a:t>
                </a:r>
                <a:r>
                  <a:rPr lang="es-CO" baseline="0"/>
                  <a:t> porcentual</a:t>
                </a:r>
                <a:endParaRPr lang="es-CO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9556902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s-CO"/>
          </a:p>
        </c:txPr>
      </c:dTable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100"/>
            </a:pPr>
            <a:r>
              <a:rPr lang="es-CO" sz="1100" b="1" i="0" baseline="0"/>
              <a:t>Distribución de virus respiratorios en casos de  covid  </a:t>
            </a:r>
            <a:endParaRPr lang="es-CO" sz="1100"/>
          </a:p>
          <a:p>
            <a:pPr algn="ctr">
              <a:defRPr sz="1100"/>
            </a:pPr>
            <a:r>
              <a:rPr lang="es-CO" sz="1100" b="1" i="0" baseline="0"/>
              <a:t>según grupos de edad. Bogotá</a:t>
            </a:r>
            <a:endParaRPr lang="es-CO" sz="11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81380351369016402"/>
          <c:h val="0.4393065194703864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edad_vigilancia'!$A$127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edad_vigilancia'!$B$127:$G$127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1-47C7-BDC2-A76291FF7A7A}"/>
            </c:ext>
          </c:extLst>
        </c:ser>
        <c:ser>
          <c:idx val="1"/>
          <c:order val="1"/>
          <c:tx>
            <c:strRef>
              <c:f>'Grafico edad_vigilancia'!$A$128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edad_vigilancia'!$B$128:$G$128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1-47C7-BDC2-A76291FF7A7A}"/>
            </c:ext>
          </c:extLst>
        </c:ser>
        <c:ser>
          <c:idx val="2"/>
          <c:order val="2"/>
          <c:tx>
            <c:strRef>
              <c:f>'Grafico edad_vigilancia'!$A$129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edad_vigilancia'!$B$129:$G$129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E1-47C7-BDC2-A76291FF7A7A}"/>
            </c:ext>
          </c:extLst>
        </c:ser>
        <c:ser>
          <c:idx val="3"/>
          <c:order val="3"/>
          <c:tx>
            <c:strRef>
              <c:f>'Grafico edad_vigilancia'!$A$130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edad_vigilancia'!$B$130:$G$130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E1-47C7-BDC2-A76291FF7A7A}"/>
            </c:ext>
          </c:extLst>
        </c:ser>
        <c:ser>
          <c:idx val="4"/>
          <c:order val="4"/>
          <c:tx>
            <c:strRef>
              <c:f>'Grafico edad_vigilancia'!$A$131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edad_vigilancia'!$B$131:$G$131</c:f>
              <c:numCache>
                <c:formatCode>General</c:formatCode>
                <c:ptCount val="6"/>
                <c:pt idx="0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E1-47C7-BDC2-A76291FF7A7A}"/>
            </c:ext>
          </c:extLst>
        </c:ser>
        <c:ser>
          <c:idx val="5"/>
          <c:order val="5"/>
          <c:tx>
            <c:strRef>
              <c:f>'Grafico edad_vigilancia'!$A$132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edad_vigilancia'!$B$132:$G$132</c:f>
              <c:numCache>
                <c:formatCode>General</c:formatCode>
                <c:ptCount val="6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E1-47C7-BDC2-A76291FF7A7A}"/>
            </c:ext>
          </c:extLst>
        </c:ser>
        <c:ser>
          <c:idx val="6"/>
          <c:order val="6"/>
          <c:tx>
            <c:strRef>
              <c:f>'Grafico edad_vigilancia'!$A$133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edad_vigilancia'!$B$133:$G$133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D-4ED5-A786-957F727C2D67}"/>
            </c:ext>
          </c:extLst>
        </c:ser>
        <c:ser>
          <c:idx val="7"/>
          <c:order val="7"/>
          <c:tx>
            <c:strRef>
              <c:f>'Grafico edad_vigilancia'!$A$134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edad_vigilancia'!$B$134:$G$134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D-4ED5-A786-957F727C2D67}"/>
            </c:ext>
          </c:extLst>
        </c:ser>
        <c:ser>
          <c:idx val="8"/>
          <c:order val="8"/>
          <c:tx>
            <c:strRef>
              <c:f>'Grafico edad_vigilancia'!$A$135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edad_vigilancia'!$B$135:$G$135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D-4ED5-A786-957F727C2D67}"/>
            </c:ext>
          </c:extLst>
        </c:ser>
        <c:ser>
          <c:idx val="9"/>
          <c:order val="9"/>
          <c:tx>
            <c:strRef>
              <c:f>'Grafico edad_vigilancia'!$A$136</c:f>
              <c:strCache>
                <c:ptCount val="1"/>
                <c:pt idx="0">
                  <c:v>H1N1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edad_vigilancia'!$B$136:$G$136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335D-4ED5-A786-957F727C2D67}"/>
            </c:ext>
          </c:extLst>
        </c:ser>
        <c:ser>
          <c:idx val="10"/>
          <c:order val="10"/>
          <c:tx>
            <c:strRef>
              <c:f>'Grafico edad_vigilancia'!$A$140</c:f>
              <c:strCache>
                <c:ptCount val="1"/>
                <c:pt idx="0">
                  <c:v>otros coranovuris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edad_vigilancia'!$B$140:$G$140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5D-4ED5-A786-957F727C2D67}"/>
            </c:ext>
          </c:extLst>
        </c:ser>
        <c:ser>
          <c:idx val="11"/>
          <c:order val="11"/>
          <c:tx>
            <c:strRef>
              <c:f>'Grafico edad_vigilancia'!$A$138</c:f>
              <c:strCache>
                <c:ptCount val="1"/>
                <c:pt idx="0">
                  <c:v>A no subtipifica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edad_vigilancia'!$B$138:$G$138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5D-4ED5-A786-957F727C2D67}"/>
            </c:ext>
          </c:extLst>
        </c:ser>
        <c:ser>
          <c:idx val="12"/>
          <c:order val="12"/>
          <c:tx>
            <c:strRef>
              <c:f>'Grafico edad_vigilancia'!$A$139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edad_vigilancia'!$B$139:$G$139</c:f>
              <c:numCache>
                <c:formatCode>General</c:formatCode>
                <c:ptCount val="6"/>
                <c:pt idx="1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5D-4ED5-A786-957F727C2D67}"/>
            </c:ext>
          </c:extLst>
        </c:ser>
        <c:ser>
          <c:idx val="13"/>
          <c:order val="13"/>
          <c:tx>
            <c:strRef>
              <c:f>'Grafico edad_vigilancia'!$A$141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f>'Grafico edad_vigilancia'!$B$126:$G$126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edad_vigilancia'!$B$141:$G$141</c:f>
              <c:numCache>
                <c:formatCode>General</c:formatCode>
                <c:ptCount val="6"/>
                <c:pt idx="0">
                  <c:v>13</c:v>
                </c:pt>
                <c:pt idx="1">
                  <c:v>2</c:v>
                </c:pt>
                <c:pt idx="2">
                  <c:v>11</c:v>
                </c:pt>
                <c:pt idx="3">
                  <c:v>145</c:v>
                </c:pt>
                <c:pt idx="4">
                  <c:v>141</c:v>
                </c:pt>
                <c:pt idx="5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C-4863-89A5-A1FF5565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5768960"/>
        <c:axId val="95770496"/>
      </c:barChart>
      <c:catAx>
        <c:axId val="95768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5770496"/>
        <c:crosses val="autoZero"/>
        <c:auto val="1"/>
        <c:lblAlgn val="ctr"/>
        <c:lblOffset val="100"/>
        <c:noMultiLvlLbl val="0"/>
      </c:catAx>
      <c:valAx>
        <c:axId val="95770496"/>
        <c:scaling>
          <c:orientation val="minMax"/>
        </c:scaling>
        <c:delete val="0"/>
        <c:axPos val="l"/>
        <c:majorGridlines/>
        <c:title>
          <c:overlay val="0"/>
        </c:title>
        <c:numFmt formatCode="0%" sourceLinked="1"/>
        <c:majorTickMark val="none"/>
        <c:minorTickMark val="none"/>
        <c:tickLblPos val="nextTo"/>
        <c:crossAx val="95768960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s-CO"/>
          </a:p>
        </c:txPr>
      </c:dTable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1" i="0" baseline="0">
                <a:effectLst/>
              </a:rPr>
              <a:t>Distribución de virus respiratorios en casos de ESI, </a:t>
            </a:r>
            <a:endParaRPr lang="es-CO" sz="1100" b="1">
              <a:effectLst/>
            </a:endParaRPr>
          </a:p>
          <a:p>
            <a:pPr>
              <a:defRPr sz="1100"/>
            </a:pPr>
            <a:r>
              <a:rPr lang="es-CO" sz="1100" b="1" i="0" baseline="0">
                <a:effectLst/>
              </a:rPr>
              <a:t>según grupos de edad. Bogotá</a:t>
            </a:r>
            <a:endParaRPr lang="es-CO" sz="11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edad_vigilancia'!$A$7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edad_vigilancia'!$B$7:$G$7</c:f>
              <c:numCache>
                <c:formatCode>General</c:formatCode>
                <c:ptCount val="6"/>
                <c:pt idx="0">
                  <c:v>20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9-489D-B486-CCAD8805D8F5}"/>
            </c:ext>
          </c:extLst>
        </c:ser>
        <c:ser>
          <c:idx val="1"/>
          <c:order val="1"/>
          <c:tx>
            <c:strRef>
              <c:f>'Grafico edad_vigilancia'!$A$8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edad_vigilancia'!$B$8:$G$8</c:f>
              <c:numCache>
                <c:formatCode>General</c:formatCode>
                <c:ptCount val="6"/>
                <c:pt idx="0">
                  <c:v>40</c:v>
                </c:pt>
                <c:pt idx="1">
                  <c:v>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9-489D-B486-CCAD8805D8F5}"/>
            </c:ext>
          </c:extLst>
        </c:ser>
        <c:ser>
          <c:idx val="2"/>
          <c:order val="2"/>
          <c:tx>
            <c:strRef>
              <c:f>'Grafico edad_vigilancia'!$A$9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edad_vigilancia'!$B$9:$G$9</c:f>
              <c:numCache>
                <c:formatCode>General</c:formatCode>
                <c:ptCount val="6"/>
                <c:pt idx="0">
                  <c:v>19</c:v>
                </c:pt>
                <c:pt idx="1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9-489D-B486-CCAD8805D8F5}"/>
            </c:ext>
          </c:extLst>
        </c:ser>
        <c:ser>
          <c:idx val="3"/>
          <c:order val="3"/>
          <c:tx>
            <c:strRef>
              <c:f>'Grafico edad_vigilancia'!$A$10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edad_vigilancia'!$B$10:$G$10</c:f>
              <c:numCache>
                <c:formatCode>General</c:formatCode>
                <c:ptCount val="6"/>
                <c:pt idx="0">
                  <c:v>43</c:v>
                </c:pt>
                <c:pt idx="1">
                  <c:v>8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9-489D-B486-CCAD8805D8F5}"/>
            </c:ext>
          </c:extLst>
        </c:ser>
        <c:ser>
          <c:idx val="4"/>
          <c:order val="4"/>
          <c:tx>
            <c:strRef>
              <c:f>'Grafico edad_vigilancia'!$A$11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edad_vigilancia'!$B$11:$G$11</c:f>
              <c:numCache>
                <c:formatCode>General</c:formatCode>
                <c:ptCount val="6"/>
                <c:pt idx="0">
                  <c:v>12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9-489D-B486-CCAD8805D8F5}"/>
            </c:ext>
          </c:extLst>
        </c:ser>
        <c:ser>
          <c:idx val="5"/>
          <c:order val="5"/>
          <c:tx>
            <c:strRef>
              <c:f>'Grafico edad_vigilancia'!$A$12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edad_vigilancia'!$B$12:$G$12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9-489D-B486-CCAD8805D8F5}"/>
            </c:ext>
          </c:extLst>
        </c:ser>
        <c:ser>
          <c:idx val="6"/>
          <c:order val="6"/>
          <c:tx>
            <c:strRef>
              <c:f>'Grafico edad_vigilancia'!$A$13</c:f>
              <c:strCache>
                <c:ptCount val="1"/>
                <c:pt idx="0">
                  <c:v>Otros Virus (Enterovirus)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edad_vigilancia'!$B$13:$G$13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59-489D-B486-CCAD8805D8F5}"/>
            </c:ext>
          </c:extLst>
        </c:ser>
        <c:ser>
          <c:idx val="7"/>
          <c:order val="7"/>
          <c:tx>
            <c:strRef>
              <c:f>'Grafico edad_vigilancia'!$A$14</c:f>
              <c:strCache>
                <c:ptCount val="1"/>
                <c:pt idx="0">
                  <c:v>Influenza  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edad_vigilancia'!$B$14:$G$14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59-489D-B486-CCAD8805D8F5}"/>
            </c:ext>
          </c:extLst>
        </c:ser>
        <c:ser>
          <c:idx val="8"/>
          <c:order val="8"/>
          <c:tx>
            <c:strRef>
              <c:f>'Grafico edad_vigilancia'!$A$15</c:f>
              <c:strCache>
                <c:ptCount val="1"/>
                <c:pt idx="0">
                  <c:v>H3N2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edad_vigilancia'!$B$15:$G$15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59-489D-B486-CCAD8805D8F5}"/>
            </c:ext>
          </c:extLst>
        </c:ser>
        <c:ser>
          <c:idx val="9"/>
          <c:order val="9"/>
          <c:tx>
            <c:strRef>
              <c:f>'Grafico edad_vigilancia'!$A$16</c:f>
              <c:strCache>
                <c:ptCount val="1"/>
                <c:pt idx="0">
                  <c:v>H1N1 2009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edad_vigilancia'!$B$16:$G$16</c:f>
              <c:numCache>
                <c:formatCode>General</c:formatCode>
                <c:ptCount val="6"/>
                <c:pt idx="0">
                  <c:v>15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59-489D-B486-CCAD8805D8F5}"/>
            </c:ext>
          </c:extLst>
        </c:ser>
        <c:ser>
          <c:idx val="10"/>
          <c:order val="10"/>
          <c:tx>
            <c:strRef>
              <c:f>'Grafico edad_vigilancia'!$A$17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edad_vigilancia'!$B$17:$G$17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6859-489D-B486-CCAD8805D8F5}"/>
            </c:ext>
          </c:extLst>
        </c:ser>
        <c:ser>
          <c:idx val="11"/>
          <c:order val="11"/>
          <c:tx>
            <c:strRef>
              <c:f>'Grafico edad_vigilancia'!$A$18</c:f>
              <c:strCache>
                <c:ptCount val="1"/>
                <c:pt idx="0">
                  <c:v>Otros Coranoviruss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edad_vigilancia'!$B$18:$G$18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59-489D-B486-CCAD8805D8F5}"/>
            </c:ext>
          </c:extLst>
        </c:ser>
        <c:ser>
          <c:idx val="12"/>
          <c:order val="12"/>
          <c:tx>
            <c:strRef>
              <c:f>'Grafico edad_vigilancia'!$A$19</c:f>
              <c:strCache>
                <c:ptCount val="1"/>
                <c:pt idx="0">
                  <c:v>SARS CoV 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edad_vigilancia'!$B$19:$G$19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C-4C38-8F5B-0FFDEB8AC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5844992"/>
        <c:axId val="95867264"/>
      </c:barChart>
      <c:catAx>
        <c:axId val="958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867264"/>
        <c:crosses val="autoZero"/>
        <c:auto val="1"/>
        <c:lblAlgn val="ctr"/>
        <c:lblOffset val="100"/>
        <c:noMultiLvlLbl val="0"/>
      </c:catAx>
      <c:valAx>
        <c:axId val="958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Distribución</a:t>
                </a:r>
                <a:r>
                  <a:rPr lang="es-CO" baseline="0"/>
                  <a:t> porcentual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844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200"/>
            </a:pPr>
            <a:r>
              <a:rPr lang="es-CO" sz="1200"/>
              <a:t>Distribución de virus respiratorios en casos de IRA Grave, </a:t>
            </a:r>
          </a:p>
          <a:p>
            <a:pPr algn="ctr">
              <a:defRPr sz="1200"/>
            </a:pPr>
            <a:r>
              <a:rPr lang="es-CO" sz="1200"/>
              <a:t>según grupos de edad. Bogotá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892980400185964"/>
          <c:y val="0.12625150982340799"/>
          <c:w val="0.76568294503997081"/>
          <c:h val="0.4203725182292329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edad_vigilancia'!$A$45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edad_vigilancia'!$B$45:$G$45</c:f>
              <c:numCache>
                <c:formatCode>General</c:formatCode>
                <c:ptCount val="6"/>
                <c:pt idx="0">
                  <c:v>76</c:v>
                </c:pt>
                <c:pt idx="1">
                  <c:v>58</c:v>
                </c:pt>
                <c:pt idx="2">
                  <c:v>11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8-437F-AB02-E498FBB3DF82}"/>
            </c:ext>
          </c:extLst>
        </c:ser>
        <c:ser>
          <c:idx val="1"/>
          <c:order val="1"/>
          <c:tx>
            <c:strRef>
              <c:f>'Grafico edad_vigilancia'!$A$46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edad_vigilancia'!$B$46:$G$46</c:f>
              <c:numCache>
                <c:formatCode>General</c:formatCode>
                <c:ptCount val="6"/>
                <c:pt idx="0">
                  <c:v>303</c:v>
                </c:pt>
                <c:pt idx="1">
                  <c:v>121</c:v>
                </c:pt>
                <c:pt idx="2">
                  <c:v>16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8-437F-AB02-E498FBB3DF82}"/>
            </c:ext>
          </c:extLst>
        </c:ser>
        <c:ser>
          <c:idx val="2"/>
          <c:order val="2"/>
          <c:tx>
            <c:strRef>
              <c:f>'Grafico edad_vigilancia'!$A$47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edad_vigilancia'!$B$47:$G$47</c:f>
              <c:numCache>
                <c:formatCode>General</c:formatCode>
                <c:ptCount val="6"/>
                <c:pt idx="0">
                  <c:v>86</c:v>
                </c:pt>
                <c:pt idx="1">
                  <c:v>53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18-437F-AB02-E498FBB3DF82}"/>
            </c:ext>
          </c:extLst>
        </c:ser>
        <c:ser>
          <c:idx val="3"/>
          <c:order val="3"/>
          <c:tx>
            <c:strRef>
              <c:f>'Grafico edad_vigilancia'!$A$48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edad_vigilancia'!$B$48:$G$48</c:f>
              <c:numCache>
                <c:formatCode>General</c:formatCode>
                <c:ptCount val="6"/>
                <c:pt idx="0">
                  <c:v>252</c:v>
                </c:pt>
                <c:pt idx="1">
                  <c:v>99</c:v>
                </c:pt>
                <c:pt idx="2">
                  <c:v>33</c:v>
                </c:pt>
                <c:pt idx="3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18-437F-AB02-E498FBB3DF82}"/>
            </c:ext>
          </c:extLst>
        </c:ser>
        <c:ser>
          <c:idx val="4"/>
          <c:order val="4"/>
          <c:tx>
            <c:strRef>
              <c:f>'Grafico edad_vigilancia'!$A$49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edad_vigilancia'!$B$49:$G$49</c:f>
              <c:numCache>
                <c:formatCode>General</c:formatCode>
                <c:ptCount val="6"/>
                <c:pt idx="0">
                  <c:v>93</c:v>
                </c:pt>
                <c:pt idx="1">
                  <c:v>38</c:v>
                </c:pt>
                <c:pt idx="2">
                  <c:v>10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18-437F-AB02-E498FBB3DF82}"/>
            </c:ext>
          </c:extLst>
        </c:ser>
        <c:ser>
          <c:idx val="5"/>
          <c:order val="5"/>
          <c:tx>
            <c:strRef>
              <c:f>'Grafico edad_vigilancia'!$A$50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edad_vigilancia'!$B$50:$G$50</c:f>
              <c:numCache>
                <c:formatCode>General</c:formatCode>
                <c:ptCount val="6"/>
                <c:pt idx="0">
                  <c:v>55</c:v>
                </c:pt>
                <c:pt idx="1">
                  <c:v>54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18-437F-AB02-E498FBB3DF82}"/>
            </c:ext>
          </c:extLst>
        </c:ser>
        <c:ser>
          <c:idx val="6"/>
          <c:order val="6"/>
          <c:tx>
            <c:strRef>
              <c:f>'Grafico edad_vigilancia'!$A$51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edad_vigilancia'!$B$51:$G$51</c:f>
              <c:numCache>
                <c:formatCode>General</c:formatCode>
                <c:ptCount val="6"/>
                <c:pt idx="0">
                  <c:v>30</c:v>
                </c:pt>
                <c:pt idx="1">
                  <c:v>23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18-437F-AB02-E498FBB3DF82}"/>
            </c:ext>
          </c:extLst>
        </c:ser>
        <c:ser>
          <c:idx val="7"/>
          <c:order val="7"/>
          <c:tx>
            <c:strRef>
              <c:f>'Grafico edad_vigilancia'!$A$52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edad_vigilancia'!$B$52:$G$52</c:f>
              <c:numCache>
                <c:formatCode>General</c:formatCode>
                <c:ptCount val="6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18-437F-AB02-E498FBB3DF82}"/>
            </c:ext>
          </c:extLst>
        </c:ser>
        <c:ser>
          <c:idx val="8"/>
          <c:order val="8"/>
          <c:tx>
            <c:strRef>
              <c:f>'Grafico edad_vigilancia'!$A$53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edad_vigilancia'!$B$53:$G$53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18-437F-AB02-E498FBB3DF82}"/>
            </c:ext>
          </c:extLst>
        </c:ser>
        <c:ser>
          <c:idx val="9"/>
          <c:order val="9"/>
          <c:tx>
            <c:strRef>
              <c:f>'Grafico edad_vigilancia'!$A$54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edad_vigilancia'!$B$54:$G$54</c:f>
              <c:numCache>
                <c:formatCode>General</c:formatCode>
                <c:ptCount val="6"/>
                <c:pt idx="0">
                  <c:v>42</c:v>
                </c:pt>
                <c:pt idx="1">
                  <c:v>30</c:v>
                </c:pt>
                <c:pt idx="2">
                  <c:v>32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18-437F-AB02-E498FBB3DF82}"/>
            </c:ext>
          </c:extLst>
        </c:ser>
        <c:ser>
          <c:idx val="10"/>
          <c:order val="10"/>
          <c:tx>
            <c:strRef>
              <c:f>'Grafico edad_vigilancia'!$A$55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edad_vigilancia'!$B$55:$G$55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18-437F-AB02-E498FBB3DF82}"/>
            </c:ext>
          </c:extLst>
        </c:ser>
        <c:ser>
          <c:idx val="11"/>
          <c:order val="11"/>
          <c:tx>
            <c:strRef>
              <c:f>'Grafico edad_vigilancia'!$A$56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f>'Grafico edad_vigilancia'!$B$44:$G$44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edad_vigilancia'!$B$56:$G$56</c:f>
              <c:numCache>
                <c:formatCode>General</c:formatCode>
                <c:ptCount val="6"/>
                <c:pt idx="0">
                  <c:v>99</c:v>
                </c:pt>
                <c:pt idx="1">
                  <c:v>8</c:v>
                </c:pt>
                <c:pt idx="2">
                  <c:v>10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18-437F-AB02-E498FBB3D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5932800"/>
        <c:axId val="95934336"/>
      </c:barChart>
      <c:catAx>
        <c:axId val="95932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5934336"/>
        <c:crosses val="autoZero"/>
        <c:auto val="1"/>
        <c:lblAlgn val="ctr"/>
        <c:lblOffset val="100"/>
        <c:noMultiLvlLbl val="0"/>
      </c:catAx>
      <c:valAx>
        <c:axId val="95934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Distribución porcentual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959328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200" b="1"/>
            </a:pPr>
            <a:r>
              <a:rPr lang="es-CO" sz="1200" b="1"/>
              <a:t>Distribución de virus respiratorios en casos de IRAG Inusitado, </a:t>
            </a:r>
          </a:p>
          <a:p>
            <a:pPr algn="ctr">
              <a:defRPr sz="1200" b="1"/>
            </a:pPr>
            <a:r>
              <a:rPr lang="es-CO" sz="1200" b="1"/>
              <a:t>según grupos de edad. Bogotá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7254329057877"/>
          <c:y val="0.12138696105922894"/>
          <c:w val="0.82523222666557072"/>
          <c:h val="0.4393065194703864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edad_vigilancia'!$A$86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856F8"/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edad_vigilancia'!$B$86:$G$86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E-4E68-8775-E6789FF588EF}"/>
            </c:ext>
          </c:extLst>
        </c:ser>
        <c:ser>
          <c:idx val="1"/>
          <c:order val="1"/>
          <c:tx>
            <c:strRef>
              <c:f>'Grafico edad_vigilancia'!$A$87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edad_vigilancia'!$B$87:$G$87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E-4E68-8775-E6789FF588EF}"/>
            </c:ext>
          </c:extLst>
        </c:ser>
        <c:ser>
          <c:idx val="2"/>
          <c:order val="2"/>
          <c:tx>
            <c:strRef>
              <c:f>'Grafico edad_vigilancia'!$A$88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edad_vigilancia'!$B$88:$G$88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DE-4E68-8775-E6789FF588EF}"/>
            </c:ext>
          </c:extLst>
        </c:ser>
        <c:ser>
          <c:idx val="3"/>
          <c:order val="3"/>
          <c:tx>
            <c:strRef>
              <c:f>'Grafico edad_vigilancia'!$A$89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edad_vigilancia'!$B$89:$G$89</c:f>
              <c:numCache>
                <c:formatCode>General</c:formatCode>
                <c:ptCount val="6"/>
                <c:pt idx="0">
                  <c:v>34</c:v>
                </c:pt>
                <c:pt idx="1">
                  <c:v>14</c:v>
                </c:pt>
                <c:pt idx="2">
                  <c:v>22</c:v>
                </c:pt>
                <c:pt idx="3">
                  <c:v>17</c:v>
                </c:pt>
                <c:pt idx="4">
                  <c:v>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DE-4E68-8775-E6789FF588EF}"/>
            </c:ext>
          </c:extLst>
        </c:ser>
        <c:ser>
          <c:idx val="4"/>
          <c:order val="4"/>
          <c:tx>
            <c:strRef>
              <c:f>'Grafico edad_vigilancia'!$A$90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edad_vigilancia'!$B$90:$G$90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DE-4E68-8775-E6789FF588EF}"/>
            </c:ext>
          </c:extLst>
        </c:ser>
        <c:ser>
          <c:idx val="5"/>
          <c:order val="5"/>
          <c:tx>
            <c:strRef>
              <c:f>'Grafico edad_vigilancia'!$A$91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edad_vigilancia'!$B$91:$G$91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DE-4E68-8775-E6789FF588EF}"/>
            </c:ext>
          </c:extLst>
        </c:ser>
        <c:ser>
          <c:idx val="6"/>
          <c:order val="6"/>
          <c:tx>
            <c:strRef>
              <c:f>'Grafico edad_vigilancia'!$A$92</c:f>
              <c:strCache>
                <c:ptCount val="1"/>
                <c:pt idx="0">
                  <c:v>Otros Virus (Enterovirus)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edad_vigilancia'!$B$92:$G$92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DE-4E68-8775-E6789FF588EF}"/>
            </c:ext>
          </c:extLst>
        </c:ser>
        <c:ser>
          <c:idx val="7"/>
          <c:order val="7"/>
          <c:tx>
            <c:strRef>
              <c:f>'Grafico edad_vigilancia'!$A$93</c:f>
              <c:strCache>
                <c:ptCount val="1"/>
                <c:pt idx="0">
                  <c:v>Influenza  B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edad_vigilancia'!$B$93:$G$93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DE-4E68-8775-E6789FF588EF}"/>
            </c:ext>
          </c:extLst>
        </c:ser>
        <c:ser>
          <c:idx val="8"/>
          <c:order val="8"/>
          <c:tx>
            <c:strRef>
              <c:f>'Grafico edad_vigilancia'!$A$94</c:f>
              <c:strCache>
                <c:ptCount val="1"/>
                <c:pt idx="0">
                  <c:v>H3N2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edad_vigilancia'!$B$94:$G$94</c:f>
              <c:numCache>
                <c:formatCode>General</c:formatCode>
                <c:ptCount val="6"/>
                <c:pt idx="2">
                  <c:v>9</c:v>
                </c:pt>
                <c:pt idx="3">
                  <c:v>15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DE-4E68-8775-E6789FF588EF}"/>
            </c:ext>
          </c:extLst>
        </c:ser>
        <c:ser>
          <c:idx val="9"/>
          <c:order val="9"/>
          <c:tx>
            <c:strRef>
              <c:f>'Grafico edad_vigilancia'!$A$95</c:f>
              <c:strCache>
                <c:ptCount val="1"/>
                <c:pt idx="0">
                  <c:v>H1N1 2009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edad_vigilancia'!$B$95:$G$95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DE-4E68-8775-E6789FF588EF}"/>
            </c:ext>
          </c:extLst>
        </c:ser>
        <c:ser>
          <c:idx val="10"/>
          <c:order val="10"/>
          <c:tx>
            <c:strRef>
              <c:f>'Grafico edad_vigilancia'!$A$96</c:f>
              <c:strCache>
                <c:ptCount val="1"/>
                <c:pt idx="0">
                  <c:v>A no subtipificable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edad_vigilancia'!$B$96:$G$96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DE-4E68-8775-E6789FF588EF}"/>
            </c:ext>
          </c:extLst>
        </c:ser>
        <c:ser>
          <c:idx val="11"/>
          <c:order val="11"/>
          <c:tx>
            <c:strRef>
              <c:f>'Grafico edad_vigilancia'!$A$98</c:f>
              <c:strCache>
                <c:ptCount val="1"/>
                <c:pt idx="0">
                  <c:v>SARS CoV 2</c:v>
                </c:pt>
              </c:strCache>
            </c:strRef>
          </c:tx>
          <c:invertIfNegative val="0"/>
          <c:cat>
            <c:strRef>
              <c:f>'Grafico edad_vigilancia'!$B$85:$G$85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edad_vigilancia'!$B$98:$G$98</c:f>
              <c:numCache>
                <c:formatCode>General</c:formatCode>
                <c:ptCount val="6"/>
                <c:pt idx="0">
                  <c:v>26</c:v>
                </c:pt>
                <c:pt idx="1">
                  <c:v>5</c:v>
                </c:pt>
                <c:pt idx="2">
                  <c:v>3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DE-4E68-8775-E6789FF58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6219904"/>
        <c:axId val="96221440"/>
      </c:barChart>
      <c:catAx>
        <c:axId val="96219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6221440"/>
        <c:crosses val="autoZero"/>
        <c:auto val="1"/>
        <c:lblAlgn val="ctr"/>
        <c:lblOffset val="100"/>
        <c:noMultiLvlLbl val="0"/>
      </c:catAx>
      <c:valAx>
        <c:axId val="96221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Distribución porcentu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962199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 b="0"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Distribución de virus respiratorios en casos de ESI, </a:t>
            </a:r>
          </a:p>
          <a:p>
            <a:pPr>
              <a:defRPr/>
            </a:pPr>
            <a:r>
              <a:rPr lang="es-CO" b="1"/>
              <a:t>según grupos de edad. Bogotá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'Grafico edad_vigilancia'!$A$7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edad_vigilancia'!$B$7:$G$7</c:f>
              <c:numCache>
                <c:formatCode>General</c:formatCode>
                <c:ptCount val="6"/>
                <c:pt idx="0">
                  <c:v>20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D-49E6-A3E4-4B95E20CD6A0}"/>
            </c:ext>
          </c:extLst>
        </c:ser>
        <c:ser>
          <c:idx val="1"/>
          <c:order val="1"/>
          <c:tx>
            <c:strRef>
              <c:f>'Grafico edad_vigilancia'!$A$8</c:f>
              <c:strCache>
                <c:ptCount val="1"/>
                <c:pt idx="0">
                  <c:v>VRS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edad_vigilancia'!$B$8:$G$8</c:f>
              <c:numCache>
                <c:formatCode>General</c:formatCode>
                <c:ptCount val="6"/>
                <c:pt idx="0">
                  <c:v>40</c:v>
                </c:pt>
                <c:pt idx="1">
                  <c:v>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D-49E6-A3E4-4B95E20CD6A0}"/>
            </c:ext>
          </c:extLst>
        </c:ser>
        <c:ser>
          <c:idx val="2"/>
          <c:order val="2"/>
          <c:tx>
            <c:strRef>
              <c:f>'Grafico edad_vigilancia'!$A$9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edad_vigilancia'!$B$9:$G$9</c:f>
              <c:numCache>
                <c:formatCode>General</c:formatCode>
                <c:ptCount val="6"/>
                <c:pt idx="0">
                  <c:v>19</c:v>
                </c:pt>
                <c:pt idx="1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DD-49E6-A3E4-4B95E20CD6A0}"/>
            </c:ext>
          </c:extLst>
        </c:ser>
        <c:ser>
          <c:idx val="3"/>
          <c:order val="3"/>
          <c:tx>
            <c:strRef>
              <c:f>'Grafico edad_vigilancia'!$A$10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edad_vigilancia'!$B$10:$G$10</c:f>
              <c:numCache>
                <c:formatCode>General</c:formatCode>
                <c:ptCount val="6"/>
                <c:pt idx="0">
                  <c:v>43</c:v>
                </c:pt>
                <c:pt idx="1">
                  <c:v>8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DD-49E6-A3E4-4B95E20CD6A0}"/>
            </c:ext>
          </c:extLst>
        </c:ser>
        <c:ser>
          <c:idx val="4"/>
          <c:order val="4"/>
          <c:tx>
            <c:strRef>
              <c:f>'Grafico edad_vigilancia'!$A$11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edad_vigilancia'!$B$11:$G$11</c:f>
              <c:numCache>
                <c:formatCode>General</c:formatCode>
                <c:ptCount val="6"/>
                <c:pt idx="0">
                  <c:v>12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D-49E6-A3E4-4B95E20CD6A0}"/>
            </c:ext>
          </c:extLst>
        </c:ser>
        <c:ser>
          <c:idx val="5"/>
          <c:order val="5"/>
          <c:tx>
            <c:strRef>
              <c:f>'Grafico edad_vigilancia'!$A$12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edad_vigilancia'!$B$12:$G$12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DD-49E6-A3E4-4B95E20CD6A0}"/>
            </c:ext>
          </c:extLst>
        </c:ser>
        <c:ser>
          <c:idx val="6"/>
          <c:order val="6"/>
          <c:tx>
            <c:strRef>
              <c:f>'Grafico edad_vigilancia'!$A$13</c:f>
              <c:strCache>
                <c:ptCount val="1"/>
                <c:pt idx="0">
                  <c:v>Otros Virus (Enterovirus)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edad_vigilancia'!$B$13:$G$13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DD-49E6-A3E4-4B95E20CD6A0}"/>
            </c:ext>
          </c:extLst>
        </c:ser>
        <c:ser>
          <c:idx val="7"/>
          <c:order val="7"/>
          <c:tx>
            <c:strRef>
              <c:f>'Grafico edad_vigilancia'!$A$14</c:f>
              <c:strCache>
                <c:ptCount val="1"/>
                <c:pt idx="0">
                  <c:v>Influenza  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edad_vigilancia'!$B$14:$G$14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DD-49E6-A3E4-4B95E20CD6A0}"/>
            </c:ext>
          </c:extLst>
        </c:ser>
        <c:ser>
          <c:idx val="8"/>
          <c:order val="8"/>
          <c:tx>
            <c:strRef>
              <c:f>'Grafico edad_vigilancia'!$A$15</c:f>
              <c:strCache>
                <c:ptCount val="1"/>
                <c:pt idx="0">
                  <c:v>H3N2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edad_vigilancia'!$B$15:$G$15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DD-49E6-A3E4-4B95E20CD6A0}"/>
            </c:ext>
          </c:extLst>
        </c:ser>
        <c:ser>
          <c:idx val="9"/>
          <c:order val="9"/>
          <c:tx>
            <c:strRef>
              <c:f>'Grafico edad_vigilancia'!$A$16</c:f>
              <c:strCache>
                <c:ptCount val="1"/>
                <c:pt idx="0">
                  <c:v>H1N1 2009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edad_vigilancia'!$B$16:$G$16</c:f>
              <c:numCache>
                <c:formatCode>General</c:formatCode>
                <c:ptCount val="6"/>
                <c:pt idx="0">
                  <c:v>15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DD-49E6-A3E4-4B95E20CD6A0}"/>
            </c:ext>
          </c:extLst>
        </c:ser>
        <c:ser>
          <c:idx val="10"/>
          <c:order val="10"/>
          <c:tx>
            <c:strRef>
              <c:f>'Grafico edad_vigilancia'!$A$17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edad_vigilancia'!$B$17:$G$17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2CDD-49E6-A3E4-4B95E20CD6A0}"/>
            </c:ext>
          </c:extLst>
        </c:ser>
        <c:ser>
          <c:idx val="11"/>
          <c:order val="11"/>
          <c:tx>
            <c:strRef>
              <c:f>'Grafico edad_vigilancia'!$A$18</c:f>
              <c:strCache>
                <c:ptCount val="1"/>
                <c:pt idx="0">
                  <c:v>Otros Coranoviruss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edad_vigilancia'!$B$18:$G$18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DD-49E6-A3E4-4B95E20CD6A0}"/>
            </c:ext>
          </c:extLst>
        </c:ser>
        <c:ser>
          <c:idx val="12"/>
          <c:order val="12"/>
          <c:tx>
            <c:strRef>
              <c:f>'Grafico edad_vigilancia'!$A$19</c:f>
              <c:strCache>
                <c:ptCount val="1"/>
                <c:pt idx="0">
                  <c:v>SARS CoV 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'Grafico edad_vigilancia'!$B$6:$G$6</c:f>
              <c:strCache>
                <c:ptCount val="6"/>
                <c:pt idx="0">
                  <c:v>&lt;2 años</c:v>
                </c:pt>
                <c:pt idx="1">
                  <c:v> 2-4</c:v>
                </c:pt>
                <c:pt idx="2">
                  <c:v>5 a 14 años</c:v>
                </c:pt>
                <c:pt idx="3">
                  <c:v>15 a 39 años</c:v>
                </c:pt>
                <c:pt idx="4">
                  <c:v>40 a 59 años</c:v>
                </c:pt>
                <c:pt idx="5">
                  <c:v>60 y más</c:v>
                </c:pt>
              </c:strCache>
            </c:strRef>
          </c:cat>
          <c:val>
            <c:numRef>
              <c:f>'Grafico edad_vigilancia'!$B$19:$G$19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DD-49E6-A3E4-4B95E20CD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96324224"/>
        <c:axId val="96334208"/>
      </c:barChart>
      <c:catAx>
        <c:axId val="9632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334208"/>
        <c:crosses val="autoZero"/>
        <c:auto val="1"/>
        <c:lblAlgn val="ctr"/>
        <c:lblOffset val="100"/>
        <c:noMultiLvlLbl val="0"/>
      </c:catAx>
      <c:valAx>
        <c:axId val="963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Distribucion</a:t>
                </a:r>
                <a:r>
                  <a:rPr lang="es-CO" baseline="0"/>
                  <a:t> porcentual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7.8404549962046793E-2"/>
              <c:y val="0.26558490555593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324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2857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19</xdr:col>
      <xdr:colOff>85725</xdr:colOff>
      <xdr:row>0</xdr:row>
      <xdr:rowOff>0</xdr:rowOff>
    </xdr:to>
    <xdr:graphicFrame macro="[0]!Pais">
      <xdr:nvGraphicFramePr>
        <xdr:cNvPr id="3763" name="Chart 1026">
          <a:extLst>
            <a:ext uri="{FF2B5EF4-FFF2-40B4-BE49-F238E27FC236}">
              <a16:creationId xmlns:a16="http://schemas.microsoft.com/office/drawing/2014/main" id="{00000000-0008-0000-0100-0000B30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33</xdr:row>
      <xdr:rowOff>114300</xdr:rowOff>
    </xdr:from>
    <xdr:to>
      <xdr:col>10</xdr:col>
      <xdr:colOff>544286</xdr:colOff>
      <xdr:row>61</xdr:row>
      <xdr:rowOff>0</xdr:rowOff>
    </xdr:to>
    <xdr:graphicFrame macro="">
      <xdr:nvGraphicFramePr>
        <xdr:cNvPr id="3764" name="Chart 1034">
          <a:extLst>
            <a:ext uri="{FF2B5EF4-FFF2-40B4-BE49-F238E27FC236}">
              <a16:creationId xmlns:a16="http://schemas.microsoft.com/office/drawing/2014/main" id="{00000000-0008-0000-0100-0000B40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510117</xdr:colOff>
      <xdr:row>64</xdr:row>
      <xdr:rowOff>109008</xdr:rowOff>
    </xdr:from>
    <xdr:to>
      <xdr:col>11</xdr:col>
      <xdr:colOff>625929</xdr:colOff>
      <xdr:row>105</xdr:row>
      <xdr:rowOff>27214</xdr:rowOff>
    </xdr:to>
    <xdr:graphicFrame macro="">
      <xdr:nvGraphicFramePr>
        <xdr:cNvPr id="3765" name="Chart 1036">
          <a:extLst>
            <a:ext uri="{FF2B5EF4-FFF2-40B4-BE49-F238E27FC236}">
              <a16:creationId xmlns:a16="http://schemas.microsoft.com/office/drawing/2014/main" id="{00000000-0008-0000-0100-0000B50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466725</xdr:colOff>
      <xdr:row>0</xdr:row>
      <xdr:rowOff>95250</xdr:rowOff>
    </xdr:from>
    <xdr:to>
      <xdr:col>10</xdr:col>
      <xdr:colOff>457200</xdr:colOff>
      <xdr:row>29</xdr:row>
      <xdr:rowOff>85725</xdr:rowOff>
    </xdr:to>
    <xdr:graphicFrame macro="">
      <xdr:nvGraphicFramePr>
        <xdr:cNvPr id="3766" name="Chart 7">
          <a:extLst>
            <a:ext uri="{FF2B5EF4-FFF2-40B4-BE49-F238E27FC236}">
              <a16:creationId xmlns:a16="http://schemas.microsoft.com/office/drawing/2014/main" id="{00000000-0008-0000-0100-0000B60E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36879</xdr:colOff>
      <xdr:row>2</xdr:row>
      <xdr:rowOff>820</xdr:rowOff>
    </xdr:from>
    <xdr:to>
      <xdr:col>18</xdr:col>
      <xdr:colOff>666202</xdr:colOff>
      <xdr:row>25</xdr:row>
      <xdr:rowOff>69025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100541</xdr:colOff>
      <xdr:row>76</xdr:row>
      <xdr:rowOff>4234</xdr:rowOff>
    </xdr:from>
    <xdr:to>
      <xdr:col>10</xdr:col>
      <xdr:colOff>185208</xdr:colOff>
      <xdr:row>101</xdr:row>
      <xdr:rowOff>5292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111125</xdr:colOff>
      <xdr:row>28</xdr:row>
      <xdr:rowOff>119063</xdr:rowOff>
    </xdr:from>
    <xdr:to>
      <xdr:col>17</xdr:col>
      <xdr:colOff>557478</xdr:colOff>
      <xdr:row>59</xdr:row>
      <xdr:rowOff>11906</xdr:rowOff>
    </xdr:to>
    <xdr:graphicFrame macro="">
      <xdr:nvGraphicFramePr>
        <xdr:cNvPr id="5" name="1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16670</xdr:colOff>
      <xdr:row>43</xdr:row>
      <xdr:rowOff>11680</xdr:rowOff>
    </xdr:from>
    <xdr:to>
      <xdr:col>17</xdr:col>
      <xdr:colOff>719138</xdr:colOff>
      <xdr:row>70</xdr:row>
      <xdr:rowOff>75669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73506</xdr:colOff>
      <xdr:row>84</xdr:row>
      <xdr:rowOff>49524</xdr:rowOff>
    </xdr:from>
    <xdr:to>
      <xdr:col>17</xdr:col>
      <xdr:colOff>736599</xdr:colOff>
      <xdr:row>112</xdr:row>
      <xdr:rowOff>60278</xdr:rowOff>
    </xdr:to>
    <xdr:graphicFrame macro="">
      <xdr:nvGraphicFramePr>
        <xdr:cNvPr id="5" name="1 Gráfic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16564</xdr:colOff>
      <xdr:row>122</xdr:row>
      <xdr:rowOff>139699</xdr:rowOff>
    </xdr:from>
    <xdr:to>
      <xdr:col>17</xdr:col>
      <xdr:colOff>609600</xdr:colOff>
      <xdr:row>150</xdr:row>
      <xdr:rowOff>132866</xdr:rowOff>
    </xdr:to>
    <xdr:graphicFrame macro="">
      <xdr:nvGraphicFramePr>
        <xdr:cNvPr id="6" name="1 Gráfic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596900</xdr:colOff>
      <xdr:row>3</xdr:row>
      <xdr:rowOff>34925</xdr:rowOff>
    </xdr:from>
    <xdr:to>
      <xdr:col>17</xdr:col>
      <xdr:colOff>704057</xdr:colOff>
      <xdr:row>28</xdr:row>
      <xdr:rowOff>37307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136071</xdr:colOff>
      <xdr:row>1</xdr:row>
      <xdr:rowOff>12371</xdr:rowOff>
    </xdr:from>
    <xdr:to>
      <xdr:col>55</xdr:col>
      <xdr:colOff>7257</xdr:colOff>
      <xdr:row>27</xdr:row>
      <xdr:rowOff>49812</xdr:rowOff>
    </xdr:to>
    <xdr:graphicFrame macro="">
      <xdr:nvGraphicFramePr>
        <xdr:cNvPr id="11" name="1 Gráfic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358628</xdr:colOff>
      <xdr:row>28</xdr:row>
      <xdr:rowOff>24741</xdr:rowOff>
    </xdr:from>
    <xdr:to>
      <xdr:col>49</xdr:col>
      <xdr:colOff>445325</xdr:colOff>
      <xdr:row>55</xdr:row>
      <xdr:rowOff>6694</xdr:rowOff>
    </xdr:to>
    <xdr:graphicFrame macro="">
      <xdr:nvGraphicFramePr>
        <xdr:cNvPr id="12" name="1 Gráfic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12370</xdr:colOff>
      <xdr:row>0</xdr:row>
      <xdr:rowOff>160811</xdr:rowOff>
    </xdr:from>
    <xdr:to>
      <xdr:col>44</xdr:col>
      <xdr:colOff>729149</xdr:colOff>
      <xdr:row>27</xdr:row>
      <xdr:rowOff>29497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78CAB0-A10F-4585-B3B2-27508767A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K76"/>
  <sheetViews>
    <sheetView showGridLines="0" topLeftCell="A4" zoomScale="66" zoomScaleNormal="66" workbookViewId="0">
      <pane xSplit="2" ySplit="2" topLeftCell="Q58" activePane="bottomRight" state="frozen"/>
      <selection pane="topRight" activeCell="C4" sqref="C4"/>
      <selection pane="bottomLeft" activeCell="A6" sqref="A6"/>
      <selection pane="bottomRight" activeCell="M46" sqref="M46"/>
    </sheetView>
  </sheetViews>
  <sheetFormatPr baseColWidth="10" defaultColWidth="11.42578125" defaultRowHeight="12.75" x14ac:dyDescent="0.2"/>
  <cols>
    <col min="1" max="1" width="1.7109375" customWidth="1"/>
    <col min="2" max="2" width="11.42578125" customWidth="1"/>
    <col min="3" max="5" width="9.42578125" customWidth="1"/>
    <col min="6" max="6" width="11.85546875" customWidth="1"/>
    <col min="7" max="7" width="9.42578125" customWidth="1"/>
    <col min="8" max="8" width="7.7109375" customWidth="1"/>
    <col min="9" max="9" width="11.42578125" customWidth="1"/>
    <col min="10" max="11" width="9.42578125" customWidth="1"/>
    <col min="12" max="12" width="10.140625" customWidth="1"/>
    <col min="13" max="13" width="8.28515625" customWidth="1"/>
    <col min="14" max="14" width="9.42578125" customWidth="1"/>
    <col min="15" max="15" width="12.7109375" customWidth="1"/>
    <col min="16" max="16" width="11" customWidth="1"/>
    <col min="17" max="17" width="13.42578125" customWidth="1"/>
    <col min="18" max="19" width="13.7109375" customWidth="1"/>
    <col min="20" max="21" width="15" customWidth="1"/>
    <col min="22" max="28" width="13.7109375" customWidth="1"/>
    <col min="29" max="35" width="15" customWidth="1"/>
    <col min="36" max="36" width="13.85546875" bestFit="1" customWidth="1"/>
  </cols>
  <sheetData>
    <row r="1" spans="2:37" s="6" customFormat="1" ht="20.25" x14ac:dyDescent="0.3">
      <c r="B1" s="11" t="s">
        <v>0</v>
      </c>
      <c r="C1" s="17" t="s">
        <v>1</v>
      </c>
      <c r="D1" s="16"/>
      <c r="E1" s="12"/>
      <c r="F1" s="12"/>
      <c r="G1" s="12"/>
      <c r="H1" s="12"/>
      <c r="I1" s="12"/>
      <c r="J1" s="12"/>
      <c r="K1" s="12"/>
      <c r="L1" s="12"/>
      <c r="M1" s="12"/>
      <c r="N1" s="12"/>
      <c r="O1" s="99"/>
      <c r="P1" s="100"/>
      <c r="Q1" s="100"/>
      <c r="R1" s="101"/>
      <c r="S1" s="29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2:37" s="7" customFormat="1" ht="20.25" x14ac:dyDescent="0.3"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02"/>
      <c r="P2" s="103"/>
      <c r="Q2" s="103"/>
      <c r="R2" s="104"/>
      <c r="S2" s="29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2:37" s="7" customFormat="1" ht="38.25" customHeight="1" x14ac:dyDescent="0.3">
      <c r="B3" s="12"/>
      <c r="C3" s="108" t="s">
        <v>3</v>
      </c>
      <c r="D3" s="109"/>
      <c r="E3" s="109"/>
      <c r="F3" s="110"/>
      <c r="G3" s="109"/>
      <c r="H3" s="109"/>
      <c r="I3" s="109"/>
      <c r="J3" s="109"/>
      <c r="K3" s="109"/>
      <c r="L3" s="109"/>
      <c r="M3" s="109"/>
      <c r="N3" s="109"/>
      <c r="O3" s="105"/>
      <c r="P3" s="106"/>
      <c r="Q3" s="106"/>
      <c r="R3" s="107"/>
      <c r="S3" s="29"/>
      <c r="T3" s="12"/>
      <c r="U3" s="12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</row>
    <row r="4" spans="2:37" ht="51.75" customHeight="1" x14ac:dyDescent="0.2">
      <c r="B4" s="111" t="s">
        <v>4</v>
      </c>
      <c r="C4" s="33" t="s">
        <v>5</v>
      </c>
      <c r="D4" s="34"/>
      <c r="E4" s="35"/>
      <c r="F4" s="36" t="s">
        <v>6</v>
      </c>
      <c r="G4" s="124" t="s">
        <v>7</v>
      </c>
      <c r="H4" s="125"/>
      <c r="I4" s="125"/>
      <c r="J4" s="125"/>
      <c r="K4" s="125"/>
      <c r="L4" s="125"/>
      <c r="M4" s="125"/>
      <c r="N4" s="126" t="s">
        <v>8</v>
      </c>
      <c r="O4" s="118" t="s">
        <v>9</v>
      </c>
      <c r="P4" s="118" t="s">
        <v>10</v>
      </c>
      <c r="Q4" s="118" t="s">
        <v>11</v>
      </c>
      <c r="R4" s="118" t="s">
        <v>12</v>
      </c>
      <c r="S4" s="128" t="s">
        <v>13</v>
      </c>
      <c r="T4" s="32"/>
      <c r="U4" s="94" t="s">
        <v>14</v>
      </c>
      <c r="V4" s="120" t="s">
        <v>15</v>
      </c>
      <c r="W4" s="117" t="s">
        <v>16</v>
      </c>
      <c r="X4" s="117"/>
      <c r="Y4" s="117"/>
      <c r="Z4" s="117"/>
      <c r="AA4" s="117"/>
      <c r="AB4" s="118" t="s">
        <v>17</v>
      </c>
      <c r="AC4" s="118" t="s">
        <v>18</v>
      </c>
      <c r="AD4" s="118" t="s">
        <v>19</v>
      </c>
      <c r="AE4" s="118" t="s">
        <v>20</v>
      </c>
      <c r="AF4" s="115" t="s">
        <v>21</v>
      </c>
      <c r="AG4" s="115" t="s">
        <v>22</v>
      </c>
      <c r="AH4" s="115" t="s">
        <v>23</v>
      </c>
      <c r="AI4" s="115" t="s">
        <v>24</v>
      </c>
      <c r="AJ4" s="113" t="s">
        <v>25</v>
      </c>
    </row>
    <row r="5" spans="2:37" s="4" customFormat="1" ht="58.5" customHeight="1" x14ac:dyDescent="0.2">
      <c r="B5" s="112"/>
      <c r="C5" s="13" t="s">
        <v>26</v>
      </c>
      <c r="D5" s="13" t="s">
        <v>27</v>
      </c>
      <c r="E5" s="18" t="s">
        <v>28</v>
      </c>
      <c r="F5" s="30" t="s">
        <v>6</v>
      </c>
      <c r="G5" s="26" t="s">
        <v>29</v>
      </c>
      <c r="H5" s="27" t="s">
        <v>30</v>
      </c>
      <c r="I5" s="27" t="s">
        <v>31</v>
      </c>
      <c r="J5" s="28" t="s">
        <v>32</v>
      </c>
      <c r="K5" s="28" t="s">
        <v>33</v>
      </c>
      <c r="L5" s="28" t="s">
        <v>24</v>
      </c>
      <c r="M5" s="28" t="s">
        <v>34</v>
      </c>
      <c r="N5" s="127"/>
      <c r="O5" s="112"/>
      <c r="P5" s="112"/>
      <c r="Q5" s="112"/>
      <c r="R5" s="112"/>
      <c r="S5" s="112"/>
      <c r="T5" s="31" t="s">
        <v>35</v>
      </c>
      <c r="U5" s="95"/>
      <c r="V5" s="121"/>
      <c r="W5" s="19" t="s">
        <v>36</v>
      </c>
      <c r="X5" s="20" t="s">
        <v>37</v>
      </c>
      <c r="Y5" s="20" t="s">
        <v>38</v>
      </c>
      <c r="Z5" s="19" t="s">
        <v>39</v>
      </c>
      <c r="AA5" s="19" t="s">
        <v>40</v>
      </c>
      <c r="AB5" s="119"/>
      <c r="AC5" s="119"/>
      <c r="AD5" s="119"/>
      <c r="AE5" s="119"/>
      <c r="AF5" s="116"/>
      <c r="AG5" s="116"/>
      <c r="AH5" s="116"/>
      <c r="AI5" s="116"/>
      <c r="AJ5" s="114"/>
    </row>
    <row r="6" spans="2:37" s="6" customFormat="1" ht="20.25" customHeight="1" x14ac:dyDescent="0.25">
      <c r="B6" s="14" t="s">
        <v>41</v>
      </c>
      <c r="C6" s="54">
        <v>12</v>
      </c>
      <c r="D6" s="54">
        <v>0</v>
      </c>
      <c r="E6" s="54">
        <v>0</v>
      </c>
      <c r="F6" s="54">
        <v>1</v>
      </c>
      <c r="G6" s="54">
        <v>6</v>
      </c>
      <c r="H6" s="54">
        <v>10</v>
      </c>
      <c r="I6" s="54">
        <v>3</v>
      </c>
      <c r="J6" s="54">
        <v>5</v>
      </c>
      <c r="K6" s="54">
        <v>21</v>
      </c>
      <c r="L6" s="54">
        <v>6</v>
      </c>
      <c r="M6" s="54">
        <v>0</v>
      </c>
      <c r="N6" s="54">
        <v>517</v>
      </c>
      <c r="O6" s="60">
        <f>SUM(C6:N6)</f>
        <v>581</v>
      </c>
      <c r="P6" s="60">
        <f>SUM(C6:M6)</f>
        <v>64</v>
      </c>
      <c r="Q6" s="60">
        <f>SUM(C6:F6)</f>
        <v>13</v>
      </c>
      <c r="R6" s="60">
        <f>SUM(C6:E6)</f>
        <v>12</v>
      </c>
      <c r="S6" s="60">
        <f>F6</f>
        <v>1</v>
      </c>
      <c r="T6" s="61">
        <f>IF(O6=0,"",P6/O6)</f>
        <v>0.11015490533562823</v>
      </c>
      <c r="U6" s="61">
        <f>IF(O6=0,"",Q6/O6)</f>
        <v>2.2375215146299483E-2</v>
      </c>
      <c r="V6" s="61">
        <f>IF(O6=0,"",R6/O6)</f>
        <v>2.0654044750430294E-2</v>
      </c>
      <c r="W6" s="61">
        <f>IF($R6=0,"",C6/$R6)</f>
        <v>1</v>
      </c>
      <c r="X6" s="61">
        <f>IF($R6=0,"",D6/$R6)</f>
        <v>0</v>
      </c>
      <c r="Y6" s="61" t="e">
        <f>IF($R6=0,"",#REF!/$R6)</f>
        <v>#REF!</v>
      </c>
      <c r="Z6" s="61">
        <f>IF($R6=0,"",C6/$R6)</f>
        <v>1</v>
      </c>
      <c r="AA6" s="61">
        <f>IF($R6=0,"",E6/$R6)</f>
        <v>0</v>
      </c>
      <c r="AB6" s="62">
        <f t="shared" ref="AB6:AB15" si="0">IF($O6=0,"",S6/$O6)</f>
        <v>1.7211703958691911E-3</v>
      </c>
      <c r="AC6" s="61">
        <f t="shared" ref="AC6:AC15" si="1">IF($O6=0,"",G6/$O6)</f>
        <v>1.0327022375215147E-2</v>
      </c>
      <c r="AD6" s="61">
        <f t="shared" ref="AD6:AD14" si="2">IF($O6=0,"",H6/$O6)</f>
        <v>1.7211703958691909E-2</v>
      </c>
      <c r="AE6" s="61">
        <f t="shared" ref="AE6:AE15" si="3">IF($O6=0,"",I6/$O6)</f>
        <v>5.1635111876075735E-3</v>
      </c>
      <c r="AF6" s="61">
        <f t="shared" ref="AF6:AF15" si="4">IF($O6=0,"",J6/$O6)</f>
        <v>8.6058519793459545E-3</v>
      </c>
      <c r="AG6" s="61">
        <f t="shared" ref="AG6:AG14" si="5">IF($O6=0,"",K6/$O6)</f>
        <v>3.614457831325301E-2</v>
      </c>
      <c r="AH6" s="61" t="e">
        <f>IF($O6=0,"",#REF!/$O6)</f>
        <v>#REF!</v>
      </c>
      <c r="AI6" s="61">
        <f t="shared" ref="AI6:AI15" si="6">IF($O6=0,"",L6/$O6)</f>
        <v>1.0327022375215147E-2</v>
      </c>
      <c r="AJ6" s="61">
        <f t="shared" ref="AJ6:AJ57" si="7">IF($O6=0,"",M6/$O6)</f>
        <v>0</v>
      </c>
      <c r="AK6" s="5"/>
    </row>
    <row r="7" spans="2:37" s="6" customFormat="1" ht="16.5" customHeight="1" x14ac:dyDescent="0.25">
      <c r="B7" s="14" t="s">
        <v>42</v>
      </c>
      <c r="C7" s="54">
        <v>14</v>
      </c>
      <c r="D7" s="54">
        <v>5</v>
      </c>
      <c r="E7" s="54">
        <v>5</v>
      </c>
      <c r="F7" s="54">
        <v>0</v>
      </c>
      <c r="G7" s="54">
        <v>8</v>
      </c>
      <c r="H7" s="54">
        <v>10</v>
      </c>
      <c r="I7" s="54">
        <v>2</v>
      </c>
      <c r="J7" s="54">
        <v>7</v>
      </c>
      <c r="K7" s="54">
        <v>27</v>
      </c>
      <c r="L7" s="54">
        <v>4</v>
      </c>
      <c r="M7" s="54">
        <v>3</v>
      </c>
      <c r="N7" s="54">
        <v>574</v>
      </c>
      <c r="O7" s="60">
        <f t="shared" ref="O7:O15" si="8">SUM(C7:N7)</f>
        <v>659</v>
      </c>
      <c r="P7" s="60">
        <f>SUM(C7:M7)</f>
        <v>85</v>
      </c>
      <c r="Q7" s="60">
        <f>SUM(C7:F7)</f>
        <v>24</v>
      </c>
      <c r="R7" s="60">
        <f>SUM(C7:E7)</f>
        <v>24</v>
      </c>
      <c r="S7" s="60">
        <f t="shared" ref="S7:S57" si="9">F7</f>
        <v>0</v>
      </c>
      <c r="T7" s="61">
        <f t="shared" ref="T7:T15" si="10">IF(O7=0,"",P7/O7)</f>
        <v>0.12898330804248861</v>
      </c>
      <c r="U7" s="61">
        <f t="shared" ref="U7:U14" si="11">IF(O7=0,"",Q7/O7)</f>
        <v>3.6418816388467376E-2</v>
      </c>
      <c r="V7" s="61">
        <f t="shared" ref="V7:V15" si="12">IF(O7=0,"",R7/O7)</f>
        <v>3.6418816388467376E-2</v>
      </c>
      <c r="W7" s="61">
        <f t="shared" ref="W7:W57" si="13">IF($R7=0,"",C7/$R7)</f>
        <v>0.58333333333333337</v>
      </c>
      <c r="X7" s="61">
        <f t="shared" ref="X7:X15" si="14">IF($R7=0,"",D7/$R7)</f>
        <v>0.20833333333333334</v>
      </c>
      <c r="Y7" s="61" t="e">
        <f>IF($R7=0,"",#REF!/$R7)</f>
        <v>#REF!</v>
      </c>
      <c r="Z7" s="61">
        <f t="shared" ref="Z7:Z23" si="15">IF($R7=0,"",C7/$R7)</f>
        <v>0.58333333333333337</v>
      </c>
      <c r="AA7" s="61">
        <f t="shared" ref="AA7:AA33" si="16">IF($R7=0,"",E7/$R7)</f>
        <v>0.20833333333333334</v>
      </c>
      <c r="AB7" s="62">
        <f t="shared" si="0"/>
        <v>0</v>
      </c>
      <c r="AC7" s="61">
        <f t="shared" si="1"/>
        <v>1.2139605462822459E-2</v>
      </c>
      <c r="AD7" s="61">
        <f t="shared" si="2"/>
        <v>1.5174506828528073E-2</v>
      </c>
      <c r="AE7" s="61">
        <f t="shared" si="3"/>
        <v>3.0349013657056147E-3</v>
      </c>
      <c r="AF7" s="61">
        <f t="shared" si="4"/>
        <v>1.0622154779969651E-2</v>
      </c>
      <c r="AG7" s="61">
        <f t="shared" si="5"/>
        <v>4.09711684370258E-2</v>
      </c>
      <c r="AH7" s="61" t="e">
        <f>IF($O7=0,"",#REF!/$O7)</f>
        <v>#REF!</v>
      </c>
      <c r="AI7" s="61">
        <f t="shared" si="6"/>
        <v>6.0698027314112293E-3</v>
      </c>
      <c r="AJ7" s="61">
        <f t="shared" si="7"/>
        <v>4.552352048558422E-3</v>
      </c>
      <c r="AK7" s="5"/>
    </row>
    <row r="8" spans="2:37" s="6" customFormat="1" ht="16.5" customHeight="1" x14ac:dyDescent="0.25">
      <c r="B8" s="14" t="s">
        <v>43</v>
      </c>
      <c r="C8" s="54">
        <v>10</v>
      </c>
      <c r="D8" s="54">
        <v>6</v>
      </c>
      <c r="E8" s="54">
        <v>1</v>
      </c>
      <c r="F8" s="54">
        <v>0</v>
      </c>
      <c r="G8" s="54">
        <v>3</v>
      </c>
      <c r="H8" s="54">
        <v>10</v>
      </c>
      <c r="I8" s="54">
        <v>6</v>
      </c>
      <c r="J8" s="54">
        <v>4</v>
      </c>
      <c r="K8" s="54">
        <v>20</v>
      </c>
      <c r="L8" s="54">
        <v>2</v>
      </c>
      <c r="M8" s="54">
        <v>0</v>
      </c>
      <c r="N8" s="54">
        <v>856</v>
      </c>
      <c r="O8" s="60">
        <f t="shared" si="8"/>
        <v>918</v>
      </c>
      <c r="P8" s="60">
        <f t="shared" ref="P8:P25" si="17">SUM(C8:M8)</f>
        <v>62</v>
      </c>
      <c r="Q8" s="60">
        <f t="shared" ref="Q8:Q16" si="18">SUM(C8:F8)</f>
        <v>17</v>
      </c>
      <c r="R8" s="60">
        <f>SUM(C8:E8)</f>
        <v>17</v>
      </c>
      <c r="S8" s="60">
        <f t="shared" si="9"/>
        <v>0</v>
      </c>
      <c r="T8" s="61">
        <f t="shared" si="10"/>
        <v>6.7538126361655779E-2</v>
      </c>
      <c r="U8" s="61">
        <f t="shared" si="11"/>
        <v>1.8518518518518517E-2</v>
      </c>
      <c r="V8" s="61">
        <f t="shared" si="12"/>
        <v>1.8518518518518517E-2</v>
      </c>
      <c r="W8" s="61">
        <f t="shared" si="13"/>
        <v>0.58823529411764708</v>
      </c>
      <c r="X8" s="61">
        <f t="shared" si="14"/>
        <v>0.35294117647058826</v>
      </c>
      <c r="Y8" s="61" t="e">
        <f>IF($R8=0,"",#REF!/$R8)</f>
        <v>#REF!</v>
      </c>
      <c r="Z8" s="61">
        <f t="shared" si="15"/>
        <v>0.58823529411764708</v>
      </c>
      <c r="AA8" s="61">
        <f t="shared" si="16"/>
        <v>5.8823529411764705E-2</v>
      </c>
      <c r="AB8" s="62">
        <f t="shared" si="0"/>
        <v>0</v>
      </c>
      <c r="AC8" s="61">
        <f t="shared" si="1"/>
        <v>3.2679738562091504E-3</v>
      </c>
      <c r="AD8" s="61">
        <f t="shared" si="2"/>
        <v>1.0893246187363835E-2</v>
      </c>
      <c r="AE8" s="61">
        <f t="shared" si="3"/>
        <v>6.5359477124183009E-3</v>
      </c>
      <c r="AF8" s="61">
        <f t="shared" si="4"/>
        <v>4.3572984749455342E-3</v>
      </c>
      <c r="AG8" s="61">
        <f t="shared" si="5"/>
        <v>2.178649237472767E-2</v>
      </c>
      <c r="AH8" s="61" t="e">
        <f>IF($O8=0,"",#REF!/$O8)</f>
        <v>#REF!</v>
      </c>
      <c r="AI8" s="61">
        <f t="shared" si="6"/>
        <v>2.1786492374727671E-3</v>
      </c>
      <c r="AJ8" s="61">
        <f t="shared" si="7"/>
        <v>0</v>
      </c>
      <c r="AK8" s="5"/>
    </row>
    <row r="9" spans="2:37" s="6" customFormat="1" ht="16.5" customHeight="1" x14ac:dyDescent="0.25">
      <c r="B9" s="14" t="s">
        <v>44</v>
      </c>
      <c r="C9" s="44">
        <v>7</v>
      </c>
      <c r="D9" s="44">
        <v>1</v>
      </c>
      <c r="E9" s="44">
        <v>1</v>
      </c>
      <c r="F9" s="44">
        <v>1</v>
      </c>
      <c r="G9" s="44">
        <v>2</v>
      </c>
      <c r="H9" s="44">
        <v>6</v>
      </c>
      <c r="I9" s="44">
        <v>6</v>
      </c>
      <c r="J9" s="44">
        <v>5</v>
      </c>
      <c r="K9" s="44">
        <v>22</v>
      </c>
      <c r="L9" s="44">
        <v>4</v>
      </c>
      <c r="M9" s="44">
        <v>1</v>
      </c>
      <c r="N9" s="44">
        <v>830</v>
      </c>
      <c r="O9" s="60">
        <f t="shared" si="8"/>
        <v>886</v>
      </c>
      <c r="P9" s="60">
        <f>SUM(C9:M9)</f>
        <v>56</v>
      </c>
      <c r="Q9" s="60">
        <f t="shared" si="18"/>
        <v>10</v>
      </c>
      <c r="R9" s="60">
        <f t="shared" ref="R9:R33" si="19">SUM(C9:E9)</f>
        <v>9</v>
      </c>
      <c r="S9" s="60">
        <f t="shared" si="9"/>
        <v>1</v>
      </c>
      <c r="T9" s="61">
        <f t="shared" si="10"/>
        <v>6.320541760722348E-2</v>
      </c>
      <c r="U9" s="61">
        <f t="shared" si="11"/>
        <v>1.1286681715575621E-2</v>
      </c>
      <c r="V9" s="61">
        <f t="shared" si="12"/>
        <v>1.0158013544018058E-2</v>
      </c>
      <c r="W9" s="61">
        <f t="shared" si="13"/>
        <v>0.77777777777777779</v>
      </c>
      <c r="X9" s="61">
        <f t="shared" si="14"/>
        <v>0.1111111111111111</v>
      </c>
      <c r="Y9" s="61" t="e">
        <f>IF($R9=0,"",#REF!/$R9)</f>
        <v>#REF!</v>
      </c>
      <c r="Z9" s="61">
        <f t="shared" si="15"/>
        <v>0.77777777777777779</v>
      </c>
      <c r="AA9" s="61">
        <f t="shared" si="16"/>
        <v>0.1111111111111111</v>
      </c>
      <c r="AB9" s="62">
        <f t="shared" si="0"/>
        <v>1.128668171557562E-3</v>
      </c>
      <c r="AC9" s="61">
        <f t="shared" si="1"/>
        <v>2.257336343115124E-3</v>
      </c>
      <c r="AD9" s="61">
        <f t="shared" si="2"/>
        <v>6.7720090293453723E-3</v>
      </c>
      <c r="AE9" s="61">
        <f t="shared" si="3"/>
        <v>6.7720090293453723E-3</v>
      </c>
      <c r="AF9" s="61">
        <f t="shared" si="4"/>
        <v>5.6433408577878106E-3</v>
      </c>
      <c r="AG9" s="61">
        <f t="shared" si="5"/>
        <v>2.4830699774266364E-2</v>
      </c>
      <c r="AH9" s="61" t="e">
        <f>IF($O9=0,"",#REF!/$O9)</f>
        <v>#REF!</v>
      </c>
      <c r="AI9" s="61">
        <f t="shared" si="6"/>
        <v>4.5146726862302479E-3</v>
      </c>
      <c r="AJ9" s="61">
        <f t="shared" si="7"/>
        <v>1.128668171557562E-3</v>
      </c>
      <c r="AK9" s="5"/>
    </row>
    <row r="10" spans="2:37" s="6" customFormat="1" ht="16.5" customHeight="1" x14ac:dyDescent="0.25">
      <c r="B10" s="14" t="s">
        <v>45</v>
      </c>
      <c r="C10" s="44">
        <v>6</v>
      </c>
      <c r="D10" s="44">
        <v>1</v>
      </c>
      <c r="E10" s="44">
        <v>2</v>
      </c>
      <c r="F10" s="44">
        <v>1</v>
      </c>
      <c r="G10" s="44">
        <v>4</v>
      </c>
      <c r="H10" s="44">
        <v>11</v>
      </c>
      <c r="I10" s="44">
        <v>7</v>
      </c>
      <c r="J10" s="44">
        <v>9</v>
      </c>
      <c r="K10" s="44">
        <v>14</v>
      </c>
      <c r="L10" s="44">
        <v>5</v>
      </c>
      <c r="M10" s="44">
        <v>0</v>
      </c>
      <c r="N10" s="44">
        <v>847</v>
      </c>
      <c r="O10" s="60">
        <f t="shared" si="8"/>
        <v>907</v>
      </c>
      <c r="P10" s="60">
        <f t="shared" si="17"/>
        <v>60</v>
      </c>
      <c r="Q10" s="60">
        <f t="shared" si="18"/>
        <v>10</v>
      </c>
      <c r="R10" s="60">
        <f t="shared" ref="R10:R15" si="20">SUM(C10:E10)</f>
        <v>9</v>
      </c>
      <c r="S10" s="60">
        <f t="shared" si="9"/>
        <v>1</v>
      </c>
      <c r="T10" s="61">
        <f t="shared" si="10"/>
        <v>6.6152149944873215E-2</v>
      </c>
      <c r="U10" s="61">
        <f t="shared" si="11"/>
        <v>1.1025358324145534E-2</v>
      </c>
      <c r="V10" s="61">
        <f t="shared" si="12"/>
        <v>9.9228224917309819E-3</v>
      </c>
      <c r="W10" s="61">
        <f t="shared" si="13"/>
        <v>0.66666666666666663</v>
      </c>
      <c r="X10" s="61">
        <f t="shared" si="14"/>
        <v>0.1111111111111111</v>
      </c>
      <c r="Y10" s="61" t="e">
        <f>IF($R10=0,"",#REF!/$R10)</f>
        <v>#REF!</v>
      </c>
      <c r="Z10" s="61">
        <f t="shared" si="15"/>
        <v>0.66666666666666663</v>
      </c>
      <c r="AA10" s="61">
        <f t="shared" si="16"/>
        <v>0.22222222222222221</v>
      </c>
      <c r="AB10" s="62">
        <f t="shared" si="0"/>
        <v>1.1025358324145535E-3</v>
      </c>
      <c r="AC10" s="61">
        <f t="shared" si="1"/>
        <v>4.410143329658214E-3</v>
      </c>
      <c r="AD10" s="61">
        <f t="shared" si="2"/>
        <v>1.2127894156560088E-2</v>
      </c>
      <c r="AE10" s="61">
        <f t="shared" si="3"/>
        <v>7.717750826901874E-3</v>
      </c>
      <c r="AF10" s="61">
        <f t="shared" si="4"/>
        <v>9.9228224917309819E-3</v>
      </c>
      <c r="AG10" s="61">
        <f t="shared" si="5"/>
        <v>1.5435501653803748E-2</v>
      </c>
      <c r="AH10" s="61" t="e">
        <f>IF($O10=0,"",#REF!/$O10)</f>
        <v>#REF!</v>
      </c>
      <c r="AI10" s="61">
        <f t="shared" si="6"/>
        <v>5.512679162072767E-3</v>
      </c>
      <c r="AJ10" s="61">
        <f t="shared" si="7"/>
        <v>0</v>
      </c>
      <c r="AK10" s="5"/>
    </row>
    <row r="11" spans="2:37" s="6" customFormat="1" ht="16.5" customHeight="1" x14ac:dyDescent="0.25">
      <c r="B11" s="14" t="s">
        <v>46</v>
      </c>
      <c r="C11" s="44">
        <v>12</v>
      </c>
      <c r="D11" s="44">
        <v>2</v>
      </c>
      <c r="E11" s="44">
        <v>6</v>
      </c>
      <c r="F11" s="44">
        <v>1</v>
      </c>
      <c r="G11" s="44">
        <v>7</v>
      </c>
      <c r="H11" s="44">
        <v>11</v>
      </c>
      <c r="I11" s="44">
        <v>3</v>
      </c>
      <c r="J11" s="44">
        <v>7</v>
      </c>
      <c r="K11" s="44">
        <v>20</v>
      </c>
      <c r="L11" s="44">
        <v>0</v>
      </c>
      <c r="M11" s="44">
        <v>1</v>
      </c>
      <c r="N11" s="44">
        <v>738</v>
      </c>
      <c r="O11" s="60">
        <f t="shared" si="8"/>
        <v>808</v>
      </c>
      <c r="P11" s="60">
        <f>SUM(C11:M11)</f>
        <v>70</v>
      </c>
      <c r="Q11" s="60">
        <f t="shared" si="18"/>
        <v>21</v>
      </c>
      <c r="R11" s="60">
        <f t="shared" si="20"/>
        <v>20</v>
      </c>
      <c r="S11" s="60">
        <f t="shared" si="9"/>
        <v>1</v>
      </c>
      <c r="T11" s="61">
        <f t="shared" si="10"/>
        <v>8.6633663366336627E-2</v>
      </c>
      <c r="U11" s="61">
        <f t="shared" si="11"/>
        <v>2.5990099009900989E-2</v>
      </c>
      <c r="V11" s="61">
        <f t="shared" si="12"/>
        <v>2.4752475247524754E-2</v>
      </c>
      <c r="W11" s="61">
        <f t="shared" si="13"/>
        <v>0.6</v>
      </c>
      <c r="X11" s="61">
        <f t="shared" si="14"/>
        <v>0.1</v>
      </c>
      <c r="Y11" s="61" t="e">
        <f>IF($R11=0,"",#REF!/$R11)</f>
        <v>#REF!</v>
      </c>
      <c r="Z11" s="61">
        <f t="shared" si="15"/>
        <v>0.6</v>
      </c>
      <c r="AA11" s="61">
        <f t="shared" si="16"/>
        <v>0.3</v>
      </c>
      <c r="AB11" s="62">
        <f t="shared" si="0"/>
        <v>1.2376237623762376E-3</v>
      </c>
      <c r="AC11" s="61">
        <f t="shared" si="1"/>
        <v>8.6633663366336641E-3</v>
      </c>
      <c r="AD11" s="61">
        <f t="shared" si="2"/>
        <v>1.3613861386138614E-2</v>
      </c>
      <c r="AE11" s="61">
        <f t="shared" si="3"/>
        <v>3.7128712871287127E-3</v>
      </c>
      <c r="AF11" s="61">
        <f t="shared" si="4"/>
        <v>8.6633663366336641E-3</v>
      </c>
      <c r="AG11" s="61">
        <f t="shared" si="5"/>
        <v>2.4752475247524754E-2</v>
      </c>
      <c r="AH11" s="61" t="e">
        <f>IF($O11=0,"",#REF!/$O11)</f>
        <v>#REF!</v>
      </c>
      <c r="AI11" s="61">
        <f t="shared" si="6"/>
        <v>0</v>
      </c>
      <c r="AJ11" s="61">
        <f t="shared" si="7"/>
        <v>1.2376237623762376E-3</v>
      </c>
      <c r="AK11" s="5"/>
    </row>
    <row r="12" spans="2:37" s="6" customFormat="1" ht="16.5" customHeight="1" x14ac:dyDescent="0.25">
      <c r="B12" s="14" t="s">
        <v>47</v>
      </c>
      <c r="C12" s="44">
        <v>14</v>
      </c>
      <c r="D12" s="44">
        <v>2</v>
      </c>
      <c r="E12" s="44">
        <v>0</v>
      </c>
      <c r="F12" s="44">
        <v>0</v>
      </c>
      <c r="G12" s="44">
        <v>5</v>
      </c>
      <c r="H12" s="44">
        <v>11</v>
      </c>
      <c r="I12" s="44">
        <v>6</v>
      </c>
      <c r="J12" s="44">
        <v>3</v>
      </c>
      <c r="K12" s="44">
        <v>26</v>
      </c>
      <c r="L12" s="44">
        <v>1</v>
      </c>
      <c r="M12" s="44">
        <v>1</v>
      </c>
      <c r="N12" s="44">
        <v>769</v>
      </c>
      <c r="O12" s="60">
        <f t="shared" si="8"/>
        <v>838</v>
      </c>
      <c r="P12" s="60">
        <f t="shared" si="17"/>
        <v>69</v>
      </c>
      <c r="Q12" s="60">
        <f t="shared" si="18"/>
        <v>16</v>
      </c>
      <c r="R12" s="60">
        <f t="shared" si="20"/>
        <v>16</v>
      </c>
      <c r="S12" s="60">
        <f t="shared" si="9"/>
        <v>0</v>
      </c>
      <c r="T12" s="61">
        <f t="shared" si="10"/>
        <v>8.2338902147971363E-2</v>
      </c>
      <c r="U12" s="61">
        <f t="shared" si="11"/>
        <v>1.9093078758949882E-2</v>
      </c>
      <c r="V12" s="61">
        <f t="shared" si="12"/>
        <v>1.9093078758949882E-2</v>
      </c>
      <c r="W12" s="61">
        <f t="shared" si="13"/>
        <v>0.875</v>
      </c>
      <c r="X12" s="61">
        <f t="shared" si="14"/>
        <v>0.125</v>
      </c>
      <c r="Y12" s="61" t="e">
        <f>IF($R12=0,"",#REF!/$R12)</f>
        <v>#REF!</v>
      </c>
      <c r="Z12" s="61">
        <f t="shared" si="15"/>
        <v>0.875</v>
      </c>
      <c r="AA12" s="61">
        <f t="shared" si="16"/>
        <v>0</v>
      </c>
      <c r="AB12" s="62">
        <f t="shared" si="0"/>
        <v>0</v>
      </c>
      <c r="AC12" s="61">
        <f t="shared" si="1"/>
        <v>5.9665871121718375E-3</v>
      </c>
      <c r="AD12" s="61">
        <f t="shared" si="2"/>
        <v>1.3126491646778043E-2</v>
      </c>
      <c r="AE12" s="61">
        <f t="shared" si="3"/>
        <v>7.1599045346062056E-3</v>
      </c>
      <c r="AF12" s="61">
        <f t="shared" si="4"/>
        <v>3.5799522673031028E-3</v>
      </c>
      <c r="AG12" s="61">
        <f t="shared" si="5"/>
        <v>3.1026252983293555E-2</v>
      </c>
      <c r="AH12" s="61" t="e">
        <f>IF($O12=0,"",#REF!/$O12)</f>
        <v>#REF!</v>
      </c>
      <c r="AI12" s="61">
        <f t="shared" si="6"/>
        <v>1.1933174224343676E-3</v>
      </c>
      <c r="AJ12" s="61">
        <f t="shared" si="7"/>
        <v>1.1933174224343676E-3</v>
      </c>
      <c r="AK12" s="5"/>
    </row>
    <row r="13" spans="2:37" s="6" customFormat="1" ht="16.5" customHeight="1" x14ac:dyDescent="0.25">
      <c r="B13" s="14" t="s">
        <v>48</v>
      </c>
      <c r="C13" s="44">
        <v>16</v>
      </c>
      <c r="D13" s="44">
        <v>2</v>
      </c>
      <c r="E13" s="44">
        <v>9</v>
      </c>
      <c r="F13" s="44">
        <v>0</v>
      </c>
      <c r="G13" s="44">
        <v>9</v>
      </c>
      <c r="H13" s="44">
        <v>6</v>
      </c>
      <c r="I13" s="44">
        <v>6</v>
      </c>
      <c r="J13" s="44">
        <v>5</v>
      </c>
      <c r="K13" s="44">
        <v>35</v>
      </c>
      <c r="L13" s="44">
        <v>4</v>
      </c>
      <c r="M13" s="44">
        <v>0</v>
      </c>
      <c r="N13" s="44">
        <v>954</v>
      </c>
      <c r="O13" s="60">
        <f t="shared" si="8"/>
        <v>1046</v>
      </c>
      <c r="P13" s="60">
        <f t="shared" si="17"/>
        <v>92</v>
      </c>
      <c r="Q13" s="60">
        <f t="shared" si="18"/>
        <v>27</v>
      </c>
      <c r="R13" s="60">
        <f t="shared" si="20"/>
        <v>27</v>
      </c>
      <c r="S13" s="60">
        <f t="shared" si="9"/>
        <v>0</v>
      </c>
      <c r="T13" s="61">
        <f t="shared" si="10"/>
        <v>8.7954110898661564E-2</v>
      </c>
      <c r="U13" s="61">
        <f t="shared" si="11"/>
        <v>2.5812619502868069E-2</v>
      </c>
      <c r="V13" s="61">
        <f t="shared" si="12"/>
        <v>2.5812619502868069E-2</v>
      </c>
      <c r="W13" s="61">
        <f t="shared" si="13"/>
        <v>0.59259259259259256</v>
      </c>
      <c r="X13" s="61">
        <f t="shared" si="14"/>
        <v>7.407407407407407E-2</v>
      </c>
      <c r="Y13" s="61" t="e">
        <f>IF($R13=0,"",#REF!/$R13)</f>
        <v>#REF!</v>
      </c>
      <c r="Z13" s="61">
        <f t="shared" si="15"/>
        <v>0.59259259259259256</v>
      </c>
      <c r="AA13" s="61">
        <f t="shared" si="16"/>
        <v>0.33333333333333331</v>
      </c>
      <c r="AB13" s="62">
        <f t="shared" si="0"/>
        <v>0</v>
      </c>
      <c r="AC13" s="61">
        <f t="shared" si="1"/>
        <v>8.6042065009560229E-3</v>
      </c>
      <c r="AD13" s="61">
        <f t="shared" si="2"/>
        <v>5.7361376673040155E-3</v>
      </c>
      <c r="AE13" s="61">
        <f t="shared" si="3"/>
        <v>5.7361376673040155E-3</v>
      </c>
      <c r="AF13" s="61">
        <f t="shared" si="4"/>
        <v>4.7801147227533461E-3</v>
      </c>
      <c r="AG13" s="61">
        <f t="shared" si="5"/>
        <v>3.3460803059273424E-2</v>
      </c>
      <c r="AH13" s="61" t="e">
        <f>IF($O13=0,"",#REF!/$O13)</f>
        <v>#REF!</v>
      </c>
      <c r="AI13" s="61">
        <f t="shared" si="6"/>
        <v>3.8240917782026767E-3</v>
      </c>
      <c r="AJ13" s="61">
        <f>IF($O13=0,"",M13/$O13)</f>
        <v>0</v>
      </c>
      <c r="AK13" s="5"/>
    </row>
    <row r="14" spans="2:37" s="6" customFormat="1" ht="16.5" customHeight="1" x14ac:dyDescent="0.25">
      <c r="B14" s="14" t="s">
        <v>49</v>
      </c>
      <c r="C14" s="44">
        <v>23</v>
      </c>
      <c r="D14" s="44">
        <v>1</v>
      </c>
      <c r="E14" s="44">
        <v>2</v>
      </c>
      <c r="F14" s="44">
        <v>1</v>
      </c>
      <c r="G14" s="44">
        <v>10</v>
      </c>
      <c r="H14" s="44">
        <v>10</v>
      </c>
      <c r="I14" s="44">
        <v>11</v>
      </c>
      <c r="J14" s="44">
        <v>5</v>
      </c>
      <c r="K14" s="44">
        <v>55</v>
      </c>
      <c r="L14" s="44">
        <v>7</v>
      </c>
      <c r="M14" s="44">
        <v>2</v>
      </c>
      <c r="N14" s="44">
        <v>950</v>
      </c>
      <c r="O14" s="60">
        <f t="shared" si="8"/>
        <v>1077</v>
      </c>
      <c r="P14" s="60">
        <f>SUM(C14:M14)</f>
        <v>127</v>
      </c>
      <c r="Q14" s="60">
        <f>SUM(C14:F14)</f>
        <v>27</v>
      </c>
      <c r="R14" s="60">
        <f t="shared" si="20"/>
        <v>26</v>
      </c>
      <c r="S14" s="60">
        <f t="shared" si="9"/>
        <v>1</v>
      </c>
      <c r="T14" s="61">
        <f>IF(O14=0,"",P14/O14)</f>
        <v>0.11792014856081709</v>
      </c>
      <c r="U14" s="61">
        <f t="shared" si="11"/>
        <v>2.5069637883008356E-2</v>
      </c>
      <c r="V14" s="61">
        <f>IF(O14=0,"",R14/O14)</f>
        <v>2.414113277623027E-2</v>
      </c>
      <c r="W14" s="61">
        <f t="shared" si="13"/>
        <v>0.88461538461538458</v>
      </c>
      <c r="X14" s="61">
        <f t="shared" si="14"/>
        <v>3.8461538461538464E-2</v>
      </c>
      <c r="Y14" s="61" t="e">
        <f>IF($R14=0,"",#REF!/$R14)</f>
        <v>#REF!</v>
      </c>
      <c r="Z14" s="61">
        <f t="shared" si="15"/>
        <v>0.88461538461538458</v>
      </c>
      <c r="AA14" s="61">
        <f>IF($R14=0,"",E14/$R14)</f>
        <v>7.6923076923076927E-2</v>
      </c>
      <c r="AB14" s="62">
        <f t="shared" si="0"/>
        <v>9.2850510677808728E-4</v>
      </c>
      <c r="AC14" s="61">
        <f t="shared" si="1"/>
        <v>9.285051067780872E-3</v>
      </c>
      <c r="AD14" s="61">
        <f t="shared" si="2"/>
        <v>9.285051067780872E-3</v>
      </c>
      <c r="AE14" s="61">
        <f t="shared" si="3"/>
        <v>1.021355617455896E-2</v>
      </c>
      <c r="AF14" s="61">
        <f t="shared" si="4"/>
        <v>4.642525533890436E-3</v>
      </c>
      <c r="AG14" s="61">
        <f t="shared" si="5"/>
        <v>5.1067780872794802E-2</v>
      </c>
      <c r="AH14" s="61" t="e">
        <f>IF($O14=0,"",#REF!/$O14)</f>
        <v>#REF!</v>
      </c>
      <c r="AI14" s="61">
        <f t="shared" si="6"/>
        <v>6.4995357474466105E-3</v>
      </c>
      <c r="AJ14" s="61">
        <f>IF($O14=0,"",M14/$O14)</f>
        <v>1.8570102135561746E-3</v>
      </c>
      <c r="AK14" s="5"/>
    </row>
    <row r="15" spans="2:37" s="6" customFormat="1" ht="16.5" customHeight="1" x14ac:dyDescent="0.25">
      <c r="B15" s="14" t="s">
        <v>50</v>
      </c>
      <c r="C15" s="44">
        <v>20</v>
      </c>
      <c r="D15" s="44">
        <v>0</v>
      </c>
      <c r="E15" s="44">
        <v>7</v>
      </c>
      <c r="F15" s="44">
        <v>0</v>
      </c>
      <c r="G15" s="44">
        <v>13</v>
      </c>
      <c r="H15" s="44">
        <v>21</v>
      </c>
      <c r="I15" s="44">
        <v>11</v>
      </c>
      <c r="J15" s="44">
        <v>2</v>
      </c>
      <c r="K15" s="44">
        <v>54</v>
      </c>
      <c r="L15" s="44">
        <v>3</v>
      </c>
      <c r="M15" s="44">
        <v>4</v>
      </c>
      <c r="N15" s="44">
        <v>825</v>
      </c>
      <c r="O15" s="60">
        <f t="shared" si="8"/>
        <v>960</v>
      </c>
      <c r="P15" s="60">
        <f>SUM(C15:M15)</f>
        <v>135</v>
      </c>
      <c r="Q15" s="60">
        <f>SUM(C15:F15)</f>
        <v>27</v>
      </c>
      <c r="R15" s="60">
        <f t="shared" si="20"/>
        <v>27</v>
      </c>
      <c r="S15" s="60">
        <f t="shared" si="9"/>
        <v>0</v>
      </c>
      <c r="T15" s="61">
        <f t="shared" si="10"/>
        <v>0.140625</v>
      </c>
      <c r="U15" s="61">
        <f>IF(O15=0,"",Q15/O15)</f>
        <v>2.8125000000000001E-2</v>
      </c>
      <c r="V15" s="61">
        <f t="shared" si="12"/>
        <v>2.8125000000000001E-2</v>
      </c>
      <c r="W15" s="61">
        <f t="shared" si="13"/>
        <v>0.7407407407407407</v>
      </c>
      <c r="X15" s="61">
        <f t="shared" si="14"/>
        <v>0</v>
      </c>
      <c r="Y15" s="61" t="e">
        <f>IF($R15=0,"",#REF!/$R15)</f>
        <v>#REF!</v>
      </c>
      <c r="Z15" s="61">
        <f t="shared" si="15"/>
        <v>0.7407407407407407</v>
      </c>
      <c r="AA15" s="61">
        <f t="shared" si="16"/>
        <v>0.25925925925925924</v>
      </c>
      <c r="AB15" s="62">
        <f t="shared" si="0"/>
        <v>0</v>
      </c>
      <c r="AC15" s="61">
        <f t="shared" si="1"/>
        <v>1.3541666666666667E-2</v>
      </c>
      <c r="AD15" s="61">
        <f>IF($O15=0,"",H15/$O15)</f>
        <v>2.1874999999999999E-2</v>
      </c>
      <c r="AE15" s="61">
        <f t="shared" si="3"/>
        <v>1.1458333333333333E-2</v>
      </c>
      <c r="AF15" s="61">
        <f t="shared" si="4"/>
        <v>2.0833333333333333E-3</v>
      </c>
      <c r="AG15" s="61">
        <f>IF($O15=0,"",K15/$O15)</f>
        <v>5.6250000000000001E-2</v>
      </c>
      <c r="AH15" s="61" t="e">
        <f>IF($O15=0,"",#REF!/$O15)</f>
        <v>#REF!</v>
      </c>
      <c r="AI15" s="61">
        <f t="shared" si="6"/>
        <v>3.1250000000000002E-3</v>
      </c>
      <c r="AJ15" s="61">
        <f>IF($O15=0,"",M15/$O15)</f>
        <v>4.1666666666666666E-3</v>
      </c>
      <c r="AK15" s="5"/>
    </row>
    <row r="16" spans="2:37" s="6" customFormat="1" ht="16.5" customHeight="1" x14ac:dyDescent="0.25">
      <c r="B16" s="14" t="s">
        <v>51</v>
      </c>
      <c r="C16" s="44">
        <v>20</v>
      </c>
      <c r="D16" s="44">
        <v>2</v>
      </c>
      <c r="E16" s="44">
        <v>11</v>
      </c>
      <c r="F16" s="44">
        <v>0</v>
      </c>
      <c r="G16" s="44">
        <v>11</v>
      </c>
      <c r="H16" s="44">
        <v>10</v>
      </c>
      <c r="I16" s="44">
        <v>9</v>
      </c>
      <c r="J16" s="44">
        <v>8</v>
      </c>
      <c r="K16" s="44">
        <v>36</v>
      </c>
      <c r="L16" s="44">
        <v>6</v>
      </c>
      <c r="M16" s="44">
        <v>3</v>
      </c>
      <c r="N16" s="44">
        <v>871</v>
      </c>
      <c r="O16" s="60">
        <f t="shared" ref="O16" si="21">SUM(C16:N16)</f>
        <v>987</v>
      </c>
      <c r="P16" s="60">
        <f>SUM(C16:M16)</f>
        <v>116</v>
      </c>
      <c r="Q16" s="60">
        <f t="shared" si="18"/>
        <v>33</v>
      </c>
      <c r="R16" s="60">
        <f t="shared" si="19"/>
        <v>33</v>
      </c>
      <c r="S16" s="60">
        <f t="shared" si="9"/>
        <v>0</v>
      </c>
      <c r="T16" s="61">
        <f t="shared" ref="T16:T55" si="22">IF(O16=0,"",P16/O16)</f>
        <v>0.11752786220871327</v>
      </c>
      <c r="U16" s="61">
        <f t="shared" ref="U16:U57" si="23">IF(O16=0,"",Q16/O16)</f>
        <v>3.3434650455927049E-2</v>
      </c>
      <c r="V16" s="61">
        <f t="shared" ref="V16:V57" si="24">IF(O16=0,"",R16/O16)</f>
        <v>3.3434650455927049E-2</v>
      </c>
      <c r="W16" s="61">
        <f t="shared" si="13"/>
        <v>0.60606060606060608</v>
      </c>
      <c r="X16" s="61">
        <f t="shared" ref="X16:X33" si="25">IF($R16=0,"",D16/$R16)</f>
        <v>6.0606060606060608E-2</v>
      </c>
      <c r="Y16" s="61" t="e">
        <f>IF($R16=0,"",#REF!/$R16)</f>
        <v>#REF!</v>
      </c>
      <c r="Z16" s="61">
        <f t="shared" si="15"/>
        <v>0.60606060606060608</v>
      </c>
      <c r="AA16" s="61">
        <f t="shared" si="16"/>
        <v>0.33333333333333331</v>
      </c>
      <c r="AB16" s="62">
        <f>IF($O16=0,"",S16/$O16)</f>
        <v>0</v>
      </c>
      <c r="AC16" s="61">
        <f t="shared" ref="AC16:AC33" si="26">IF($O16=0,"",G16/$O16)</f>
        <v>1.1144883485309016E-2</v>
      </c>
      <c r="AD16" s="61">
        <f t="shared" ref="AD16:AD33" si="27">IF($O16=0,"",H16/$O16)</f>
        <v>1.0131712259371834E-2</v>
      </c>
      <c r="AE16" s="61">
        <f t="shared" ref="AE16:AE33" si="28">IF($O16=0,"",I16/$O16)</f>
        <v>9.11854103343465E-3</v>
      </c>
      <c r="AF16" s="61">
        <f t="shared" ref="AF16:AF33" si="29">IF($O16=0,"",J16/$O16)</f>
        <v>8.1053698074974676E-3</v>
      </c>
      <c r="AG16" s="61">
        <f t="shared" ref="AG16:AG33" si="30">IF($O16=0,"",K16/$O16)</f>
        <v>3.64741641337386E-2</v>
      </c>
      <c r="AH16" s="61" t="e">
        <f>IF($O16=0,"",#REF!/$O16)</f>
        <v>#REF!</v>
      </c>
      <c r="AI16" s="61">
        <f t="shared" ref="AI16:AI57" si="31">IF($O16=0,"",L16/$O16)</f>
        <v>6.0790273556231003E-3</v>
      </c>
      <c r="AJ16" s="61">
        <f t="shared" si="7"/>
        <v>3.0395136778115501E-3</v>
      </c>
      <c r="AK16" s="5"/>
    </row>
    <row r="17" spans="2:37" s="6" customFormat="1" ht="16.5" customHeight="1" x14ac:dyDescent="0.25">
      <c r="B17" s="14" t="s">
        <v>52</v>
      </c>
      <c r="C17" s="44">
        <v>14</v>
      </c>
      <c r="D17" s="44">
        <v>2</v>
      </c>
      <c r="E17" s="44">
        <v>1</v>
      </c>
      <c r="F17" s="44">
        <v>1</v>
      </c>
      <c r="G17" s="44">
        <v>20</v>
      </c>
      <c r="H17" s="44">
        <v>12</v>
      </c>
      <c r="I17" s="44">
        <v>8</v>
      </c>
      <c r="J17" s="44">
        <v>4</v>
      </c>
      <c r="K17" s="44">
        <v>31</v>
      </c>
      <c r="L17" s="44">
        <v>6</v>
      </c>
      <c r="M17" s="44">
        <v>3</v>
      </c>
      <c r="N17" s="44">
        <v>939</v>
      </c>
      <c r="O17" s="60">
        <f t="shared" ref="O17:O28" si="32">SUM(C17:N17)</f>
        <v>1041</v>
      </c>
      <c r="P17" s="60">
        <f t="shared" si="17"/>
        <v>102</v>
      </c>
      <c r="Q17" s="60">
        <f t="shared" ref="Q17:Q26" si="33">SUM(C17:F17)</f>
        <v>18</v>
      </c>
      <c r="R17" s="60">
        <f t="shared" si="19"/>
        <v>17</v>
      </c>
      <c r="S17" s="60">
        <f t="shared" si="9"/>
        <v>1</v>
      </c>
      <c r="T17" s="61">
        <f t="shared" ref="T17:T22" si="34">IF(O17=0,"",P17/O17)</f>
        <v>9.7982708933717577E-2</v>
      </c>
      <c r="U17" s="61">
        <f t="shared" si="23"/>
        <v>1.7291066282420751E-2</v>
      </c>
      <c r="V17" s="61">
        <f t="shared" si="24"/>
        <v>1.633045148895293E-2</v>
      </c>
      <c r="W17" s="61">
        <f t="shared" si="13"/>
        <v>0.82352941176470584</v>
      </c>
      <c r="X17" s="61">
        <f t="shared" si="25"/>
        <v>0.11764705882352941</v>
      </c>
      <c r="Y17" s="61" t="e">
        <f>IF($R17=0,"",#REF!/$R17)</f>
        <v>#REF!</v>
      </c>
      <c r="Z17" s="61">
        <f t="shared" si="15"/>
        <v>0.82352941176470584</v>
      </c>
      <c r="AA17" s="61">
        <f t="shared" si="16"/>
        <v>5.8823529411764705E-2</v>
      </c>
      <c r="AB17" s="62">
        <f t="shared" ref="AB17:AB33" si="35">IF($O17=0,"",S17/$O17)</f>
        <v>9.6061479346781938E-4</v>
      </c>
      <c r="AC17" s="61">
        <f t="shared" si="26"/>
        <v>1.921229586935639E-2</v>
      </c>
      <c r="AD17" s="61">
        <f t="shared" si="27"/>
        <v>1.1527377521613832E-2</v>
      </c>
      <c r="AE17" s="61">
        <f t="shared" si="28"/>
        <v>7.684918347742555E-3</v>
      </c>
      <c r="AF17" s="61">
        <f t="shared" si="29"/>
        <v>3.8424591738712775E-3</v>
      </c>
      <c r="AG17" s="61">
        <f t="shared" si="30"/>
        <v>2.9779058597502402E-2</v>
      </c>
      <c r="AH17" s="61" t="e">
        <f>IF($O17=0,"",#REF!/$O17)</f>
        <v>#REF!</v>
      </c>
      <c r="AI17" s="61">
        <f t="shared" si="31"/>
        <v>5.763688760806916E-3</v>
      </c>
      <c r="AJ17" s="61">
        <f t="shared" si="7"/>
        <v>2.881844380403458E-3</v>
      </c>
      <c r="AK17" s="5"/>
    </row>
    <row r="18" spans="2:37" s="6" customFormat="1" ht="16.5" customHeight="1" x14ac:dyDescent="0.25">
      <c r="B18" s="14" t="s">
        <v>53</v>
      </c>
      <c r="C18" s="44">
        <v>13</v>
      </c>
      <c r="D18" s="44">
        <v>1</v>
      </c>
      <c r="E18" s="44">
        <v>2</v>
      </c>
      <c r="F18" s="44">
        <v>0</v>
      </c>
      <c r="G18" s="44">
        <v>5</v>
      </c>
      <c r="H18" s="44">
        <v>23</v>
      </c>
      <c r="I18" s="44">
        <v>8</v>
      </c>
      <c r="J18" s="44">
        <v>2</v>
      </c>
      <c r="K18" s="44">
        <v>37</v>
      </c>
      <c r="L18" s="44">
        <v>6</v>
      </c>
      <c r="M18" s="44">
        <v>1</v>
      </c>
      <c r="N18" s="44">
        <v>79</v>
      </c>
      <c r="O18" s="60">
        <f t="shared" si="32"/>
        <v>177</v>
      </c>
      <c r="P18" s="60">
        <f>SUM(C18:M18)</f>
        <v>98</v>
      </c>
      <c r="Q18" s="60">
        <f t="shared" si="33"/>
        <v>16</v>
      </c>
      <c r="R18" s="60">
        <f t="shared" si="19"/>
        <v>16</v>
      </c>
      <c r="S18" s="60">
        <f t="shared" si="9"/>
        <v>0</v>
      </c>
      <c r="T18" s="61">
        <f t="shared" si="34"/>
        <v>0.5536723163841808</v>
      </c>
      <c r="U18" s="61">
        <f t="shared" ref="U18:U23" si="36">IF(O18=0,"",Q18/O18)</f>
        <v>9.03954802259887E-2</v>
      </c>
      <c r="V18" s="61">
        <f t="shared" si="24"/>
        <v>9.03954802259887E-2</v>
      </c>
      <c r="W18" s="61">
        <f t="shared" si="13"/>
        <v>0.8125</v>
      </c>
      <c r="X18" s="61">
        <f t="shared" si="25"/>
        <v>6.25E-2</v>
      </c>
      <c r="Y18" s="61" t="e">
        <f>IF($R18=0,"",#REF!/$R18)</f>
        <v>#REF!</v>
      </c>
      <c r="Z18" s="61">
        <f t="shared" si="15"/>
        <v>0.8125</v>
      </c>
      <c r="AA18" s="61">
        <f t="shared" si="16"/>
        <v>0.125</v>
      </c>
      <c r="AB18" s="62">
        <f>IF($O18=0,"",S18/$O18)</f>
        <v>0</v>
      </c>
      <c r="AC18" s="61">
        <f t="shared" ref="AC18:AG22" si="37">IF($O18=0,"",G18/$O18)</f>
        <v>2.8248587570621469E-2</v>
      </c>
      <c r="AD18" s="61">
        <f t="shared" si="37"/>
        <v>0.12994350282485875</v>
      </c>
      <c r="AE18" s="61">
        <f t="shared" si="37"/>
        <v>4.519774011299435E-2</v>
      </c>
      <c r="AF18" s="61">
        <f t="shared" si="37"/>
        <v>1.1299435028248588E-2</v>
      </c>
      <c r="AG18" s="61">
        <f t="shared" si="37"/>
        <v>0.20903954802259886</v>
      </c>
      <c r="AH18" s="61" t="e">
        <f>IF($O18=0,"",#REF!/$O18)</f>
        <v>#REF!</v>
      </c>
      <c r="AI18" s="61">
        <f t="shared" si="31"/>
        <v>3.3898305084745763E-2</v>
      </c>
      <c r="AJ18" s="61">
        <f t="shared" si="7"/>
        <v>5.6497175141242938E-3</v>
      </c>
      <c r="AK18" s="5"/>
    </row>
    <row r="19" spans="2:37" s="6" customFormat="1" ht="16.5" customHeight="1" x14ac:dyDescent="0.25">
      <c r="B19" s="14" t="s">
        <v>54</v>
      </c>
      <c r="C19" s="44">
        <v>16</v>
      </c>
      <c r="D19" s="44">
        <v>0</v>
      </c>
      <c r="E19" s="44">
        <v>1</v>
      </c>
      <c r="F19" s="44">
        <v>0</v>
      </c>
      <c r="G19" s="44">
        <v>16</v>
      </c>
      <c r="H19" s="44">
        <v>25</v>
      </c>
      <c r="I19" s="44">
        <v>11</v>
      </c>
      <c r="J19" s="44">
        <v>15</v>
      </c>
      <c r="K19" s="44">
        <v>38</v>
      </c>
      <c r="L19" s="44">
        <v>7</v>
      </c>
      <c r="M19" s="44">
        <v>2</v>
      </c>
      <c r="N19" s="44">
        <v>105</v>
      </c>
      <c r="O19" s="60">
        <f t="shared" si="32"/>
        <v>236</v>
      </c>
      <c r="P19" s="60">
        <f>SUM(C19:M19)</f>
        <v>131</v>
      </c>
      <c r="Q19" s="60">
        <f t="shared" si="33"/>
        <v>17</v>
      </c>
      <c r="R19" s="60">
        <f>SUM(C19:E19)</f>
        <v>17</v>
      </c>
      <c r="S19" s="60">
        <f t="shared" si="9"/>
        <v>0</v>
      </c>
      <c r="T19" s="61">
        <f t="shared" si="34"/>
        <v>0.55508474576271183</v>
      </c>
      <c r="U19" s="61">
        <f t="shared" si="36"/>
        <v>7.2033898305084748E-2</v>
      </c>
      <c r="V19" s="61">
        <f>IF(O19=0,"",R19/O19)</f>
        <v>7.2033898305084748E-2</v>
      </c>
      <c r="W19" s="61">
        <f t="shared" si="13"/>
        <v>0.94117647058823528</v>
      </c>
      <c r="X19" s="61">
        <f>IF($R19=0,"",D19/$R19)</f>
        <v>0</v>
      </c>
      <c r="Y19" s="61" t="e">
        <f>IF($R19=0,"",#REF!/$R19)</f>
        <v>#REF!</v>
      </c>
      <c r="Z19" s="61">
        <f t="shared" si="15"/>
        <v>0.94117647058823528</v>
      </c>
      <c r="AA19" s="61">
        <f t="shared" si="16"/>
        <v>5.8823529411764705E-2</v>
      </c>
      <c r="AB19" s="62">
        <f>IF($O19=0,"",S19/$O19)</f>
        <v>0</v>
      </c>
      <c r="AC19" s="61">
        <f t="shared" si="37"/>
        <v>6.7796610169491525E-2</v>
      </c>
      <c r="AD19" s="61">
        <f t="shared" si="37"/>
        <v>0.1059322033898305</v>
      </c>
      <c r="AE19" s="61">
        <f t="shared" si="37"/>
        <v>4.6610169491525424E-2</v>
      </c>
      <c r="AF19" s="61">
        <f t="shared" si="37"/>
        <v>6.3559322033898302E-2</v>
      </c>
      <c r="AG19" s="61">
        <f t="shared" si="37"/>
        <v>0.16101694915254236</v>
      </c>
      <c r="AH19" s="61" t="e">
        <f>IF($O19=0,"",#REF!/$O19)</f>
        <v>#REF!</v>
      </c>
      <c r="AI19" s="61">
        <f t="shared" ref="AI19:AJ22" si="38">IF($O19=0,"",L19/$O19)</f>
        <v>2.9661016949152543E-2</v>
      </c>
      <c r="AJ19" s="61">
        <f t="shared" si="38"/>
        <v>8.4745762711864406E-3</v>
      </c>
      <c r="AK19" s="5"/>
    </row>
    <row r="20" spans="2:37" s="6" customFormat="1" ht="16.5" customHeight="1" x14ac:dyDescent="0.25">
      <c r="B20" s="14" t="s">
        <v>55</v>
      </c>
      <c r="C20" s="44">
        <v>9</v>
      </c>
      <c r="D20" s="44">
        <v>0</v>
      </c>
      <c r="E20" s="44">
        <v>2</v>
      </c>
      <c r="F20" s="44">
        <v>1</v>
      </c>
      <c r="G20" s="44">
        <v>16</v>
      </c>
      <c r="H20" s="44">
        <v>21</v>
      </c>
      <c r="I20" s="44">
        <v>9</v>
      </c>
      <c r="J20" s="44">
        <v>5</v>
      </c>
      <c r="K20" s="44">
        <v>28</v>
      </c>
      <c r="L20" s="44">
        <v>6</v>
      </c>
      <c r="M20" s="44">
        <v>2</v>
      </c>
      <c r="N20" s="44">
        <v>104</v>
      </c>
      <c r="O20" s="60">
        <f t="shared" si="32"/>
        <v>203</v>
      </c>
      <c r="P20" s="60">
        <f>SUM(C20:M20)</f>
        <v>99</v>
      </c>
      <c r="Q20" s="60">
        <f t="shared" si="33"/>
        <v>12</v>
      </c>
      <c r="R20" s="60">
        <f>SUM(C20:E20)</f>
        <v>11</v>
      </c>
      <c r="S20" s="60">
        <f t="shared" si="9"/>
        <v>1</v>
      </c>
      <c r="T20" s="61">
        <f t="shared" si="34"/>
        <v>0.48768472906403942</v>
      </c>
      <c r="U20" s="61">
        <f t="shared" si="36"/>
        <v>5.9113300492610835E-2</v>
      </c>
      <c r="V20" s="61">
        <f>IF(O20=0,"",R20/O20)</f>
        <v>5.4187192118226604E-2</v>
      </c>
      <c r="W20" s="61">
        <f t="shared" si="13"/>
        <v>0.81818181818181823</v>
      </c>
      <c r="X20" s="61">
        <f>IF($R20=0,"",D20/$R20)</f>
        <v>0</v>
      </c>
      <c r="Y20" s="61" t="e">
        <f>IF($R20=0,"",#REF!/$R20)</f>
        <v>#REF!</v>
      </c>
      <c r="Z20" s="61">
        <f t="shared" si="15"/>
        <v>0.81818181818181823</v>
      </c>
      <c r="AA20" s="61">
        <f t="shared" si="16"/>
        <v>0.18181818181818182</v>
      </c>
      <c r="AB20" s="62">
        <f>IF($O20=0,"",S20/$O20)</f>
        <v>4.9261083743842365E-3</v>
      </c>
      <c r="AC20" s="61">
        <f t="shared" si="37"/>
        <v>7.8817733990147784E-2</v>
      </c>
      <c r="AD20" s="61">
        <f t="shared" si="37"/>
        <v>0.10344827586206896</v>
      </c>
      <c r="AE20" s="61">
        <f t="shared" si="37"/>
        <v>4.4334975369458129E-2</v>
      </c>
      <c r="AF20" s="61">
        <f t="shared" si="37"/>
        <v>2.4630541871921183E-2</v>
      </c>
      <c r="AG20" s="61">
        <f t="shared" si="37"/>
        <v>0.13793103448275862</v>
      </c>
      <c r="AH20" s="61" t="e">
        <f>IF($O20=0,"",#REF!/$O20)</f>
        <v>#REF!</v>
      </c>
      <c r="AI20" s="61">
        <f t="shared" si="38"/>
        <v>2.9556650246305417E-2</v>
      </c>
      <c r="AJ20" s="61">
        <f t="shared" si="38"/>
        <v>9.852216748768473E-3</v>
      </c>
      <c r="AK20" s="5"/>
    </row>
    <row r="21" spans="2:37" s="6" customFormat="1" ht="16.5" customHeight="1" x14ac:dyDescent="0.25">
      <c r="B21" s="14" t="s">
        <v>56</v>
      </c>
      <c r="C21" s="44">
        <v>7</v>
      </c>
      <c r="D21" s="44">
        <v>1</v>
      </c>
      <c r="E21" s="44">
        <v>3</v>
      </c>
      <c r="F21" s="44">
        <v>3</v>
      </c>
      <c r="G21" s="44">
        <v>13</v>
      </c>
      <c r="H21" s="44">
        <v>33</v>
      </c>
      <c r="I21" s="44">
        <v>13</v>
      </c>
      <c r="J21" s="44">
        <v>7</v>
      </c>
      <c r="K21" s="44">
        <v>41</v>
      </c>
      <c r="L21" s="44">
        <v>11</v>
      </c>
      <c r="M21" s="44">
        <v>3</v>
      </c>
      <c r="N21" s="44">
        <v>97</v>
      </c>
      <c r="O21" s="60">
        <f t="shared" si="32"/>
        <v>232</v>
      </c>
      <c r="P21" s="60">
        <f>SUM(C21:M21)</f>
        <v>135</v>
      </c>
      <c r="Q21" s="60">
        <f t="shared" si="33"/>
        <v>14</v>
      </c>
      <c r="R21" s="60">
        <f>SUM(C21:E21)</f>
        <v>11</v>
      </c>
      <c r="S21" s="60">
        <f t="shared" si="9"/>
        <v>3</v>
      </c>
      <c r="T21" s="61">
        <f t="shared" si="34"/>
        <v>0.5818965517241379</v>
      </c>
      <c r="U21" s="61">
        <f t="shared" si="36"/>
        <v>6.0344827586206899E-2</v>
      </c>
      <c r="V21" s="61">
        <f>IF(O21=0,"",R21/O21)</f>
        <v>4.7413793103448273E-2</v>
      </c>
      <c r="W21" s="61">
        <f t="shared" si="13"/>
        <v>0.63636363636363635</v>
      </c>
      <c r="X21" s="61">
        <f>IF($R21=0,"",D21/$R21)</f>
        <v>9.0909090909090912E-2</v>
      </c>
      <c r="Y21" s="61" t="e">
        <f>IF($R21=0,"",#REF!/$R21)</f>
        <v>#REF!</v>
      </c>
      <c r="Z21" s="61">
        <f t="shared" si="15"/>
        <v>0.63636363636363635</v>
      </c>
      <c r="AA21" s="61">
        <f>IF($R21=0,"",E21/$R21)</f>
        <v>0.27272727272727271</v>
      </c>
      <c r="AB21" s="62">
        <f>IF($O21=0,"",S21/$O21)</f>
        <v>1.2931034482758621E-2</v>
      </c>
      <c r="AC21" s="61">
        <f t="shared" si="37"/>
        <v>5.6034482758620691E-2</v>
      </c>
      <c r="AD21" s="61">
        <f t="shared" si="37"/>
        <v>0.14224137931034483</v>
      </c>
      <c r="AE21" s="61">
        <f t="shared" si="37"/>
        <v>5.6034482758620691E-2</v>
      </c>
      <c r="AF21" s="61">
        <f t="shared" si="37"/>
        <v>3.017241379310345E-2</v>
      </c>
      <c r="AG21" s="61">
        <f t="shared" si="37"/>
        <v>0.17672413793103448</v>
      </c>
      <c r="AH21" s="61" t="e">
        <f>IF($O21=0,"",#REF!/$O21)</f>
        <v>#REF!</v>
      </c>
      <c r="AI21" s="61">
        <f t="shared" si="38"/>
        <v>4.7413793103448273E-2</v>
      </c>
      <c r="AJ21" s="61">
        <f t="shared" si="38"/>
        <v>1.2931034482758621E-2</v>
      </c>
      <c r="AK21" s="5"/>
    </row>
    <row r="22" spans="2:37" s="6" customFormat="1" ht="16.5" customHeight="1" x14ac:dyDescent="0.25">
      <c r="B22" s="14" t="s">
        <v>57</v>
      </c>
      <c r="C22" s="44">
        <v>11</v>
      </c>
      <c r="D22" s="44">
        <v>0</v>
      </c>
      <c r="E22" s="44">
        <v>4</v>
      </c>
      <c r="F22" s="44">
        <v>0</v>
      </c>
      <c r="G22" s="44">
        <v>16</v>
      </c>
      <c r="H22" s="44">
        <v>45</v>
      </c>
      <c r="I22" s="44">
        <v>12</v>
      </c>
      <c r="J22" s="44">
        <v>7</v>
      </c>
      <c r="K22" s="44">
        <v>29</v>
      </c>
      <c r="L22" s="44">
        <v>8</v>
      </c>
      <c r="M22" s="44">
        <v>7</v>
      </c>
      <c r="N22" s="44">
        <v>123</v>
      </c>
      <c r="O22" s="60">
        <f t="shared" si="32"/>
        <v>262</v>
      </c>
      <c r="P22" s="60">
        <f>SUM(C22:M22)</f>
        <v>139</v>
      </c>
      <c r="Q22" s="60">
        <f t="shared" si="33"/>
        <v>15</v>
      </c>
      <c r="R22" s="60">
        <f>SUM(C22:E22)</f>
        <v>15</v>
      </c>
      <c r="S22" s="60">
        <f t="shared" si="9"/>
        <v>0</v>
      </c>
      <c r="T22" s="61">
        <f t="shared" si="34"/>
        <v>0.53053435114503822</v>
      </c>
      <c r="U22" s="61">
        <f t="shared" si="36"/>
        <v>5.7251908396946563E-2</v>
      </c>
      <c r="V22" s="61">
        <f>IF(O22=0,"",R22/O22)</f>
        <v>5.7251908396946563E-2</v>
      </c>
      <c r="W22" s="61">
        <f t="shared" si="13"/>
        <v>0.73333333333333328</v>
      </c>
      <c r="X22" s="61">
        <f>IF($R22=0,"",D22/$R22)</f>
        <v>0</v>
      </c>
      <c r="Y22" s="61" t="e">
        <f>IF($R22=0,"",#REF!/$R22)</f>
        <v>#REF!</v>
      </c>
      <c r="Z22" s="61">
        <f t="shared" si="15"/>
        <v>0.73333333333333328</v>
      </c>
      <c r="AA22" s="61">
        <f>IF($R22=0,"",E22/$R22)</f>
        <v>0.26666666666666666</v>
      </c>
      <c r="AB22" s="62">
        <f>IF($O22=0,"",S22/$O22)</f>
        <v>0</v>
      </c>
      <c r="AC22" s="61">
        <f t="shared" si="37"/>
        <v>6.1068702290076333E-2</v>
      </c>
      <c r="AD22" s="61">
        <f t="shared" si="37"/>
        <v>0.1717557251908397</v>
      </c>
      <c r="AE22" s="61">
        <f t="shared" si="37"/>
        <v>4.5801526717557252E-2</v>
      </c>
      <c r="AF22" s="61">
        <f t="shared" si="37"/>
        <v>2.6717557251908396E-2</v>
      </c>
      <c r="AG22" s="61">
        <f t="shared" si="37"/>
        <v>0.11068702290076336</v>
      </c>
      <c r="AH22" s="61" t="e">
        <f>IF($O22=0,"",#REF!/$O22)</f>
        <v>#REF!</v>
      </c>
      <c r="AI22" s="61">
        <f t="shared" si="38"/>
        <v>3.0534351145038167E-2</v>
      </c>
      <c r="AJ22" s="61">
        <f t="shared" si="38"/>
        <v>2.6717557251908396E-2</v>
      </c>
      <c r="AK22" s="5"/>
    </row>
    <row r="23" spans="2:37" s="6" customFormat="1" ht="16.5" customHeight="1" x14ac:dyDescent="0.25">
      <c r="B23" s="14" t="s">
        <v>58</v>
      </c>
      <c r="C23" s="44">
        <v>8</v>
      </c>
      <c r="D23" s="44">
        <v>1</v>
      </c>
      <c r="E23" s="44">
        <v>4</v>
      </c>
      <c r="F23" s="44">
        <v>0</v>
      </c>
      <c r="G23" s="44">
        <v>22</v>
      </c>
      <c r="H23" s="44">
        <v>49</v>
      </c>
      <c r="I23" s="44">
        <v>11</v>
      </c>
      <c r="J23" s="44">
        <v>20</v>
      </c>
      <c r="K23" s="44">
        <v>24</v>
      </c>
      <c r="L23" s="44">
        <v>7</v>
      </c>
      <c r="M23" s="44">
        <v>0</v>
      </c>
      <c r="N23" s="44">
        <v>156</v>
      </c>
      <c r="O23" s="60">
        <f t="shared" si="32"/>
        <v>302</v>
      </c>
      <c r="P23" s="60">
        <f t="shared" si="17"/>
        <v>146</v>
      </c>
      <c r="Q23" s="60">
        <f t="shared" si="33"/>
        <v>13</v>
      </c>
      <c r="R23" s="60">
        <f>SUM(C23:E23)</f>
        <v>13</v>
      </c>
      <c r="S23" s="60">
        <f t="shared" si="9"/>
        <v>0</v>
      </c>
      <c r="T23" s="61">
        <f t="shared" ref="T23:T26" si="39">IF(O23=0,"",P23/O23)</f>
        <v>0.48344370860927155</v>
      </c>
      <c r="U23" s="61">
        <f t="shared" si="36"/>
        <v>4.3046357615894038E-2</v>
      </c>
      <c r="V23" s="61">
        <f t="shared" si="24"/>
        <v>4.3046357615894038E-2</v>
      </c>
      <c r="W23" s="61">
        <f t="shared" si="13"/>
        <v>0.61538461538461542</v>
      </c>
      <c r="X23" s="61">
        <f>IF($R23=0,"",D23/$R23)</f>
        <v>7.6923076923076927E-2</v>
      </c>
      <c r="Y23" s="61" t="e">
        <f>IF($R23=0,"",#REF!/$R23)</f>
        <v>#REF!</v>
      </c>
      <c r="Z23" s="61">
        <f t="shared" si="15"/>
        <v>0.61538461538461542</v>
      </c>
      <c r="AA23" s="61">
        <f t="shared" si="16"/>
        <v>0.30769230769230771</v>
      </c>
      <c r="AB23" s="62">
        <f t="shared" si="35"/>
        <v>0</v>
      </c>
      <c r="AC23" s="61">
        <f t="shared" si="26"/>
        <v>7.2847682119205295E-2</v>
      </c>
      <c r="AD23" s="61">
        <f t="shared" si="27"/>
        <v>0.16225165562913907</v>
      </c>
      <c r="AE23" s="61">
        <f t="shared" si="28"/>
        <v>3.6423841059602648E-2</v>
      </c>
      <c r="AF23" s="61">
        <f t="shared" si="29"/>
        <v>6.6225165562913912E-2</v>
      </c>
      <c r="AG23" s="61">
        <f t="shared" si="30"/>
        <v>7.9470198675496692E-2</v>
      </c>
      <c r="AH23" s="61" t="e">
        <f>IF($O23=0,"",#REF!/$O23)</f>
        <v>#REF!</v>
      </c>
      <c r="AI23" s="61">
        <f t="shared" si="31"/>
        <v>2.3178807947019868E-2</v>
      </c>
      <c r="AJ23" s="61">
        <f t="shared" si="7"/>
        <v>0</v>
      </c>
      <c r="AK23" s="5"/>
    </row>
    <row r="24" spans="2:37" s="6" customFormat="1" ht="16.5" customHeight="1" x14ac:dyDescent="0.25">
      <c r="B24" s="14" t="s">
        <v>59</v>
      </c>
      <c r="C24" s="44">
        <v>10</v>
      </c>
      <c r="D24" s="44">
        <v>1</v>
      </c>
      <c r="E24" s="44">
        <v>3</v>
      </c>
      <c r="F24" s="44">
        <v>2</v>
      </c>
      <c r="G24" s="44">
        <v>12</v>
      </c>
      <c r="H24" s="44">
        <v>50</v>
      </c>
      <c r="I24" s="44">
        <v>9</v>
      </c>
      <c r="J24" s="44">
        <v>13</v>
      </c>
      <c r="K24" s="44">
        <v>18</v>
      </c>
      <c r="L24" s="44">
        <v>8</v>
      </c>
      <c r="M24" s="44">
        <v>2</v>
      </c>
      <c r="N24" s="44">
        <v>177</v>
      </c>
      <c r="O24" s="60">
        <f t="shared" si="32"/>
        <v>305</v>
      </c>
      <c r="P24" s="60">
        <f>SUM(C24:M24)</f>
        <v>128</v>
      </c>
      <c r="Q24" s="60">
        <f t="shared" si="33"/>
        <v>16</v>
      </c>
      <c r="R24" s="60">
        <f t="shared" si="19"/>
        <v>14</v>
      </c>
      <c r="S24" s="60">
        <f t="shared" si="9"/>
        <v>2</v>
      </c>
      <c r="T24" s="61">
        <f t="shared" si="39"/>
        <v>0.41967213114754098</v>
      </c>
      <c r="U24" s="61">
        <f t="shared" ref="U24:U27" si="40">IF(O24=0,"",Q24/O24)</f>
        <v>5.2459016393442623E-2</v>
      </c>
      <c r="V24" s="61">
        <f t="shared" si="24"/>
        <v>4.5901639344262293E-2</v>
      </c>
      <c r="W24" s="61">
        <f t="shared" si="13"/>
        <v>0.7142857142857143</v>
      </c>
      <c r="X24" s="61">
        <f t="shared" si="25"/>
        <v>7.1428571428571425E-2</v>
      </c>
      <c r="Y24" s="61" t="e">
        <f>IF($R24=0,"",#REF!/$R24)</f>
        <v>#REF!</v>
      </c>
      <c r="Z24" s="61">
        <f>IF($R24=0,"",C24/$R24)</f>
        <v>0.7142857142857143</v>
      </c>
      <c r="AA24" s="61">
        <f t="shared" si="16"/>
        <v>0.21428571428571427</v>
      </c>
      <c r="AB24" s="62">
        <f t="shared" si="35"/>
        <v>6.5573770491803279E-3</v>
      </c>
      <c r="AC24" s="61">
        <f t="shared" si="26"/>
        <v>3.9344262295081971E-2</v>
      </c>
      <c r="AD24" s="61">
        <f t="shared" si="27"/>
        <v>0.16393442622950818</v>
      </c>
      <c r="AE24" s="61">
        <f t="shared" si="28"/>
        <v>2.9508196721311476E-2</v>
      </c>
      <c r="AF24" s="61">
        <f t="shared" si="29"/>
        <v>4.2622950819672129E-2</v>
      </c>
      <c r="AG24" s="61">
        <f t="shared" si="30"/>
        <v>5.9016393442622953E-2</v>
      </c>
      <c r="AH24" s="61" t="e">
        <f>IF($O24=0,"",#REF!/$O24)</f>
        <v>#REF!</v>
      </c>
      <c r="AI24" s="61">
        <f t="shared" si="31"/>
        <v>2.6229508196721311E-2</v>
      </c>
      <c r="AJ24" s="61">
        <f t="shared" si="7"/>
        <v>6.5573770491803279E-3</v>
      </c>
      <c r="AK24" s="5"/>
    </row>
    <row r="25" spans="2:37" s="6" customFormat="1" ht="15.75" x14ac:dyDescent="0.25">
      <c r="B25" s="14" t="s">
        <v>60</v>
      </c>
      <c r="C25" s="44">
        <v>3</v>
      </c>
      <c r="D25" s="44">
        <v>0</v>
      </c>
      <c r="E25" s="44">
        <v>8</v>
      </c>
      <c r="F25" s="44">
        <v>0</v>
      </c>
      <c r="G25" s="44">
        <v>18</v>
      </c>
      <c r="H25" s="44">
        <v>58</v>
      </c>
      <c r="I25" s="44">
        <v>10</v>
      </c>
      <c r="J25" s="44">
        <v>27</v>
      </c>
      <c r="K25" s="44">
        <v>47</v>
      </c>
      <c r="L25" s="44">
        <v>15</v>
      </c>
      <c r="M25" s="44">
        <v>4</v>
      </c>
      <c r="N25" s="44">
        <v>117</v>
      </c>
      <c r="O25" s="60">
        <f t="shared" si="32"/>
        <v>307</v>
      </c>
      <c r="P25" s="60">
        <f t="shared" si="17"/>
        <v>190</v>
      </c>
      <c r="Q25" s="60">
        <f t="shared" si="33"/>
        <v>11</v>
      </c>
      <c r="R25" s="60">
        <f t="shared" si="19"/>
        <v>11</v>
      </c>
      <c r="S25" s="60">
        <f t="shared" si="9"/>
        <v>0</v>
      </c>
      <c r="T25" s="61">
        <f t="shared" si="39"/>
        <v>0.61889250814332253</v>
      </c>
      <c r="U25" s="61">
        <f t="shared" si="40"/>
        <v>3.5830618892508145E-2</v>
      </c>
      <c r="V25" s="61">
        <f t="shared" ref="V25:V29" si="41">IF(O25=0,"",R25/O25)</f>
        <v>3.5830618892508145E-2</v>
      </c>
      <c r="W25" s="61">
        <f t="shared" si="13"/>
        <v>0.27272727272727271</v>
      </c>
      <c r="X25" s="61">
        <f t="shared" si="25"/>
        <v>0</v>
      </c>
      <c r="Y25" s="61" t="e">
        <f>IF($R25=0,"",#REF!/$R25)</f>
        <v>#REF!</v>
      </c>
      <c r="Z25" s="61" t="e">
        <f>IF($R25=0,"",#REF!/$R25)</f>
        <v>#REF!</v>
      </c>
      <c r="AA25" s="61">
        <f t="shared" si="16"/>
        <v>0.72727272727272729</v>
      </c>
      <c r="AB25" s="62">
        <f t="shared" si="35"/>
        <v>0</v>
      </c>
      <c r="AC25" s="61">
        <f t="shared" si="26"/>
        <v>5.8631921824104233E-2</v>
      </c>
      <c r="AD25" s="61">
        <f t="shared" si="27"/>
        <v>0.18892508143322476</v>
      </c>
      <c r="AE25" s="61">
        <f t="shared" si="28"/>
        <v>3.2573289902280131E-2</v>
      </c>
      <c r="AF25" s="61">
        <f t="shared" si="29"/>
        <v>8.7947882736156349E-2</v>
      </c>
      <c r="AG25" s="61">
        <f t="shared" si="30"/>
        <v>0.15309446254071662</v>
      </c>
      <c r="AH25" s="61" t="e">
        <f>IF($O25=0,"",#REF!/$O25)</f>
        <v>#REF!</v>
      </c>
      <c r="AI25" s="61">
        <f t="shared" si="31"/>
        <v>4.8859934853420196E-2</v>
      </c>
      <c r="AJ25" s="61">
        <f t="shared" si="7"/>
        <v>1.3029315960912053E-2</v>
      </c>
      <c r="AK25" s="5"/>
    </row>
    <row r="26" spans="2:37" s="6" customFormat="1" ht="15.75" x14ac:dyDescent="0.25">
      <c r="B26" s="14" t="s">
        <v>61</v>
      </c>
      <c r="C26" s="44">
        <v>5</v>
      </c>
      <c r="D26" s="44">
        <v>3</v>
      </c>
      <c r="E26" s="44">
        <v>10</v>
      </c>
      <c r="F26" s="44">
        <v>1</v>
      </c>
      <c r="G26" s="44">
        <v>17</v>
      </c>
      <c r="H26" s="44">
        <v>71</v>
      </c>
      <c r="I26" s="44">
        <v>22</v>
      </c>
      <c r="J26" s="44">
        <v>14</v>
      </c>
      <c r="K26" s="44">
        <v>33</v>
      </c>
      <c r="L26" s="44">
        <v>16</v>
      </c>
      <c r="M26" s="44">
        <v>5</v>
      </c>
      <c r="N26" s="44">
        <v>161</v>
      </c>
      <c r="O26" s="60">
        <f t="shared" si="32"/>
        <v>358</v>
      </c>
      <c r="P26" s="60">
        <f t="shared" ref="P26:P31" si="42">SUM(C26:M26)</f>
        <v>197</v>
      </c>
      <c r="Q26" s="60">
        <f t="shared" si="33"/>
        <v>19</v>
      </c>
      <c r="R26" s="60">
        <f t="shared" si="19"/>
        <v>18</v>
      </c>
      <c r="S26" s="60">
        <f t="shared" si="9"/>
        <v>1</v>
      </c>
      <c r="T26" s="61">
        <f t="shared" si="39"/>
        <v>0.55027932960893855</v>
      </c>
      <c r="U26" s="61">
        <f t="shared" si="40"/>
        <v>5.3072625698324022E-2</v>
      </c>
      <c r="V26" s="61">
        <f t="shared" si="41"/>
        <v>5.027932960893855E-2</v>
      </c>
      <c r="W26" s="61">
        <f t="shared" si="13"/>
        <v>0.27777777777777779</v>
      </c>
      <c r="X26" s="61">
        <f t="shared" si="25"/>
        <v>0.16666666666666666</v>
      </c>
      <c r="Y26" s="61" t="e">
        <f>IF($R26=0,"",#REF!/$R26)</f>
        <v>#REF!</v>
      </c>
      <c r="Z26" s="61" t="e">
        <f>IF($R26=0,"",#REF!/$R26)</f>
        <v>#REF!</v>
      </c>
      <c r="AA26" s="61">
        <f t="shared" si="16"/>
        <v>0.55555555555555558</v>
      </c>
      <c r="AB26" s="62">
        <f t="shared" si="35"/>
        <v>2.7932960893854749E-3</v>
      </c>
      <c r="AC26" s="61">
        <f t="shared" si="26"/>
        <v>4.7486033519553071E-2</v>
      </c>
      <c r="AD26" s="61">
        <f t="shared" si="27"/>
        <v>0.19832402234636873</v>
      </c>
      <c r="AE26" s="61">
        <f t="shared" si="28"/>
        <v>6.1452513966480445E-2</v>
      </c>
      <c r="AF26" s="61">
        <f t="shared" si="29"/>
        <v>3.9106145251396648E-2</v>
      </c>
      <c r="AG26" s="61">
        <f t="shared" si="30"/>
        <v>9.217877094972067E-2</v>
      </c>
      <c r="AH26" s="61" t="e">
        <f>IF($O26=0,"",#REF!/$O26)</f>
        <v>#REF!</v>
      </c>
      <c r="AI26" s="61">
        <f t="shared" si="31"/>
        <v>4.4692737430167599E-2</v>
      </c>
      <c r="AJ26" s="61">
        <f t="shared" si="7"/>
        <v>1.3966480446927373E-2</v>
      </c>
      <c r="AK26" s="5"/>
    </row>
    <row r="27" spans="2:37" s="6" customFormat="1" ht="15.75" x14ac:dyDescent="0.25">
      <c r="B27" s="14" t="s">
        <v>62</v>
      </c>
      <c r="C27" s="44">
        <v>2</v>
      </c>
      <c r="D27" s="44">
        <v>1</v>
      </c>
      <c r="E27" s="44">
        <v>11</v>
      </c>
      <c r="F27" s="44">
        <v>1</v>
      </c>
      <c r="G27" s="44">
        <v>18</v>
      </c>
      <c r="H27" s="44">
        <v>71</v>
      </c>
      <c r="I27" s="44">
        <v>13</v>
      </c>
      <c r="J27" s="44">
        <v>17</v>
      </c>
      <c r="K27" s="44">
        <v>52</v>
      </c>
      <c r="L27" s="44">
        <v>14</v>
      </c>
      <c r="M27" s="44">
        <v>13</v>
      </c>
      <c r="N27" s="44">
        <v>113</v>
      </c>
      <c r="O27" s="60">
        <f t="shared" si="32"/>
        <v>326</v>
      </c>
      <c r="P27" s="60">
        <f t="shared" si="42"/>
        <v>213</v>
      </c>
      <c r="Q27" s="60">
        <f t="shared" ref="Q27:Q33" si="43">SUM(C27:F27)</f>
        <v>15</v>
      </c>
      <c r="R27" s="60">
        <f t="shared" ref="R27:R32" si="44">SUM(C27:E27)</f>
        <v>14</v>
      </c>
      <c r="S27" s="60">
        <f t="shared" si="9"/>
        <v>1</v>
      </c>
      <c r="T27" s="61">
        <f t="shared" ref="T27:T29" si="45">IF(O27=0,"",P27/O27)</f>
        <v>0.65337423312883436</v>
      </c>
      <c r="U27" s="61">
        <f t="shared" si="40"/>
        <v>4.6012269938650305E-2</v>
      </c>
      <c r="V27" s="61">
        <f t="shared" si="41"/>
        <v>4.2944785276073622E-2</v>
      </c>
      <c r="W27" s="61">
        <f t="shared" si="13"/>
        <v>0.14285714285714285</v>
      </c>
      <c r="X27" s="61">
        <f t="shared" si="25"/>
        <v>7.1428571428571425E-2</v>
      </c>
      <c r="Y27" s="61" t="e">
        <f>IF($R27=0,"",#REF!/$R27)</f>
        <v>#REF!</v>
      </c>
      <c r="Z27" s="61" t="e">
        <f>IF($R27=0,"",#REF!/$R27)</f>
        <v>#REF!</v>
      </c>
      <c r="AA27" s="61">
        <f t="shared" si="16"/>
        <v>0.7857142857142857</v>
      </c>
      <c r="AB27" s="62">
        <f t="shared" si="35"/>
        <v>3.0674846625766872E-3</v>
      </c>
      <c r="AC27" s="61">
        <f>IF($O27=0,"",G27/$O27)</f>
        <v>5.5214723926380369E-2</v>
      </c>
      <c r="AD27" s="61">
        <f t="shared" si="27"/>
        <v>0.21779141104294478</v>
      </c>
      <c r="AE27" s="61">
        <f t="shared" si="28"/>
        <v>3.9877300613496931E-2</v>
      </c>
      <c r="AF27" s="61">
        <f t="shared" si="29"/>
        <v>5.2147239263803678E-2</v>
      </c>
      <c r="AG27" s="61">
        <f t="shared" si="30"/>
        <v>0.15950920245398773</v>
      </c>
      <c r="AH27" s="61" t="e">
        <f>IF($O27=0,"",#REF!/$O27)</f>
        <v>#REF!</v>
      </c>
      <c r="AI27" s="61">
        <f t="shared" si="31"/>
        <v>4.2944785276073622E-2</v>
      </c>
      <c r="AJ27" s="61">
        <f t="shared" si="7"/>
        <v>3.9877300613496931E-2</v>
      </c>
      <c r="AK27" s="5"/>
    </row>
    <row r="28" spans="2:37" s="6" customFormat="1" ht="15.75" x14ac:dyDescent="0.25">
      <c r="B28" s="14" t="s">
        <v>63</v>
      </c>
      <c r="C28" s="44">
        <v>6</v>
      </c>
      <c r="D28" s="44">
        <v>0</v>
      </c>
      <c r="E28" s="44">
        <v>9</v>
      </c>
      <c r="F28" s="44">
        <v>2</v>
      </c>
      <c r="G28" s="44">
        <v>17</v>
      </c>
      <c r="H28" s="44">
        <v>66</v>
      </c>
      <c r="I28" s="44">
        <v>18</v>
      </c>
      <c r="J28" s="44">
        <v>10</v>
      </c>
      <c r="K28" s="44">
        <v>30</v>
      </c>
      <c r="L28" s="44">
        <v>9</v>
      </c>
      <c r="M28" s="44">
        <v>7</v>
      </c>
      <c r="N28" s="44">
        <v>125</v>
      </c>
      <c r="O28" s="60">
        <f t="shared" si="32"/>
        <v>299</v>
      </c>
      <c r="P28" s="60">
        <f t="shared" si="42"/>
        <v>174</v>
      </c>
      <c r="Q28" s="60">
        <f t="shared" si="43"/>
        <v>17</v>
      </c>
      <c r="R28" s="60">
        <f t="shared" si="44"/>
        <v>15</v>
      </c>
      <c r="S28" s="60">
        <f t="shared" si="9"/>
        <v>2</v>
      </c>
      <c r="T28" s="61">
        <f t="shared" si="45"/>
        <v>0.58193979933110362</v>
      </c>
      <c r="U28" s="61">
        <f>IF(O28=0,"",Q28/O28)</f>
        <v>5.6856187290969896E-2</v>
      </c>
      <c r="V28" s="61">
        <f t="shared" si="41"/>
        <v>5.016722408026756E-2</v>
      </c>
      <c r="W28" s="61">
        <f t="shared" si="13"/>
        <v>0.4</v>
      </c>
      <c r="X28" s="61">
        <f t="shared" ref="X28:X29" si="46">IF($R28=0,"",D28/$R28)</f>
        <v>0</v>
      </c>
      <c r="Y28" s="61" t="e">
        <f>IF($R28=0,"",#REF!/$R28)</f>
        <v>#REF!</v>
      </c>
      <c r="Z28" s="61" t="e">
        <f>IF($R28=0,"",#REF!/$R28)</f>
        <v>#REF!</v>
      </c>
      <c r="AA28" s="61">
        <f>IF($R28=0,"",E28/$R28)</f>
        <v>0.6</v>
      </c>
      <c r="AB28" s="62">
        <f>IF($O28=0,"",S28/$O28)</f>
        <v>6.688963210702341E-3</v>
      </c>
      <c r="AC28" s="61">
        <f>IF($O28=0,"",G28/$O28)</f>
        <v>5.6856187290969896E-2</v>
      </c>
      <c r="AD28" s="61">
        <f t="shared" ref="AD28:AG29" si="47">IF($O28=0,"",H28/$O28)</f>
        <v>0.22073578595317725</v>
      </c>
      <c r="AE28" s="61">
        <f t="shared" si="47"/>
        <v>6.0200668896321072E-2</v>
      </c>
      <c r="AF28" s="61">
        <f t="shared" si="47"/>
        <v>3.3444816053511704E-2</v>
      </c>
      <c r="AG28" s="61">
        <f t="shared" si="47"/>
        <v>0.10033444816053512</v>
      </c>
      <c r="AH28" s="61" t="e">
        <f>IF($O28=0,"",#REF!/$O28)</f>
        <v>#REF!</v>
      </c>
      <c r="AI28" s="61">
        <f t="shared" ref="AI28:AJ29" si="48">IF($O28=0,"",L28/$O28)</f>
        <v>3.0100334448160536E-2</v>
      </c>
      <c r="AJ28" s="61">
        <f t="shared" si="48"/>
        <v>2.3411371237458192E-2</v>
      </c>
      <c r="AK28" s="5"/>
    </row>
    <row r="29" spans="2:37" s="6" customFormat="1" ht="15.75" x14ac:dyDescent="0.25">
      <c r="B29" s="14" t="s">
        <v>64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60">
        <f>SUM(C29:N29)</f>
        <v>0</v>
      </c>
      <c r="P29" s="60">
        <f t="shared" si="42"/>
        <v>0</v>
      </c>
      <c r="Q29" s="60">
        <f t="shared" si="43"/>
        <v>0</v>
      </c>
      <c r="R29" s="60">
        <f t="shared" si="44"/>
        <v>0</v>
      </c>
      <c r="S29" s="60">
        <f t="shared" si="9"/>
        <v>0</v>
      </c>
      <c r="T29" s="61" t="str">
        <f t="shared" si="45"/>
        <v/>
      </c>
      <c r="U29" s="61" t="str">
        <f>IF(O29=0,"",Q29/O29)</f>
        <v/>
      </c>
      <c r="V29" s="61" t="str">
        <f t="shared" si="41"/>
        <v/>
      </c>
      <c r="W29" s="61" t="str">
        <f t="shared" si="13"/>
        <v/>
      </c>
      <c r="X29" s="61" t="str">
        <f t="shared" si="46"/>
        <v/>
      </c>
      <c r="Y29" s="61" t="str">
        <f>IF($R29=0,"",#REF!/$R29)</f>
        <v/>
      </c>
      <c r="Z29" s="61" t="str">
        <f>IF($R29=0,"",#REF!/$R29)</f>
        <v/>
      </c>
      <c r="AA29" s="61" t="str">
        <f>IF($R29=0,"",E29/$R29)</f>
        <v/>
      </c>
      <c r="AB29" s="62" t="str">
        <f>IF($O29=0,"",S29/$O29)</f>
        <v/>
      </c>
      <c r="AC29" s="61" t="str">
        <f>IF($O29=0,"",G29/$O29)</f>
        <v/>
      </c>
      <c r="AD29" s="61" t="str">
        <f>IF($O29=0,"",H29/$O29)</f>
        <v/>
      </c>
      <c r="AE29" s="61" t="str">
        <f t="shared" si="47"/>
        <v/>
      </c>
      <c r="AF29" s="61" t="str">
        <f t="shared" si="47"/>
        <v/>
      </c>
      <c r="AG29" s="61" t="str">
        <f t="shared" si="47"/>
        <v/>
      </c>
      <c r="AH29" s="61" t="str">
        <f>IF($O29=0,"",#REF!/$O29)</f>
        <v/>
      </c>
      <c r="AI29" s="61" t="str">
        <f t="shared" si="48"/>
        <v/>
      </c>
      <c r="AJ29" s="61" t="str">
        <f t="shared" si="48"/>
        <v/>
      </c>
      <c r="AK29" s="5"/>
    </row>
    <row r="30" spans="2:37" s="6" customFormat="1" ht="15.75" x14ac:dyDescent="0.25">
      <c r="B30" s="14" t="s">
        <v>65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60">
        <f>SUM(C30:N30)</f>
        <v>0</v>
      </c>
      <c r="P30" s="60">
        <f t="shared" si="42"/>
        <v>0</v>
      </c>
      <c r="Q30" s="60">
        <f t="shared" si="43"/>
        <v>0</v>
      </c>
      <c r="R30" s="60">
        <f t="shared" si="44"/>
        <v>0</v>
      </c>
      <c r="S30" s="60">
        <f t="shared" si="9"/>
        <v>0</v>
      </c>
      <c r="T30" s="61" t="str">
        <f>IF(O30=0,"",P30/O30)</f>
        <v/>
      </c>
      <c r="U30" s="61" t="str">
        <f>IF(O30=0,"",Q30/O30)</f>
        <v/>
      </c>
      <c r="V30" s="61" t="str">
        <f>IF(O30=0,"",R30/O30)</f>
        <v/>
      </c>
      <c r="W30" s="61" t="str">
        <f t="shared" si="13"/>
        <v/>
      </c>
      <c r="X30" s="61" t="str">
        <f t="shared" ref="X30:X32" si="49">IF($R30=0,"",D30/$R30)</f>
        <v/>
      </c>
      <c r="Y30" s="61" t="str">
        <f>IF($R30=0,"",#REF!/$R30)</f>
        <v/>
      </c>
      <c r="Z30" s="61" t="str">
        <f>IF($R30=0,"",#REF!/$R30)</f>
        <v/>
      </c>
      <c r="AA30" s="61" t="str">
        <f>IF($R30=0,"",E30/$R30)</f>
        <v/>
      </c>
      <c r="AB30" s="62" t="str">
        <f>IF($O30=0,"",S30/$O30)</f>
        <v/>
      </c>
      <c r="AC30" s="61" t="str">
        <f>IF($O30=0,"",G30/$O30)</f>
        <v/>
      </c>
      <c r="AD30" s="61" t="str">
        <f>IF($O30=0,"",H30/$O30)</f>
        <v/>
      </c>
      <c r="AE30" s="61" t="str">
        <f t="shared" ref="AE30:AG31" si="50">IF($O30=0,"",I30/$O30)</f>
        <v/>
      </c>
      <c r="AF30" s="61" t="str">
        <f t="shared" si="50"/>
        <v/>
      </c>
      <c r="AG30" s="61" t="str">
        <f t="shared" si="50"/>
        <v/>
      </c>
      <c r="AH30" s="61" t="str">
        <f>IF($O30=0,"",#REF!/$O30)</f>
        <v/>
      </c>
      <c r="AI30" s="61" t="str">
        <f>IF($O30=0,"",L30/$O30)</f>
        <v/>
      </c>
      <c r="AJ30" s="61" t="str">
        <f>IF($O30=0,"",M30/$O30)</f>
        <v/>
      </c>
      <c r="AK30" s="5"/>
    </row>
    <row r="31" spans="2:37" s="6" customFormat="1" ht="15.75" x14ac:dyDescent="0.25">
      <c r="B31" s="14" t="s">
        <v>66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60">
        <f>SUM(C31:N31)</f>
        <v>0</v>
      </c>
      <c r="P31" s="60">
        <f t="shared" si="42"/>
        <v>0</v>
      </c>
      <c r="Q31" s="60">
        <f t="shared" si="43"/>
        <v>0</v>
      </c>
      <c r="R31" s="60">
        <f t="shared" si="44"/>
        <v>0</v>
      </c>
      <c r="S31" s="60">
        <f t="shared" si="9"/>
        <v>0</v>
      </c>
      <c r="T31" s="61" t="str">
        <f>IF(O31=0,"",P31/O31)</f>
        <v/>
      </c>
      <c r="U31" s="61" t="str">
        <f>IF(O31=0,"",Q31/O31)</f>
        <v/>
      </c>
      <c r="V31" s="61" t="str">
        <f>IF(O31=0,"",R31/O31)</f>
        <v/>
      </c>
      <c r="W31" s="61" t="str">
        <f t="shared" si="13"/>
        <v/>
      </c>
      <c r="X31" s="61" t="str">
        <f t="shared" si="49"/>
        <v/>
      </c>
      <c r="Y31" s="61" t="str">
        <f>IF($R31=0,"",#REF!/$R31)</f>
        <v/>
      </c>
      <c r="Z31" s="61" t="str">
        <f>IF($R31=0,"",#REF!/$R31)</f>
        <v/>
      </c>
      <c r="AA31" s="61" t="str">
        <f>IF($R31=0,"",E31/$R31)</f>
        <v/>
      </c>
      <c r="AB31" s="62" t="str">
        <f>IF($O31=0,"",S31/$O31)</f>
        <v/>
      </c>
      <c r="AC31" s="61" t="str">
        <f>IF($O31=0,"",G31/$O31)</f>
        <v/>
      </c>
      <c r="AD31" s="61" t="str">
        <f>IF($O31=0,"",H31/$O31)</f>
        <v/>
      </c>
      <c r="AE31" s="61" t="str">
        <f t="shared" si="50"/>
        <v/>
      </c>
      <c r="AF31" s="61" t="str">
        <f t="shared" si="50"/>
        <v/>
      </c>
      <c r="AG31" s="61" t="str">
        <f t="shared" si="50"/>
        <v/>
      </c>
      <c r="AH31" s="61" t="str">
        <f>IF($O31=0,"",#REF!/$O31)</f>
        <v/>
      </c>
      <c r="AI31" s="61" t="str">
        <f>IF($O31=0,"",L31/$O31)</f>
        <v/>
      </c>
      <c r="AJ31" s="61" t="str">
        <f>IF($O31=0,"",M31/$O31)</f>
        <v/>
      </c>
      <c r="AK31" s="5"/>
    </row>
    <row r="32" spans="2:37" ht="15.75" x14ac:dyDescent="0.25">
      <c r="B32" s="14" t="s">
        <v>67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60">
        <f t="shared" ref="O32:O33" si="51">SUM(C32:N32)</f>
        <v>0</v>
      </c>
      <c r="P32" s="60">
        <f t="shared" ref="P32:P50" si="52">SUM(C32:M32)</f>
        <v>0</v>
      </c>
      <c r="Q32" s="60">
        <f t="shared" si="43"/>
        <v>0</v>
      </c>
      <c r="R32" s="60">
        <f t="shared" si="44"/>
        <v>0</v>
      </c>
      <c r="S32" s="60">
        <f t="shared" si="9"/>
        <v>0</v>
      </c>
      <c r="T32" s="61" t="str">
        <f>IF(O32=0,"",P32/O32)</f>
        <v/>
      </c>
      <c r="U32" s="61" t="str">
        <f t="shared" si="23"/>
        <v/>
      </c>
      <c r="V32" s="61" t="str">
        <f t="shared" si="24"/>
        <v/>
      </c>
      <c r="W32" s="61" t="str">
        <f t="shared" si="13"/>
        <v/>
      </c>
      <c r="X32" s="61" t="str">
        <f t="shared" si="49"/>
        <v/>
      </c>
      <c r="Y32" s="61" t="str">
        <f>IF($R32=0,"",#REF!/$R32)</f>
        <v/>
      </c>
      <c r="Z32" s="61" t="str">
        <f>IF($R32=0,"",#REF!/$R32)</f>
        <v/>
      </c>
      <c r="AA32" s="61" t="str">
        <f>IF($R32=0,"",E32/$R32)</f>
        <v/>
      </c>
      <c r="AB32" s="62" t="str">
        <f t="shared" si="35"/>
        <v/>
      </c>
      <c r="AC32" s="61" t="str">
        <f t="shared" si="26"/>
        <v/>
      </c>
      <c r="AD32" s="61" t="str">
        <f t="shared" si="27"/>
        <v/>
      </c>
      <c r="AE32" s="61" t="str">
        <f t="shared" si="28"/>
        <v/>
      </c>
      <c r="AF32" s="61" t="str">
        <f t="shared" si="29"/>
        <v/>
      </c>
      <c r="AG32" s="61" t="str">
        <f t="shared" si="30"/>
        <v/>
      </c>
      <c r="AH32" s="61" t="str">
        <f>IF($O32=0,"",#REF!/$O32)</f>
        <v/>
      </c>
      <c r="AI32" s="61" t="str">
        <f t="shared" si="31"/>
        <v/>
      </c>
      <c r="AJ32" s="61" t="str">
        <f t="shared" si="7"/>
        <v/>
      </c>
      <c r="AK32" s="5"/>
    </row>
    <row r="33" spans="2:37" ht="15.75" x14ac:dyDescent="0.25">
      <c r="B33" s="14" t="s">
        <v>68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60">
        <f t="shared" si="51"/>
        <v>0</v>
      </c>
      <c r="P33" s="60">
        <f t="shared" si="52"/>
        <v>0</v>
      </c>
      <c r="Q33" s="60">
        <f t="shared" si="43"/>
        <v>0</v>
      </c>
      <c r="R33" s="60">
        <f t="shared" si="19"/>
        <v>0</v>
      </c>
      <c r="S33" s="60">
        <f t="shared" si="9"/>
        <v>0</v>
      </c>
      <c r="T33" s="61" t="str">
        <f t="shared" si="22"/>
        <v/>
      </c>
      <c r="U33" s="61" t="str">
        <f t="shared" si="23"/>
        <v/>
      </c>
      <c r="V33" s="61" t="str">
        <f t="shared" si="24"/>
        <v/>
      </c>
      <c r="W33" s="61" t="str">
        <f t="shared" si="13"/>
        <v/>
      </c>
      <c r="X33" s="61" t="str">
        <f t="shared" si="25"/>
        <v/>
      </c>
      <c r="Y33" s="61" t="str">
        <f>IF($R33=0,"",#REF!/$R33)</f>
        <v/>
      </c>
      <c r="Z33" s="61" t="str">
        <f>IF($R33=0,"",#REF!/$R33)</f>
        <v/>
      </c>
      <c r="AA33" s="61" t="str">
        <f t="shared" si="16"/>
        <v/>
      </c>
      <c r="AB33" s="62" t="str">
        <f t="shared" si="35"/>
        <v/>
      </c>
      <c r="AC33" s="61" t="str">
        <f t="shared" si="26"/>
        <v/>
      </c>
      <c r="AD33" s="61" t="str">
        <f t="shared" si="27"/>
        <v/>
      </c>
      <c r="AE33" s="61" t="str">
        <f t="shared" si="28"/>
        <v/>
      </c>
      <c r="AF33" s="61" t="str">
        <f t="shared" si="29"/>
        <v/>
      </c>
      <c r="AG33" s="61" t="str">
        <f t="shared" si="30"/>
        <v/>
      </c>
      <c r="AH33" s="61" t="str">
        <f>IF($O33=0,"",#REF!/$O33)</f>
        <v/>
      </c>
      <c r="AI33" s="61" t="str">
        <f t="shared" si="31"/>
        <v/>
      </c>
      <c r="AJ33" s="61" t="str">
        <f t="shared" si="7"/>
        <v/>
      </c>
      <c r="AK33" s="5"/>
    </row>
    <row r="34" spans="2:37" ht="15.75" x14ac:dyDescent="0.25">
      <c r="B34" s="14" t="s">
        <v>69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0">
        <f t="shared" ref="O34:O36" si="53">SUM(C34:N34)</f>
        <v>0</v>
      </c>
      <c r="P34" s="60">
        <f t="shared" ref="P34" si="54">SUM(C34:M34)</f>
        <v>0</v>
      </c>
      <c r="Q34" s="60">
        <f t="shared" ref="Q34" si="55">SUM(C34:F34)</f>
        <v>0</v>
      </c>
      <c r="R34" s="60">
        <f t="shared" ref="R34" si="56">SUM(C34:E34)</f>
        <v>0</v>
      </c>
      <c r="S34" s="60">
        <f t="shared" si="9"/>
        <v>0</v>
      </c>
      <c r="T34" s="61" t="str">
        <f t="shared" ref="T34:T35" si="57">IF(O34=0,"",P34/O34)</f>
        <v/>
      </c>
      <c r="U34" s="61" t="str">
        <f t="shared" ref="U34" si="58">IF(O34=0,"",Q34/O34)</f>
        <v/>
      </c>
      <c r="V34" s="61" t="str">
        <f t="shared" ref="V34:V35" si="59">IF(O34=0,"",R34/O34)</f>
        <v/>
      </c>
      <c r="W34" s="61" t="str">
        <f t="shared" si="13"/>
        <v/>
      </c>
      <c r="X34" s="61" t="str">
        <f t="shared" ref="X34:X40" si="60">IF($R34=0,"",D34/$R34)</f>
        <v/>
      </c>
      <c r="Y34" s="61" t="str">
        <f>IF($R34=0,"",#REF!/$R34)</f>
        <v/>
      </c>
      <c r="Z34" s="61" t="str">
        <f>IF($R34=0,"",#REF!/$R34)</f>
        <v/>
      </c>
      <c r="AA34" s="61" t="str">
        <f t="shared" ref="AA34:AA35" si="61">IF($R34=0,"",E34/$R34)</f>
        <v/>
      </c>
      <c r="AB34" s="62" t="str">
        <f t="shared" ref="AB34:AB35" si="62">IF($O34=0,"",S34/$O34)</f>
        <v/>
      </c>
      <c r="AC34" s="61" t="str">
        <f t="shared" ref="AC34:AC35" si="63">IF($O34=0,"",G34/$O34)</f>
        <v/>
      </c>
      <c r="AD34" s="61" t="str">
        <f t="shared" ref="AD34:AD35" si="64">IF($O34=0,"",H34/$O34)</f>
        <v/>
      </c>
      <c r="AE34" s="61" t="str">
        <f t="shared" ref="AE34:AE35" si="65">IF($O34=0,"",I34/$O34)</f>
        <v/>
      </c>
      <c r="AF34" s="61" t="str">
        <f t="shared" ref="AF34:AF35" si="66">IF($O34=0,"",J34/$O34)</f>
        <v/>
      </c>
      <c r="AG34" s="61" t="str">
        <f t="shared" ref="AG34" si="67">IF($O34=0,"",K34/$O34)</f>
        <v/>
      </c>
      <c r="AH34" s="61" t="str">
        <f>IF($O34=0,"",#REF!/$O34)</f>
        <v/>
      </c>
      <c r="AI34" s="61" t="str">
        <f t="shared" ref="AI34:AI35" si="68">IF($O34=0,"",L34/$O34)</f>
        <v/>
      </c>
      <c r="AJ34" s="61" t="str">
        <f t="shared" ref="AJ34:AJ35" si="69">IF($O34=0,"",M34/$O34)</f>
        <v/>
      </c>
      <c r="AK34" s="5"/>
    </row>
    <row r="35" spans="2:37" ht="15.75" x14ac:dyDescent="0.25">
      <c r="B35" s="14" t="s">
        <v>70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60">
        <f t="shared" si="53"/>
        <v>0</v>
      </c>
      <c r="P35" s="60">
        <f t="shared" ref="P35:P40" si="70">SUM(C35:M35)</f>
        <v>0</v>
      </c>
      <c r="Q35" s="60">
        <f t="shared" ref="Q35:Q40" si="71">SUM(C35:F35)</f>
        <v>0</v>
      </c>
      <c r="R35" s="60">
        <f t="shared" ref="R35:R40" si="72">SUM(C35:E35)</f>
        <v>0</v>
      </c>
      <c r="S35" s="60">
        <f t="shared" si="9"/>
        <v>0</v>
      </c>
      <c r="T35" s="61" t="str">
        <f t="shared" si="57"/>
        <v/>
      </c>
      <c r="U35" s="61" t="str">
        <f t="shared" ref="U35:U40" si="73">IF(O35=0,"",Q35/O35)</f>
        <v/>
      </c>
      <c r="V35" s="61" t="str">
        <f t="shared" si="59"/>
        <v/>
      </c>
      <c r="W35" s="61" t="str">
        <f t="shared" si="13"/>
        <v/>
      </c>
      <c r="X35" s="61" t="str">
        <f t="shared" si="60"/>
        <v/>
      </c>
      <c r="Y35" s="61" t="str">
        <f>IF($R35=0,"",#REF!/$R35)</f>
        <v/>
      </c>
      <c r="Z35" s="61" t="str">
        <f>IF($R35=0,"",#REF!/$R35)</f>
        <v/>
      </c>
      <c r="AA35" s="61" t="str">
        <f t="shared" si="61"/>
        <v/>
      </c>
      <c r="AB35" s="62" t="str">
        <f t="shared" si="62"/>
        <v/>
      </c>
      <c r="AC35" s="61" t="str">
        <f t="shared" si="63"/>
        <v/>
      </c>
      <c r="AD35" s="61" t="str">
        <f t="shared" si="64"/>
        <v/>
      </c>
      <c r="AE35" s="61" t="str">
        <f t="shared" si="65"/>
        <v/>
      </c>
      <c r="AF35" s="61" t="str">
        <f t="shared" si="66"/>
        <v/>
      </c>
      <c r="AG35" s="61" t="str">
        <f t="shared" ref="AG35:AG40" si="74">IF($O35=0,"",K35/$O35)</f>
        <v/>
      </c>
      <c r="AH35" s="61" t="str">
        <f>IF($O35=0,"",#REF!/$O35)</f>
        <v/>
      </c>
      <c r="AI35" s="61" t="str">
        <f t="shared" si="68"/>
        <v/>
      </c>
      <c r="AJ35" s="61" t="str">
        <f t="shared" si="69"/>
        <v/>
      </c>
      <c r="AK35" s="5"/>
    </row>
    <row r="36" spans="2:37" ht="15.75" x14ac:dyDescent="0.25">
      <c r="B36" s="14" t="s">
        <v>71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60">
        <f t="shared" si="53"/>
        <v>0</v>
      </c>
      <c r="P36" s="60">
        <f t="shared" si="70"/>
        <v>0</v>
      </c>
      <c r="Q36" s="60">
        <f t="shared" si="71"/>
        <v>0</v>
      </c>
      <c r="R36" s="60">
        <f t="shared" si="72"/>
        <v>0</v>
      </c>
      <c r="S36" s="60">
        <f t="shared" si="9"/>
        <v>0</v>
      </c>
      <c r="T36" s="61" t="str">
        <f t="shared" ref="T36:T40" si="75">IF(O36=0,"",P36/O36)</f>
        <v/>
      </c>
      <c r="U36" s="61" t="str">
        <f t="shared" si="73"/>
        <v/>
      </c>
      <c r="V36" s="61" t="str">
        <f t="shared" ref="V36:V41" si="76">IF(O36=0,"",R36/O36)</f>
        <v/>
      </c>
      <c r="W36" s="61" t="str">
        <f t="shared" si="13"/>
        <v/>
      </c>
      <c r="X36" s="61" t="str">
        <f t="shared" si="60"/>
        <v/>
      </c>
      <c r="Y36" s="61" t="str">
        <f>IF($R36=0,"",#REF!/$R36)</f>
        <v/>
      </c>
      <c r="Z36" s="61" t="str">
        <f>IF($R36=0,"",#REF!/$R36)</f>
        <v/>
      </c>
      <c r="AA36" s="61" t="str">
        <f t="shared" ref="AA36:AA46" si="77">IF($R36=0,"",E36/$R36)</f>
        <v/>
      </c>
      <c r="AB36" s="62" t="str">
        <f t="shared" ref="AB36:AB41" si="78">IF($O36=0,"",S36/$O36)</f>
        <v/>
      </c>
      <c r="AC36" s="61" t="str">
        <f t="shared" ref="AC36:AF36" si="79">IF($O36=0,"",G36/$O36)</f>
        <v/>
      </c>
      <c r="AD36" s="61" t="str">
        <f t="shared" si="79"/>
        <v/>
      </c>
      <c r="AE36" s="61" t="str">
        <f t="shared" si="79"/>
        <v/>
      </c>
      <c r="AF36" s="61" t="str">
        <f t="shared" si="79"/>
        <v/>
      </c>
      <c r="AG36" s="61" t="str">
        <f t="shared" si="74"/>
        <v/>
      </c>
      <c r="AH36" s="61" t="str">
        <f>IF($O36=0,"",#REF!/$O36)</f>
        <v/>
      </c>
      <c r="AI36" s="61" t="str">
        <f t="shared" ref="AI36:AJ40" si="80">IF($O36=0,"",L36/$O36)</f>
        <v/>
      </c>
      <c r="AJ36" s="61" t="str">
        <f t="shared" si="80"/>
        <v/>
      </c>
      <c r="AK36" s="5"/>
    </row>
    <row r="37" spans="2:37" ht="15.75" x14ac:dyDescent="0.25">
      <c r="B37" s="14" t="s">
        <v>72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60">
        <f t="shared" ref="O37:O40" si="81">SUM(C37:N37)</f>
        <v>0</v>
      </c>
      <c r="P37" s="60">
        <f t="shared" si="70"/>
        <v>0</v>
      </c>
      <c r="Q37" s="60">
        <f t="shared" si="71"/>
        <v>0</v>
      </c>
      <c r="R37" s="60">
        <f t="shared" si="72"/>
        <v>0</v>
      </c>
      <c r="S37" s="60">
        <f t="shared" si="9"/>
        <v>0</v>
      </c>
      <c r="T37" s="61" t="str">
        <f t="shared" si="75"/>
        <v/>
      </c>
      <c r="U37" s="61" t="str">
        <f t="shared" si="73"/>
        <v/>
      </c>
      <c r="V37" s="61" t="str">
        <f t="shared" si="76"/>
        <v/>
      </c>
      <c r="W37" s="61" t="str">
        <f t="shared" si="13"/>
        <v/>
      </c>
      <c r="X37" s="61" t="str">
        <f t="shared" si="60"/>
        <v/>
      </c>
      <c r="Y37" s="61" t="str">
        <f>IF($R37=0,"",#REF!/$R37)</f>
        <v/>
      </c>
      <c r="Z37" s="61" t="str">
        <f>IF($R37=0,"",#REF!/$R37)</f>
        <v/>
      </c>
      <c r="AA37" s="61" t="str">
        <f t="shared" si="77"/>
        <v/>
      </c>
      <c r="AB37" s="62" t="str">
        <f t="shared" si="78"/>
        <v/>
      </c>
      <c r="AC37" s="61" t="str">
        <f t="shared" ref="AC37:AF40" si="82">IF($O37=0,"",G37/$O37)</f>
        <v/>
      </c>
      <c r="AD37" s="61" t="str">
        <f t="shared" si="82"/>
        <v/>
      </c>
      <c r="AE37" s="61" t="str">
        <f t="shared" si="82"/>
        <v/>
      </c>
      <c r="AF37" s="61" t="str">
        <f t="shared" si="82"/>
        <v/>
      </c>
      <c r="AG37" s="61" t="str">
        <f t="shared" si="74"/>
        <v/>
      </c>
      <c r="AH37" s="61" t="str">
        <f>IF($O37=0,"",#REF!/$O37)</f>
        <v/>
      </c>
      <c r="AI37" s="61" t="str">
        <f t="shared" si="80"/>
        <v/>
      </c>
      <c r="AJ37" s="61" t="str">
        <f t="shared" si="80"/>
        <v/>
      </c>
      <c r="AK37" s="5"/>
    </row>
    <row r="38" spans="2:37" ht="15.75" x14ac:dyDescent="0.25">
      <c r="B38" s="14" t="s">
        <v>73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60">
        <f t="shared" si="81"/>
        <v>0</v>
      </c>
      <c r="P38" s="60">
        <f t="shared" si="70"/>
        <v>0</v>
      </c>
      <c r="Q38" s="60">
        <f t="shared" si="71"/>
        <v>0</v>
      </c>
      <c r="R38" s="60">
        <f t="shared" si="72"/>
        <v>0</v>
      </c>
      <c r="S38" s="60">
        <f t="shared" si="9"/>
        <v>0</v>
      </c>
      <c r="T38" s="61" t="str">
        <f t="shared" si="75"/>
        <v/>
      </c>
      <c r="U38" s="61" t="str">
        <f t="shared" si="73"/>
        <v/>
      </c>
      <c r="V38" s="61" t="str">
        <f t="shared" si="76"/>
        <v/>
      </c>
      <c r="W38" s="61" t="str">
        <f t="shared" si="13"/>
        <v/>
      </c>
      <c r="X38" s="61" t="str">
        <f t="shared" si="60"/>
        <v/>
      </c>
      <c r="Y38" s="61" t="str">
        <f>IF($R38=0,"",#REF!/$R38)</f>
        <v/>
      </c>
      <c r="Z38" s="61" t="str">
        <f>IF($R38=0,"",#REF!/$R38)</f>
        <v/>
      </c>
      <c r="AA38" s="61" t="str">
        <f t="shared" si="77"/>
        <v/>
      </c>
      <c r="AB38" s="62" t="str">
        <f t="shared" si="78"/>
        <v/>
      </c>
      <c r="AC38" s="61" t="str">
        <f t="shared" si="82"/>
        <v/>
      </c>
      <c r="AD38" s="61" t="str">
        <f t="shared" si="82"/>
        <v/>
      </c>
      <c r="AE38" s="61" t="str">
        <f t="shared" si="82"/>
        <v/>
      </c>
      <c r="AF38" s="61" t="str">
        <f t="shared" si="82"/>
        <v/>
      </c>
      <c r="AG38" s="61" t="str">
        <f t="shared" si="74"/>
        <v/>
      </c>
      <c r="AH38" s="61" t="str">
        <f>IF($O38=0,"",#REF!/$O38)</f>
        <v/>
      </c>
      <c r="AI38" s="61" t="str">
        <f t="shared" si="80"/>
        <v/>
      </c>
      <c r="AJ38" s="61" t="str">
        <f t="shared" si="80"/>
        <v/>
      </c>
      <c r="AK38" s="5"/>
    </row>
    <row r="39" spans="2:37" ht="15.75" x14ac:dyDescent="0.25">
      <c r="B39" s="14" t="s">
        <v>74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60">
        <f t="shared" si="81"/>
        <v>0</v>
      </c>
      <c r="P39" s="60">
        <f t="shared" si="70"/>
        <v>0</v>
      </c>
      <c r="Q39" s="60">
        <f t="shared" si="71"/>
        <v>0</v>
      </c>
      <c r="R39" s="60">
        <f t="shared" si="72"/>
        <v>0</v>
      </c>
      <c r="S39" s="60">
        <f t="shared" si="9"/>
        <v>0</v>
      </c>
      <c r="T39" s="61" t="str">
        <f t="shared" si="75"/>
        <v/>
      </c>
      <c r="U39" s="61" t="str">
        <f t="shared" si="73"/>
        <v/>
      </c>
      <c r="V39" s="61" t="str">
        <f t="shared" si="76"/>
        <v/>
      </c>
      <c r="W39" s="61" t="str">
        <f t="shared" si="13"/>
        <v/>
      </c>
      <c r="X39" s="61" t="str">
        <f t="shared" si="60"/>
        <v/>
      </c>
      <c r="Y39" s="61" t="str">
        <f>IF($R39=0,"",#REF!/$R39)</f>
        <v/>
      </c>
      <c r="Z39" s="61" t="str">
        <f>IF($R39=0,"",#REF!/$R39)</f>
        <v/>
      </c>
      <c r="AA39" s="61" t="str">
        <f t="shared" si="77"/>
        <v/>
      </c>
      <c r="AB39" s="62" t="str">
        <f t="shared" si="78"/>
        <v/>
      </c>
      <c r="AC39" s="61" t="str">
        <f t="shared" si="82"/>
        <v/>
      </c>
      <c r="AD39" s="61" t="str">
        <f t="shared" si="82"/>
        <v/>
      </c>
      <c r="AE39" s="61" t="str">
        <f t="shared" si="82"/>
        <v/>
      </c>
      <c r="AF39" s="61" t="str">
        <f t="shared" si="82"/>
        <v/>
      </c>
      <c r="AG39" s="61" t="str">
        <f t="shared" si="74"/>
        <v/>
      </c>
      <c r="AH39" s="61" t="str">
        <f>IF($O39=0,"",#REF!/$O39)</f>
        <v/>
      </c>
      <c r="AI39" s="61" t="str">
        <f t="shared" si="80"/>
        <v/>
      </c>
      <c r="AJ39" s="61" t="str">
        <f t="shared" si="80"/>
        <v/>
      </c>
      <c r="AK39" s="5"/>
    </row>
    <row r="40" spans="2:37" ht="15.75" x14ac:dyDescent="0.25">
      <c r="B40" s="14" t="s">
        <v>75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60">
        <f t="shared" si="81"/>
        <v>0</v>
      </c>
      <c r="P40" s="60">
        <f t="shared" si="70"/>
        <v>0</v>
      </c>
      <c r="Q40" s="60">
        <f t="shared" si="71"/>
        <v>0</v>
      </c>
      <c r="R40" s="60">
        <f t="shared" si="72"/>
        <v>0</v>
      </c>
      <c r="S40" s="60">
        <f t="shared" si="9"/>
        <v>0</v>
      </c>
      <c r="T40" s="61" t="str">
        <f t="shared" si="75"/>
        <v/>
      </c>
      <c r="U40" s="61" t="str">
        <f t="shared" si="73"/>
        <v/>
      </c>
      <c r="V40" s="61" t="str">
        <f t="shared" si="76"/>
        <v/>
      </c>
      <c r="W40" s="61" t="str">
        <f t="shared" si="13"/>
        <v/>
      </c>
      <c r="X40" s="61" t="str">
        <f t="shared" si="60"/>
        <v/>
      </c>
      <c r="Y40" s="61" t="str">
        <f>IF($R40=0,"",#REF!/$R40)</f>
        <v/>
      </c>
      <c r="Z40" s="61" t="str">
        <f>IF($R40=0,"",#REF!/$R40)</f>
        <v/>
      </c>
      <c r="AA40" s="61" t="str">
        <f t="shared" si="77"/>
        <v/>
      </c>
      <c r="AB40" s="62" t="str">
        <f t="shared" si="78"/>
        <v/>
      </c>
      <c r="AC40" s="61" t="str">
        <f t="shared" si="82"/>
        <v/>
      </c>
      <c r="AD40" s="61" t="str">
        <f t="shared" si="82"/>
        <v/>
      </c>
      <c r="AE40" s="61" t="str">
        <f t="shared" si="82"/>
        <v/>
      </c>
      <c r="AF40" s="61" t="str">
        <f t="shared" si="82"/>
        <v/>
      </c>
      <c r="AG40" s="61" t="str">
        <f t="shared" si="74"/>
        <v/>
      </c>
      <c r="AH40" s="61" t="str">
        <f>IF($O40=0,"",#REF!/$O40)</f>
        <v/>
      </c>
      <c r="AI40" s="61" t="str">
        <f t="shared" si="80"/>
        <v/>
      </c>
      <c r="AJ40" s="61" t="str">
        <f t="shared" ref="AJ40" si="83">IF($O40=0,"",M40/$O40)</f>
        <v/>
      </c>
      <c r="AK40" s="5"/>
    </row>
    <row r="41" spans="2:37" ht="15.75" x14ac:dyDescent="0.25">
      <c r="B41" s="14" t="s">
        <v>76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60">
        <f t="shared" ref="O41:O46" si="84">SUM(C41:N41)</f>
        <v>0</v>
      </c>
      <c r="P41" s="60">
        <f t="shared" ref="P41:P46" si="85">SUM(C41:M41)</f>
        <v>0</v>
      </c>
      <c r="Q41" s="60">
        <f t="shared" ref="Q41:Q46" si="86">SUM(C41:F41)</f>
        <v>0</v>
      </c>
      <c r="R41" s="60">
        <f t="shared" ref="R41:R46" si="87">SUM(C41:E41)</f>
        <v>0</v>
      </c>
      <c r="S41" s="60">
        <f t="shared" si="9"/>
        <v>0</v>
      </c>
      <c r="T41" s="61" t="str">
        <f t="shared" ref="T41:T47" si="88">IF(O41=0,"",P41/O41)</f>
        <v/>
      </c>
      <c r="U41" s="61" t="str">
        <f t="shared" ref="U41:U46" si="89">IF(O41=0,"",Q41/O41)</f>
        <v/>
      </c>
      <c r="V41" s="61" t="str">
        <f t="shared" si="76"/>
        <v/>
      </c>
      <c r="W41" s="61" t="str">
        <f t="shared" si="13"/>
        <v/>
      </c>
      <c r="X41" s="61" t="str">
        <f t="shared" ref="X41:X46" si="90">IF($R41=0,"",D41/$R41)</f>
        <v/>
      </c>
      <c r="Y41" s="61" t="str">
        <f>IF($R41=0,"",#REF!/$R41)</f>
        <v/>
      </c>
      <c r="Z41" s="61" t="str">
        <f>IF($R41=0,"",#REF!/$R41)</f>
        <v/>
      </c>
      <c r="AA41" s="61" t="str">
        <f t="shared" si="77"/>
        <v/>
      </c>
      <c r="AB41" s="62" t="str">
        <f t="shared" si="78"/>
        <v/>
      </c>
      <c r="AC41" s="61" t="str">
        <f t="shared" ref="AC41:AG41" si="91">IF($O41=0,"",G41/$O41)</f>
        <v/>
      </c>
      <c r="AD41" s="61" t="str">
        <f t="shared" si="91"/>
        <v/>
      </c>
      <c r="AE41" s="61" t="str">
        <f t="shared" si="91"/>
        <v/>
      </c>
      <c r="AF41" s="61" t="str">
        <f t="shared" si="91"/>
        <v/>
      </c>
      <c r="AG41" s="61" t="str">
        <f t="shared" si="91"/>
        <v/>
      </c>
      <c r="AH41" s="61" t="str">
        <f>IF($O41=0,"",#REF!/$O41)</f>
        <v/>
      </c>
      <c r="AI41" s="61" t="str">
        <f t="shared" ref="AI41:AJ46" si="92">IF($O41=0,"",L41/$O41)</f>
        <v/>
      </c>
      <c r="AJ41" s="61" t="str">
        <f t="shared" si="92"/>
        <v/>
      </c>
      <c r="AK41" s="5"/>
    </row>
    <row r="42" spans="2:37" ht="15.75" x14ac:dyDescent="0.25">
      <c r="B42" s="14" t="s">
        <v>77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60">
        <f t="shared" si="84"/>
        <v>0</v>
      </c>
      <c r="P42" s="60">
        <f t="shared" si="85"/>
        <v>0</v>
      </c>
      <c r="Q42" s="60">
        <f t="shared" si="86"/>
        <v>0</v>
      </c>
      <c r="R42" s="60">
        <f t="shared" si="87"/>
        <v>0</v>
      </c>
      <c r="S42" s="60">
        <f t="shared" si="9"/>
        <v>0</v>
      </c>
      <c r="T42" s="61" t="str">
        <f t="shared" si="88"/>
        <v/>
      </c>
      <c r="U42" s="61" t="str">
        <f t="shared" si="89"/>
        <v/>
      </c>
      <c r="V42" s="61" t="str">
        <f>IF(O42=0,"",R42/O42)</f>
        <v/>
      </c>
      <c r="W42" s="61" t="str">
        <f t="shared" si="13"/>
        <v/>
      </c>
      <c r="X42" s="61" t="str">
        <f t="shared" si="90"/>
        <v/>
      </c>
      <c r="Y42" s="61" t="str">
        <f>IF($R42=0,"",#REF!/$R42)</f>
        <v/>
      </c>
      <c r="Z42" s="61" t="str">
        <f>IF($R42=0,"",#REF!/$R42)</f>
        <v/>
      </c>
      <c r="AA42" s="61" t="str">
        <f t="shared" si="77"/>
        <v/>
      </c>
      <c r="AB42" s="62" t="str">
        <f>IF($O42=0,"",S42/$O42)</f>
        <v/>
      </c>
      <c r="AC42" s="61" t="str">
        <f t="shared" ref="AC42:AF46" si="93">IF($O42=0,"",G42/$O42)</f>
        <v/>
      </c>
      <c r="AD42" s="61" t="str">
        <f t="shared" si="93"/>
        <v/>
      </c>
      <c r="AE42" s="61" t="str">
        <f t="shared" si="93"/>
        <v/>
      </c>
      <c r="AF42" s="61" t="str">
        <f t="shared" si="93"/>
        <v/>
      </c>
      <c r="AG42" s="61" t="str">
        <f t="shared" ref="AG42" si="94">IF($O42=0,"",K42/$O42)</f>
        <v/>
      </c>
      <c r="AH42" s="61" t="str">
        <f>IF($O42=0,"",#REF!/$O42)</f>
        <v/>
      </c>
      <c r="AI42" s="61" t="str">
        <f t="shared" si="92"/>
        <v/>
      </c>
      <c r="AJ42" s="61" t="str">
        <f t="shared" si="92"/>
        <v/>
      </c>
      <c r="AK42" s="5"/>
    </row>
    <row r="43" spans="2:37" ht="15.75" x14ac:dyDescent="0.25">
      <c r="B43" s="14" t="s">
        <v>78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60">
        <f t="shared" si="84"/>
        <v>0</v>
      </c>
      <c r="P43" s="60">
        <f t="shared" si="85"/>
        <v>0</v>
      </c>
      <c r="Q43" s="60">
        <f t="shared" si="86"/>
        <v>0</v>
      </c>
      <c r="R43" s="60">
        <f t="shared" si="87"/>
        <v>0</v>
      </c>
      <c r="S43" s="60">
        <f t="shared" si="9"/>
        <v>0</v>
      </c>
      <c r="T43" s="61" t="str">
        <f t="shared" si="88"/>
        <v/>
      </c>
      <c r="U43" s="61" t="str">
        <f t="shared" si="89"/>
        <v/>
      </c>
      <c r="V43" s="61" t="str">
        <f>IF(O43=0,"",R43/O43)</f>
        <v/>
      </c>
      <c r="W43" s="61" t="str">
        <f t="shared" si="13"/>
        <v/>
      </c>
      <c r="X43" s="61" t="str">
        <f t="shared" si="90"/>
        <v/>
      </c>
      <c r="Y43" s="61" t="str">
        <f>IF($R43=0,"",#REF!/$R43)</f>
        <v/>
      </c>
      <c r="Z43" s="61" t="str">
        <f>IF($R43=0,"",#REF!/$R43)</f>
        <v/>
      </c>
      <c r="AA43" s="61" t="str">
        <f t="shared" si="77"/>
        <v/>
      </c>
      <c r="AB43" s="62" t="str">
        <f>IF($O43=0,"",S43/$O43)</f>
        <v/>
      </c>
      <c r="AC43" s="61" t="str">
        <f t="shared" si="93"/>
        <v/>
      </c>
      <c r="AD43" s="61" t="str">
        <f t="shared" si="93"/>
        <v/>
      </c>
      <c r="AE43" s="61" t="str">
        <f t="shared" si="93"/>
        <v/>
      </c>
      <c r="AF43" s="61" t="str">
        <f t="shared" si="93"/>
        <v/>
      </c>
      <c r="AG43" s="61" t="str">
        <f>IF($O43=0,"",K43/$O43)</f>
        <v/>
      </c>
      <c r="AH43" s="61" t="str">
        <f>IF($O43=0,"",#REF!/$O43)</f>
        <v/>
      </c>
      <c r="AI43" s="61" t="str">
        <f t="shared" si="92"/>
        <v/>
      </c>
      <c r="AJ43" s="61" t="str">
        <f t="shared" si="92"/>
        <v/>
      </c>
      <c r="AK43" s="5"/>
    </row>
    <row r="44" spans="2:37" ht="15.75" x14ac:dyDescent="0.25">
      <c r="B44" s="14" t="s">
        <v>79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60">
        <f t="shared" si="84"/>
        <v>0</v>
      </c>
      <c r="P44" s="60">
        <f t="shared" si="85"/>
        <v>0</v>
      </c>
      <c r="Q44" s="60">
        <f t="shared" si="86"/>
        <v>0</v>
      </c>
      <c r="R44" s="60">
        <f t="shared" si="87"/>
        <v>0</v>
      </c>
      <c r="S44" s="60">
        <f t="shared" si="9"/>
        <v>0</v>
      </c>
      <c r="T44" s="61" t="str">
        <f t="shared" si="88"/>
        <v/>
      </c>
      <c r="U44" s="61" t="str">
        <f t="shared" si="89"/>
        <v/>
      </c>
      <c r="V44" s="61" t="str">
        <f>IF(O44=0,"",R44/O44)</f>
        <v/>
      </c>
      <c r="W44" s="61" t="str">
        <f t="shared" si="13"/>
        <v/>
      </c>
      <c r="X44" s="61" t="str">
        <f t="shared" si="90"/>
        <v/>
      </c>
      <c r="Y44" s="61" t="str">
        <f>IF($R44=0,"",#REF!/$R44)</f>
        <v/>
      </c>
      <c r="Z44" s="61" t="str">
        <f>IF($R44=0,"",#REF!/$R44)</f>
        <v/>
      </c>
      <c r="AA44" s="61" t="str">
        <f t="shared" si="77"/>
        <v/>
      </c>
      <c r="AB44" s="62" t="str">
        <f>IF($O44=0,"",S44/$O44)</f>
        <v/>
      </c>
      <c r="AC44" s="61" t="str">
        <f t="shared" si="93"/>
        <v/>
      </c>
      <c r="AD44" s="61" t="str">
        <f t="shared" si="93"/>
        <v/>
      </c>
      <c r="AE44" s="61" t="str">
        <f t="shared" si="93"/>
        <v/>
      </c>
      <c r="AF44" s="61" t="str">
        <f t="shared" si="93"/>
        <v/>
      </c>
      <c r="AG44" s="61" t="str">
        <f>IF($O44=0,"",K44/$O44)</f>
        <v/>
      </c>
      <c r="AH44" s="61" t="str">
        <f>IF($O44=0,"",#REF!/$O44)</f>
        <v/>
      </c>
      <c r="AI44" s="61" t="str">
        <f t="shared" si="92"/>
        <v/>
      </c>
      <c r="AJ44" s="61" t="str">
        <f t="shared" si="92"/>
        <v/>
      </c>
      <c r="AK44" s="5"/>
    </row>
    <row r="45" spans="2:37" ht="15.75" x14ac:dyDescent="0.25">
      <c r="B45" s="14" t="s">
        <v>80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60">
        <f t="shared" si="84"/>
        <v>0</v>
      </c>
      <c r="P45" s="60">
        <f t="shared" si="85"/>
        <v>0</v>
      </c>
      <c r="Q45" s="60">
        <f t="shared" si="86"/>
        <v>0</v>
      </c>
      <c r="R45" s="60">
        <f t="shared" si="87"/>
        <v>0</v>
      </c>
      <c r="S45" s="60">
        <f t="shared" si="9"/>
        <v>0</v>
      </c>
      <c r="T45" s="61" t="str">
        <f t="shared" si="88"/>
        <v/>
      </c>
      <c r="U45" s="61" t="str">
        <f t="shared" si="89"/>
        <v/>
      </c>
      <c r="V45" s="61" t="str">
        <f>IF(O45=0,"",R45/O45)</f>
        <v/>
      </c>
      <c r="W45" s="61" t="str">
        <f t="shared" si="13"/>
        <v/>
      </c>
      <c r="X45" s="61" t="str">
        <f t="shared" si="90"/>
        <v/>
      </c>
      <c r="Y45" s="61" t="str">
        <f>IF($R45=0,"",#REF!/$R45)</f>
        <v/>
      </c>
      <c r="Z45" s="61" t="str">
        <f>IF($R45=0,"",#REF!/$R45)</f>
        <v/>
      </c>
      <c r="AA45" s="61" t="str">
        <f t="shared" si="77"/>
        <v/>
      </c>
      <c r="AB45" s="62" t="str">
        <f>IF($O45=0,"",S45/$O45)</f>
        <v/>
      </c>
      <c r="AC45" s="61" t="str">
        <f t="shared" si="93"/>
        <v/>
      </c>
      <c r="AD45" s="61" t="str">
        <f t="shared" si="93"/>
        <v/>
      </c>
      <c r="AE45" s="61" t="str">
        <f t="shared" si="93"/>
        <v/>
      </c>
      <c r="AF45" s="61" t="str">
        <f t="shared" si="93"/>
        <v/>
      </c>
      <c r="AG45" s="61" t="str">
        <f>IF($O45=0,"",K45/$O45)</f>
        <v/>
      </c>
      <c r="AH45" s="61" t="str">
        <f>IF($O45=0,"",#REF!/$O45)</f>
        <v/>
      </c>
      <c r="AI45" s="61" t="str">
        <f t="shared" si="92"/>
        <v/>
      </c>
      <c r="AJ45" s="61" t="str">
        <f t="shared" si="92"/>
        <v/>
      </c>
      <c r="AK45" s="5"/>
    </row>
    <row r="46" spans="2:37" ht="15.75" x14ac:dyDescent="0.25">
      <c r="B46" s="14" t="s">
        <v>81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60">
        <f t="shared" si="84"/>
        <v>0</v>
      </c>
      <c r="P46" s="60">
        <f t="shared" si="85"/>
        <v>0</v>
      </c>
      <c r="Q46" s="60">
        <f t="shared" si="86"/>
        <v>0</v>
      </c>
      <c r="R46" s="60">
        <f t="shared" si="87"/>
        <v>0</v>
      </c>
      <c r="S46" s="60">
        <f t="shared" si="9"/>
        <v>0</v>
      </c>
      <c r="T46" s="61" t="str">
        <f t="shared" si="88"/>
        <v/>
      </c>
      <c r="U46" s="61" t="str">
        <f t="shared" si="89"/>
        <v/>
      </c>
      <c r="V46" s="61" t="str">
        <f>IF(O46=0,"",R46/O46)</f>
        <v/>
      </c>
      <c r="W46" s="61" t="str">
        <f t="shared" si="13"/>
        <v/>
      </c>
      <c r="X46" s="61" t="str">
        <f t="shared" si="90"/>
        <v/>
      </c>
      <c r="Y46" s="61" t="str">
        <f>IF($R46=0,"",#REF!/$R46)</f>
        <v/>
      </c>
      <c r="Z46" s="61" t="str">
        <f>IF($R46=0,"",#REF!/$R46)</f>
        <v/>
      </c>
      <c r="AA46" s="61" t="str">
        <f t="shared" si="77"/>
        <v/>
      </c>
      <c r="AB46" s="62" t="str">
        <f>IF($O46=0,"",S46/$O46)</f>
        <v/>
      </c>
      <c r="AC46" s="61" t="str">
        <f t="shared" si="93"/>
        <v/>
      </c>
      <c r="AD46" s="61" t="str">
        <f t="shared" si="93"/>
        <v/>
      </c>
      <c r="AE46" s="61" t="str">
        <f t="shared" si="93"/>
        <v/>
      </c>
      <c r="AF46" s="61" t="str">
        <f t="shared" si="93"/>
        <v/>
      </c>
      <c r="AG46" s="61" t="str">
        <f>IF($O46=0,"",K46/$O46)</f>
        <v/>
      </c>
      <c r="AH46" s="61" t="str">
        <f>IF($O46=0,"",#REF!/$O46)</f>
        <v/>
      </c>
      <c r="AI46" s="61" t="str">
        <f t="shared" si="92"/>
        <v/>
      </c>
      <c r="AJ46" s="61" t="str">
        <f t="shared" si="92"/>
        <v/>
      </c>
      <c r="AK46" s="5"/>
    </row>
    <row r="47" spans="2:37" ht="15.75" x14ac:dyDescent="0.25">
      <c r="B47" s="14" t="s">
        <v>82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60">
        <f t="shared" ref="O47:O57" si="95">SUM(C47:N47)</f>
        <v>0</v>
      </c>
      <c r="P47" s="60">
        <f t="shared" si="52"/>
        <v>0</v>
      </c>
      <c r="Q47" s="60">
        <f t="shared" ref="Q47:Q57" si="96">SUM(C47:F47)</f>
        <v>0</v>
      </c>
      <c r="R47" s="60">
        <f t="shared" ref="R47:R57" si="97">SUM(C47:E47)</f>
        <v>0</v>
      </c>
      <c r="S47" s="60">
        <f t="shared" si="9"/>
        <v>0</v>
      </c>
      <c r="T47" s="61" t="str">
        <f t="shared" si="88"/>
        <v/>
      </c>
      <c r="U47" s="61" t="str">
        <f t="shared" si="23"/>
        <v/>
      </c>
      <c r="V47" s="61" t="str">
        <f t="shared" si="24"/>
        <v/>
      </c>
      <c r="W47" s="61" t="str">
        <f t="shared" si="13"/>
        <v/>
      </c>
      <c r="X47" s="61" t="str">
        <f t="shared" ref="X47:X57" si="98">IF($R47=0,"",D47/$R47)</f>
        <v/>
      </c>
      <c r="Y47" s="61" t="str">
        <f>IF($R47=0,"",#REF!/$R47)</f>
        <v/>
      </c>
      <c r="Z47" s="61" t="str">
        <f>IF($R47=0,"",#REF!/$R47)</f>
        <v/>
      </c>
      <c r="AA47" s="61" t="str">
        <f t="shared" ref="AA47:AA57" si="99">IF($R47=0,"",E47/$R47)</f>
        <v/>
      </c>
      <c r="AB47" s="62" t="str">
        <f t="shared" ref="AB47:AB52" si="100">IF($O47=0,"",S47/$O47)</f>
        <v/>
      </c>
      <c r="AC47" s="61" t="str">
        <f t="shared" ref="AC47:AC57" si="101">IF($O47=0,"",G47/$O47)</f>
        <v/>
      </c>
      <c r="AD47" s="61" t="str">
        <f t="shared" ref="AD47:AD57" si="102">IF($O47=0,"",H47/$O47)</f>
        <v/>
      </c>
      <c r="AE47" s="61" t="str">
        <f t="shared" ref="AE47:AE57" si="103">IF($O47=0,"",I47/$O47)</f>
        <v/>
      </c>
      <c r="AF47" s="61" t="str">
        <f t="shared" ref="AF47:AF57" si="104">IF($O47=0,"",J47/$O47)</f>
        <v/>
      </c>
      <c r="AG47" s="61" t="str">
        <f t="shared" ref="AG47:AG55" si="105">IF($O47=0,"",K47/$O47)</f>
        <v/>
      </c>
      <c r="AH47" s="61" t="str">
        <f>IF($O47=0,"",#REF!/$O47)</f>
        <v/>
      </c>
      <c r="AI47" s="61" t="str">
        <f t="shared" si="31"/>
        <v/>
      </c>
      <c r="AJ47" s="61" t="str">
        <f t="shared" si="7"/>
        <v/>
      </c>
      <c r="AK47" s="5"/>
    </row>
    <row r="48" spans="2:37" ht="15.75" x14ac:dyDescent="0.25">
      <c r="B48" s="14" t="s">
        <v>83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60">
        <f t="shared" si="95"/>
        <v>0</v>
      </c>
      <c r="P48" s="60">
        <f t="shared" si="52"/>
        <v>0</v>
      </c>
      <c r="Q48" s="60">
        <f t="shared" si="96"/>
        <v>0</v>
      </c>
      <c r="R48" s="60">
        <f t="shared" si="97"/>
        <v>0</v>
      </c>
      <c r="S48" s="60">
        <f t="shared" si="9"/>
        <v>0</v>
      </c>
      <c r="T48" s="61" t="str">
        <f t="shared" si="22"/>
        <v/>
      </c>
      <c r="U48" s="61" t="str">
        <f t="shared" si="23"/>
        <v/>
      </c>
      <c r="V48" s="61" t="str">
        <f t="shared" si="24"/>
        <v/>
      </c>
      <c r="W48" s="61" t="str">
        <f t="shared" si="13"/>
        <v/>
      </c>
      <c r="X48" s="61" t="str">
        <f t="shared" si="98"/>
        <v/>
      </c>
      <c r="Y48" s="61" t="str">
        <f>IF($R48=0,"",#REF!/$R48)</f>
        <v/>
      </c>
      <c r="Z48" s="61" t="str">
        <f>IF($R48=0,"",#REF!/$R48)</f>
        <v/>
      </c>
      <c r="AA48" s="61" t="str">
        <f t="shared" si="99"/>
        <v/>
      </c>
      <c r="AB48" s="62" t="str">
        <f t="shared" si="100"/>
        <v/>
      </c>
      <c r="AC48" s="61" t="str">
        <f t="shared" si="101"/>
        <v/>
      </c>
      <c r="AD48" s="61" t="str">
        <f t="shared" si="102"/>
        <v/>
      </c>
      <c r="AE48" s="61" t="str">
        <f t="shared" si="103"/>
        <v/>
      </c>
      <c r="AF48" s="61" t="str">
        <f t="shared" si="104"/>
        <v/>
      </c>
      <c r="AG48" s="61" t="str">
        <f t="shared" si="105"/>
        <v/>
      </c>
      <c r="AH48" s="61" t="str">
        <f>IF($O48=0,"",#REF!/$O48)</f>
        <v/>
      </c>
      <c r="AI48" s="61" t="str">
        <f t="shared" si="31"/>
        <v/>
      </c>
      <c r="AJ48" s="61" t="str">
        <f t="shared" si="7"/>
        <v/>
      </c>
      <c r="AK48" s="5"/>
    </row>
    <row r="49" spans="2:37" ht="15.75" x14ac:dyDescent="0.25">
      <c r="B49" s="14" t="s">
        <v>84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60">
        <f t="shared" si="95"/>
        <v>0</v>
      </c>
      <c r="P49" s="60">
        <f t="shared" si="52"/>
        <v>0</v>
      </c>
      <c r="Q49" s="60">
        <f t="shared" si="96"/>
        <v>0</v>
      </c>
      <c r="R49" s="60">
        <f t="shared" si="97"/>
        <v>0</v>
      </c>
      <c r="S49" s="60">
        <f t="shared" si="9"/>
        <v>0</v>
      </c>
      <c r="T49" s="61" t="str">
        <f>IF(O49=0,"",P49/O49)</f>
        <v/>
      </c>
      <c r="U49" s="61" t="str">
        <f t="shared" si="23"/>
        <v/>
      </c>
      <c r="V49" s="61" t="str">
        <f t="shared" si="24"/>
        <v/>
      </c>
      <c r="W49" s="61" t="str">
        <f t="shared" si="13"/>
        <v/>
      </c>
      <c r="X49" s="61" t="str">
        <f t="shared" si="98"/>
        <v/>
      </c>
      <c r="Y49" s="61" t="str">
        <f>IF($R49=0,"",#REF!/$R49)</f>
        <v/>
      </c>
      <c r="Z49" s="61" t="str">
        <f>IF($R49=0,"",#REF!/$R49)</f>
        <v/>
      </c>
      <c r="AA49" s="61" t="str">
        <f t="shared" si="99"/>
        <v/>
      </c>
      <c r="AB49" s="62" t="str">
        <f t="shared" si="100"/>
        <v/>
      </c>
      <c r="AC49" s="61" t="str">
        <f t="shared" si="101"/>
        <v/>
      </c>
      <c r="AD49" s="61" t="str">
        <f t="shared" si="102"/>
        <v/>
      </c>
      <c r="AE49" s="61" t="str">
        <f t="shared" si="103"/>
        <v/>
      </c>
      <c r="AF49" s="61" t="str">
        <f t="shared" si="104"/>
        <v/>
      </c>
      <c r="AG49" s="61" t="str">
        <f t="shared" si="105"/>
        <v/>
      </c>
      <c r="AH49" s="61" t="str">
        <f>IF($O49=0,"",#REF!/$O49)</f>
        <v/>
      </c>
      <c r="AI49" s="61" t="str">
        <f t="shared" si="31"/>
        <v/>
      </c>
      <c r="AJ49" s="61" t="str">
        <f t="shared" si="7"/>
        <v/>
      </c>
      <c r="AK49" s="5"/>
    </row>
    <row r="50" spans="2:37" ht="15.75" x14ac:dyDescent="0.25">
      <c r="B50" s="14" t="s">
        <v>85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60">
        <f t="shared" si="95"/>
        <v>0</v>
      </c>
      <c r="P50" s="60">
        <f t="shared" si="52"/>
        <v>0</v>
      </c>
      <c r="Q50" s="60">
        <f t="shared" si="96"/>
        <v>0</v>
      </c>
      <c r="R50" s="60">
        <f t="shared" si="97"/>
        <v>0</v>
      </c>
      <c r="S50" s="60">
        <f t="shared" si="9"/>
        <v>0</v>
      </c>
      <c r="T50" s="61" t="str">
        <f>IF(O50=0,"",P50/O50)</f>
        <v/>
      </c>
      <c r="U50" s="61" t="str">
        <f t="shared" si="23"/>
        <v/>
      </c>
      <c r="V50" s="61" t="str">
        <f t="shared" si="24"/>
        <v/>
      </c>
      <c r="W50" s="61" t="str">
        <f t="shared" si="13"/>
        <v/>
      </c>
      <c r="X50" s="61" t="str">
        <f t="shared" si="98"/>
        <v/>
      </c>
      <c r="Y50" s="61" t="str">
        <f>IF($R50=0,"",#REF!/$R50)</f>
        <v/>
      </c>
      <c r="Z50" s="61" t="str">
        <f>IF($R50=0,"",#REF!/$R50)</f>
        <v/>
      </c>
      <c r="AA50" s="61" t="str">
        <f t="shared" si="99"/>
        <v/>
      </c>
      <c r="AB50" s="62" t="str">
        <f t="shared" si="100"/>
        <v/>
      </c>
      <c r="AC50" s="61" t="str">
        <f t="shared" si="101"/>
        <v/>
      </c>
      <c r="AD50" s="61" t="str">
        <f t="shared" si="102"/>
        <v/>
      </c>
      <c r="AE50" s="61" t="str">
        <f t="shared" si="103"/>
        <v/>
      </c>
      <c r="AF50" s="61" t="str">
        <f t="shared" si="104"/>
        <v/>
      </c>
      <c r="AG50" s="61" t="str">
        <f t="shared" si="105"/>
        <v/>
      </c>
      <c r="AH50" s="61" t="str">
        <f>IF($O50=0,"",#REF!/$O50)</f>
        <v/>
      </c>
      <c r="AI50" s="61" t="str">
        <f t="shared" si="31"/>
        <v/>
      </c>
      <c r="AJ50" s="61" t="str">
        <f t="shared" si="7"/>
        <v/>
      </c>
      <c r="AK50" s="5"/>
    </row>
    <row r="51" spans="2:37" ht="15.75" x14ac:dyDescent="0.25">
      <c r="B51" s="14" t="s">
        <v>86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60">
        <f>SUM(C51:N51)</f>
        <v>0</v>
      </c>
      <c r="P51" s="60">
        <f>SUM(C51:M51)</f>
        <v>0</v>
      </c>
      <c r="Q51" s="60">
        <f>SUM(C51:F51)</f>
        <v>0</v>
      </c>
      <c r="R51" s="60">
        <f t="shared" si="97"/>
        <v>0</v>
      </c>
      <c r="S51" s="60">
        <f t="shared" si="9"/>
        <v>0</v>
      </c>
      <c r="T51" s="61" t="str">
        <f>IF(O51=0,"",P51/O51)</f>
        <v/>
      </c>
      <c r="U51" s="61" t="str">
        <f>IF(O51=0,"",Q51/O51)</f>
        <v/>
      </c>
      <c r="V51" s="61" t="str">
        <f t="shared" si="24"/>
        <v/>
      </c>
      <c r="W51" s="61" t="str">
        <f t="shared" si="13"/>
        <v/>
      </c>
      <c r="X51" s="61" t="str">
        <f t="shared" si="98"/>
        <v/>
      </c>
      <c r="Y51" s="61" t="str">
        <f>IF($R51=0,"",#REF!/$R51)</f>
        <v/>
      </c>
      <c r="Z51" s="61" t="str">
        <f>IF($R51=0,"",#REF!/$R51)</f>
        <v/>
      </c>
      <c r="AA51" s="61" t="str">
        <f t="shared" si="99"/>
        <v/>
      </c>
      <c r="AB51" s="62" t="str">
        <f t="shared" si="100"/>
        <v/>
      </c>
      <c r="AC51" s="61" t="str">
        <f t="shared" si="101"/>
        <v/>
      </c>
      <c r="AD51" s="61" t="str">
        <f t="shared" si="102"/>
        <v/>
      </c>
      <c r="AE51" s="61" t="str">
        <f t="shared" si="103"/>
        <v/>
      </c>
      <c r="AF51" s="61" t="str">
        <f t="shared" si="104"/>
        <v/>
      </c>
      <c r="AG51" s="61" t="str">
        <f t="shared" si="105"/>
        <v/>
      </c>
      <c r="AH51" s="61" t="str">
        <f>IF($O51=0,"",#REF!/$O51)</f>
        <v/>
      </c>
      <c r="AI51" s="61" t="str">
        <f t="shared" si="31"/>
        <v/>
      </c>
      <c r="AJ51" s="61" t="str">
        <f t="shared" si="7"/>
        <v/>
      </c>
      <c r="AK51" s="5"/>
    </row>
    <row r="52" spans="2:37" ht="15.75" x14ac:dyDescent="0.25">
      <c r="B52" s="14" t="s">
        <v>87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60">
        <f>SUM(C52:N52)</f>
        <v>0</v>
      </c>
      <c r="P52" s="60">
        <f>SUM(C52:M52)</f>
        <v>0</v>
      </c>
      <c r="Q52" s="60">
        <f>SUM(C52:F52)</f>
        <v>0</v>
      </c>
      <c r="R52" s="60">
        <f>SUM(C52:E52)</f>
        <v>0</v>
      </c>
      <c r="S52" s="60">
        <f t="shared" si="9"/>
        <v>0</v>
      </c>
      <c r="T52" s="61" t="str">
        <f>IF(O52=0,"",P52/O52)</f>
        <v/>
      </c>
      <c r="U52" s="61" t="str">
        <f>IF(O52=0,"",Q52/O52)</f>
        <v/>
      </c>
      <c r="V52" s="61" t="str">
        <f>IF(O52=0,"",R52/O52)</f>
        <v/>
      </c>
      <c r="W52" s="61" t="str">
        <f t="shared" si="13"/>
        <v/>
      </c>
      <c r="X52" s="61" t="str">
        <f t="shared" ref="X52:X54" si="106">IF($R52=0,"",D52/$R52)</f>
        <v/>
      </c>
      <c r="Y52" s="61" t="str">
        <f>IF($R52=0,"",#REF!/$R52)</f>
        <v/>
      </c>
      <c r="Z52" s="61" t="str">
        <f>IF($R52=0,"",#REF!/$R52)</f>
        <v/>
      </c>
      <c r="AA52" s="61" t="str">
        <f t="shared" ref="AA52:AA54" si="107">IF($R52=0,"",E52/$R52)</f>
        <v/>
      </c>
      <c r="AB52" s="62" t="str">
        <f t="shared" si="100"/>
        <v/>
      </c>
      <c r="AC52" s="61" t="str">
        <f t="shared" si="101"/>
        <v/>
      </c>
      <c r="AD52" s="61" t="str">
        <f t="shared" si="102"/>
        <v/>
      </c>
      <c r="AE52" s="61" t="str">
        <f t="shared" si="103"/>
        <v/>
      </c>
      <c r="AF52" s="61" t="str">
        <f t="shared" si="104"/>
        <v/>
      </c>
      <c r="AG52" s="61" t="str">
        <f t="shared" si="105"/>
        <v/>
      </c>
      <c r="AH52" s="61" t="str">
        <f>IF($O52=0,"",#REF!/$O52)</f>
        <v/>
      </c>
      <c r="AI52" s="61" t="str">
        <f t="shared" si="31"/>
        <v/>
      </c>
      <c r="AJ52" s="61" t="str">
        <f t="shared" si="7"/>
        <v/>
      </c>
      <c r="AK52" s="5"/>
    </row>
    <row r="53" spans="2:37" ht="15.75" x14ac:dyDescent="0.25">
      <c r="B53" s="14" t="s">
        <v>88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60">
        <f>SUM(C53:N53)</f>
        <v>0</v>
      </c>
      <c r="P53" s="60">
        <f>SUM(C53:M53)</f>
        <v>0</v>
      </c>
      <c r="Q53" s="60">
        <f>SUM(C53:F53)</f>
        <v>0</v>
      </c>
      <c r="R53" s="60">
        <f>SUM(C53:E53)</f>
        <v>0</v>
      </c>
      <c r="S53" s="60">
        <f t="shared" si="9"/>
        <v>0</v>
      </c>
      <c r="T53" s="61" t="str">
        <f>IF(O53=0,"",P53/O53)</f>
        <v/>
      </c>
      <c r="U53" s="61" t="str">
        <f>IF(O53=0,"",Q53/O53)</f>
        <v/>
      </c>
      <c r="V53" s="61" t="str">
        <f>IF(O53=0,"",R53/O53)</f>
        <v/>
      </c>
      <c r="W53" s="61" t="str">
        <f t="shared" si="13"/>
        <v/>
      </c>
      <c r="X53" s="61" t="str">
        <f t="shared" si="106"/>
        <v/>
      </c>
      <c r="Y53" s="61" t="str">
        <f>IF($R53=0,"",#REF!/$R53)</f>
        <v/>
      </c>
      <c r="Z53" s="61" t="str">
        <f>IF($R53=0,"",#REF!/$R53)</f>
        <v/>
      </c>
      <c r="AA53" s="61" t="str">
        <f t="shared" si="107"/>
        <v/>
      </c>
      <c r="AB53" s="61" t="str">
        <f>IF($O53=0,"",#REF!/$O53)</f>
        <v/>
      </c>
      <c r="AC53" s="61" t="str">
        <f t="shared" si="101"/>
        <v/>
      </c>
      <c r="AD53" s="61" t="str">
        <f t="shared" si="102"/>
        <v/>
      </c>
      <c r="AE53" s="61" t="str">
        <f t="shared" si="103"/>
        <v/>
      </c>
      <c r="AF53" s="61" t="str">
        <f t="shared" si="104"/>
        <v/>
      </c>
      <c r="AG53" s="61" t="str">
        <f t="shared" si="105"/>
        <v/>
      </c>
      <c r="AH53" s="61" t="str">
        <f>IF($O53=0,"",#REF!/$O53)</f>
        <v/>
      </c>
      <c r="AI53" s="61" t="str">
        <f t="shared" si="31"/>
        <v/>
      </c>
      <c r="AJ53" s="61" t="str">
        <f t="shared" si="7"/>
        <v/>
      </c>
      <c r="AK53" s="5"/>
    </row>
    <row r="54" spans="2:37" ht="15.75" x14ac:dyDescent="0.25">
      <c r="B54" s="14" t="s">
        <v>89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60">
        <f t="shared" si="95"/>
        <v>0</v>
      </c>
      <c r="P54" s="60">
        <f t="shared" ref="P54:P57" si="108">SUM(C54:M54)</f>
        <v>0</v>
      </c>
      <c r="Q54" s="60">
        <f t="shared" si="96"/>
        <v>0</v>
      </c>
      <c r="R54" s="60">
        <f t="shared" si="97"/>
        <v>0</v>
      </c>
      <c r="S54" s="60">
        <f t="shared" si="9"/>
        <v>0</v>
      </c>
      <c r="T54" s="61" t="str">
        <f t="shared" si="22"/>
        <v/>
      </c>
      <c r="U54" s="61" t="str">
        <f t="shared" si="23"/>
        <v/>
      </c>
      <c r="V54" s="61" t="str">
        <f t="shared" si="24"/>
        <v/>
      </c>
      <c r="W54" s="61" t="str">
        <f t="shared" si="13"/>
        <v/>
      </c>
      <c r="X54" s="61" t="str">
        <f t="shared" si="106"/>
        <v/>
      </c>
      <c r="Y54" s="61" t="str">
        <f>IF($R54=0,"",#REF!/$R54)</f>
        <v/>
      </c>
      <c r="Z54" s="61" t="str">
        <f>IF($R54=0,"",#REF!/$R54)</f>
        <v/>
      </c>
      <c r="AA54" s="61" t="str">
        <f t="shared" si="107"/>
        <v/>
      </c>
      <c r="AB54" s="61" t="str">
        <f>IF($O54=0,"",#REF!/$O54)</f>
        <v/>
      </c>
      <c r="AC54" s="61" t="str">
        <f t="shared" si="101"/>
        <v/>
      </c>
      <c r="AD54" s="61" t="str">
        <f t="shared" si="102"/>
        <v/>
      </c>
      <c r="AE54" s="61" t="str">
        <f t="shared" si="103"/>
        <v/>
      </c>
      <c r="AF54" s="61" t="str">
        <f t="shared" si="104"/>
        <v/>
      </c>
      <c r="AG54" s="61" t="str">
        <f t="shared" si="105"/>
        <v/>
      </c>
      <c r="AH54" s="61" t="str">
        <f>IF($O54=0,"",#REF!/$O54)</f>
        <v/>
      </c>
      <c r="AI54" s="61" t="str">
        <f t="shared" si="31"/>
        <v/>
      </c>
      <c r="AJ54" s="61" t="str">
        <f t="shared" si="7"/>
        <v/>
      </c>
      <c r="AK54" s="5"/>
    </row>
    <row r="55" spans="2:37" ht="15.75" x14ac:dyDescent="0.25">
      <c r="B55" s="14" t="s">
        <v>90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60">
        <f t="shared" si="95"/>
        <v>0</v>
      </c>
      <c r="P55" s="60">
        <f t="shared" si="108"/>
        <v>0</v>
      </c>
      <c r="Q55" s="60">
        <f t="shared" si="96"/>
        <v>0</v>
      </c>
      <c r="R55" s="60">
        <f t="shared" si="97"/>
        <v>0</v>
      </c>
      <c r="S55" s="60">
        <f t="shared" si="9"/>
        <v>0</v>
      </c>
      <c r="T55" s="61" t="str">
        <f t="shared" si="22"/>
        <v/>
      </c>
      <c r="U55" s="61" t="str">
        <f t="shared" si="23"/>
        <v/>
      </c>
      <c r="V55" s="61" t="str">
        <f t="shared" si="24"/>
        <v/>
      </c>
      <c r="W55" s="61" t="str">
        <f t="shared" si="13"/>
        <v/>
      </c>
      <c r="X55" s="61" t="str">
        <f t="shared" si="98"/>
        <v/>
      </c>
      <c r="Y55" s="61" t="str">
        <f>IF($R55=0,"",#REF!/$R55)</f>
        <v/>
      </c>
      <c r="Z55" s="61" t="str">
        <f>IF($R55=0,"",#REF!/$R55)</f>
        <v/>
      </c>
      <c r="AA55" s="61" t="str">
        <f t="shared" si="99"/>
        <v/>
      </c>
      <c r="AB55" s="61" t="str">
        <f>IF($O55=0,"",#REF!/$O55)</f>
        <v/>
      </c>
      <c r="AC55" s="61" t="str">
        <f t="shared" si="101"/>
        <v/>
      </c>
      <c r="AD55" s="61" t="str">
        <f t="shared" si="102"/>
        <v/>
      </c>
      <c r="AE55" s="61" t="str">
        <f t="shared" si="103"/>
        <v/>
      </c>
      <c r="AF55" s="61" t="str">
        <f t="shared" si="104"/>
        <v/>
      </c>
      <c r="AG55" s="61" t="str">
        <f t="shared" si="105"/>
        <v/>
      </c>
      <c r="AH55" s="61" t="str">
        <f>IF($O55=0,"",#REF!/$O55)</f>
        <v/>
      </c>
      <c r="AI55" s="61" t="str">
        <f t="shared" si="31"/>
        <v/>
      </c>
      <c r="AJ55" s="61" t="str">
        <f t="shared" si="7"/>
        <v/>
      </c>
      <c r="AK55" s="5"/>
    </row>
    <row r="56" spans="2:37" ht="15.75" x14ac:dyDescent="0.25">
      <c r="B56" s="14" t="s">
        <v>91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60">
        <f t="shared" ref="O56" si="109">SUM(C56:N56)</f>
        <v>0</v>
      </c>
      <c r="P56" s="60">
        <f t="shared" ref="P56" si="110">SUM(C56:M56)</f>
        <v>0</v>
      </c>
      <c r="Q56" s="60">
        <f t="shared" ref="Q56" si="111">SUM(C56:F56)</f>
        <v>0</v>
      </c>
      <c r="R56" s="60">
        <f t="shared" ref="R56" si="112">SUM(C56:E56)</f>
        <v>0</v>
      </c>
      <c r="S56" s="60">
        <f t="shared" si="9"/>
        <v>0</v>
      </c>
      <c r="T56" s="61" t="str">
        <f t="shared" ref="T56" si="113">IF(O56=0,"",P56/O56)</f>
        <v/>
      </c>
      <c r="U56" s="61" t="str">
        <f t="shared" ref="U56" si="114">IF(O56=0,"",Q56/O56)</f>
        <v/>
      </c>
      <c r="V56" s="61" t="str">
        <f t="shared" ref="V56" si="115">IF(O56=0,"",R56/O56)</f>
        <v/>
      </c>
      <c r="W56" s="61" t="str">
        <f t="shared" si="13"/>
        <v/>
      </c>
      <c r="X56" s="61" t="str">
        <f t="shared" ref="X56" si="116">IF($R56=0,"",D56/$R56)</f>
        <v/>
      </c>
      <c r="Y56" s="61" t="str">
        <f>IF($R56=0,"",#REF!/$R56)</f>
        <v/>
      </c>
      <c r="Z56" s="61" t="str">
        <f>IF($R56=0,"",#REF!/$R56)</f>
        <v/>
      </c>
      <c r="AA56" s="61" t="str">
        <f t="shared" ref="AA56" si="117">IF($R56=0,"",E56/$R56)</f>
        <v/>
      </c>
      <c r="AB56" s="61" t="str">
        <f>IF($O56=0,"",#REF!/$O56)</f>
        <v/>
      </c>
      <c r="AC56" s="61" t="str">
        <f t="shared" ref="AC56" si="118">IF($O56=0,"",G56/$O56)</f>
        <v/>
      </c>
      <c r="AD56" s="61" t="str">
        <f t="shared" ref="AD56" si="119">IF($O56=0,"",H56/$O56)</f>
        <v/>
      </c>
      <c r="AE56" s="61" t="str">
        <f t="shared" ref="AE56" si="120">IF($O56=0,"",I56/$O56)</f>
        <v/>
      </c>
      <c r="AF56" s="61" t="str">
        <f t="shared" ref="AF56" si="121">IF($O56=0,"",J56/$O56)</f>
        <v/>
      </c>
      <c r="AG56" s="61" t="str">
        <f t="shared" ref="AG56" si="122">IF($O56=0,"",K56/$O56)</f>
        <v/>
      </c>
      <c r="AH56" s="61" t="str">
        <f>IF($O56=0,"",#REF!/$O56)</f>
        <v/>
      </c>
      <c r="AI56" s="61" t="str">
        <f t="shared" ref="AI56" si="123">IF($O56=0,"",L56/$O56)</f>
        <v/>
      </c>
      <c r="AJ56" s="61" t="str">
        <f t="shared" ref="AJ56" si="124">IF($O56=0,"",M56/$O56)</f>
        <v/>
      </c>
      <c r="AK56" s="5"/>
    </row>
    <row r="57" spans="2:37" ht="15.75" x14ac:dyDescent="0.25">
      <c r="B57" s="14" t="s">
        <v>92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60">
        <f t="shared" si="95"/>
        <v>0</v>
      </c>
      <c r="P57" s="60">
        <f t="shared" si="108"/>
        <v>0</v>
      </c>
      <c r="Q57" s="60">
        <f t="shared" si="96"/>
        <v>0</v>
      </c>
      <c r="R57" s="60">
        <f t="shared" si="97"/>
        <v>0</v>
      </c>
      <c r="S57" s="60">
        <f t="shared" si="9"/>
        <v>0</v>
      </c>
      <c r="T57" s="61" t="str">
        <f>IF(O57=0,"",P57/O57)</f>
        <v/>
      </c>
      <c r="U57" s="61" t="str">
        <f t="shared" si="23"/>
        <v/>
      </c>
      <c r="V57" s="61" t="str">
        <f t="shared" si="24"/>
        <v/>
      </c>
      <c r="W57" s="61" t="str">
        <f t="shared" si="13"/>
        <v/>
      </c>
      <c r="X57" s="61" t="str">
        <f t="shared" si="98"/>
        <v/>
      </c>
      <c r="Y57" s="61" t="str">
        <f>IF($R57=0,"",#REF!/$R57)</f>
        <v/>
      </c>
      <c r="Z57" s="61" t="str">
        <f>IF($R57=0,"",#REF!/$R57)</f>
        <v/>
      </c>
      <c r="AA57" s="61" t="str">
        <f t="shared" si="99"/>
        <v/>
      </c>
      <c r="AB57" s="61" t="str">
        <f>IF($O57=0,"",#REF!/$O57)</f>
        <v/>
      </c>
      <c r="AC57" s="61" t="str">
        <f t="shared" si="101"/>
        <v/>
      </c>
      <c r="AD57" s="61" t="str">
        <f t="shared" si="102"/>
        <v/>
      </c>
      <c r="AE57" s="61" t="str">
        <f t="shared" si="103"/>
        <v/>
      </c>
      <c r="AF57" s="61" t="str">
        <f t="shared" si="104"/>
        <v/>
      </c>
      <c r="AG57" s="61" t="str">
        <f>IF($O57=0,"",K57/$O57)</f>
        <v/>
      </c>
      <c r="AH57" s="61" t="str">
        <f>IF($O57=0,"",#REF!/$O57)</f>
        <v/>
      </c>
      <c r="AI57" s="61" t="str">
        <f t="shared" si="31"/>
        <v/>
      </c>
      <c r="AJ57" s="61" t="str">
        <f t="shared" si="7"/>
        <v/>
      </c>
      <c r="AK57" s="5"/>
    </row>
    <row r="58" spans="2:37" s="10" customFormat="1" ht="27.75" customHeight="1" x14ac:dyDescent="0.2">
      <c r="B58" s="15" t="s">
        <v>93</v>
      </c>
      <c r="C58" s="15">
        <f>SUM(C6:C57)</f>
        <v>258</v>
      </c>
      <c r="D58" s="15">
        <f t="shared" ref="D58:R58" si="125">SUM(D6:D57)</f>
        <v>32</v>
      </c>
      <c r="E58" s="15">
        <f t="shared" si="125"/>
        <v>102</v>
      </c>
      <c r="F58" s="15">
        <f t="shared" si="125"/>
        <v>16</v>
      </c>
      <c r="G58" s="15">
        <f t="shared" si="125"/>
        <v>268</v>
      </c>
      <c r="H58" s="15">
        <f t="shared" si="125"/>
        <v>640</v>
      </c>
      <c r="I58" s="15">
        <f t="shared" si="125"/>
        <v>214</v>
      </c>
      <c r="J58" s="15">
        <f t="shared" si="125"/>
        <v>201</v>
      </c>
      <c r="K58" s="15">
        <f t="shared" si="125"/>
        <v>738</v>
      </c>
      <c r="L58" s="15">
        <f t="shared" si="125"/>
        <v>155</v>
      </c>
      <c r="M58" s="15">
        <f t="shared" si="125"/>
        <v>64</v>
      </c>
      <c r="N58" s="15">
        <f t="shared" si="125"/>
        <v>11027</v>
      </c>
      <c r="O58" s="15">
        <f t="shared" si="125"/>
        <v>13715</v>
      </c>
      <c r="P58" s="15">
        <f t="shared" si="125"/>
        <v>2688</v>
      </c>
      <c r="Q58" s="24">
        <f t="shared" si="125"/>
        <v>408</v>
      </c>
      <c r="R58" s="24">
        <f t="shared" si="125"/>
        <v>392</v>
      </c>
      <c r="S58" s="24">
        <f>SUM(S6:S57)</f>
        <v>16</v>
      </c>
      <c r="T58" s="25">
        <f>IF(O58=0,"",P58/O58)</f>
        <v>0.19598979219832299</v>
      </c>
      <c r="U58" s="25">
        <f>IF(O58=0,"",Q58/O58)</f>
        <v>2.9748450601531171E-2</v>
      </c>
      <c r="V58" s="25">
        <f>IF(O58=0,"",R58/O58)</f>
        <v>2.8581844695588773E-2</v>
      </c>
      <c r="W58" s="25">
        <f>IF($R58=0,"",C58/$R58)</f>
        <v>0.65816326530612246</v>
      </c>
      <c r="X58" s="25">
        <f>IF($R58=0,"",D58/$R58)</f>
        <v>8.1632653061224483E-2</v>
      </c>
      <c r="Y58" s="25" t="e" cm="1">
        <f t="array" ref="Y58">IF($R58=0,"",l/$R58)</f>
        <v>#NAME?</v>
      </c>
      <c r="Z58" s="25">
        <f>IF($R58=0,"",C58/$R58)</f>
        <v>0.65816326530612246</v>
      </c>
      <c r="AA58" s="25">
        <f>IF($R58=0,"",E58/$R58)</f>
        <v>0.26020408163265307</v>
      </c>
      <c r="AB58" s="25">
        <f>IF($O58=0,"",S58/$O58)</f>
        <v>1.1666059059423988E-3</v>
      </c>
      <c r="AC58" s="25">
        <f>IF($O58=0,"",G58/$O58)</f>
        <v>1.9540648924535182E-2</v>
      </c>
      <c r="AD58" s="25">
        <f>IF($O58=0,"",H58/$O58)</f>
        <v>4.6664236237695951E-2</v>
      </c>
      <c r="AE58" s="25">
        <f>IF($O58=0,"",I58/$O58)</f>
        <v>1.5603353991979584E-2</v>
      </c>
      <c r="AF58" s="25">
        <f>IF($O58=0,"",J58/$O58)</f>
        <v>1.4655486693401385E-2</v>
      </c>
      <c r="AG58" s="25">
        <f>IF($O58=0,"",K58/$O58)</f>
        <v>5.3809697411593145E-2</v>
      </c>
      <c r="AH58" s="25" t="e">
        <f>IF($O58=0,"",#REF!/$O58)</f>
        <v>#REF!</v>
      </c>
      <c r="AI58" s="25">
        <f>IF($O58=0,"",L58/$O58)</f>
        <v>1.1301494713816989E-2</v>
      </c>
      <c r="AJ58" s="25">
        <f>IF($O58=0,"",M58/$O58)</f>
        <v>4.6664236237695953E-3</v>
      </c>
    </row>
    <row r="59" spans="2:37" ht="21" customHeight="1" x14ac:dyDescent="0.2">
      <c r="B59" s="87" t="s">
        <v>140</v>
      </c>
      <c r="C59" s="86">
        <f>C58*100/P58</f>
        <v>9.5982142857142865</v>
      </c>
      <c r="D59" s="86">
        <f>D58*100/P58</f>
        <v>1.1904761904761905</v>
      </c>
      <c r="E59" s="86">
        <f>E58*100/P58</f>
        <v>3.7946428571428572</v>
      </c>
      <c r="F59" s="86">
        <f>F58*100/P58</f>
        <v>0.59523809523809523</v>
      </c>
      <c r="G59" s="86">
        <f>G58*100/P58</f>
        <v>9.9702380952380949</v>
      </c>
      <c r="H59" s="86">
        <f>H58*100/P58</f>
        <v>23.80952380952381</v>
      </c>
      <c r="I59" s="86">
        <f>I58*100/P58</f>
        <v>7.9613095238095237</v>
      </c>
      <c r="J59" s="86">
        <f>J58*100/P58</f>
        <v>7.4776785714285712</v>
      </c>
      <c r="K59" s="86">
        <f>K58*100/P58</f>
        <v>27.455357142857142</v>
      </c>
      <c r="L59" s="86">
        <f>L58*100/P58</f>
        <v>5.7663690476190474</v>
      </c>
      <c r="M59" s="86">
        <f>M58*100/P58</f>
        <v>2.3809523809523809</v>
      </c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2:37" ht="21" customHeight="1" x14ac:dyDescent="0.2"/>
    <row r="61" spans="2:37" ht="37.5" customHeight="1" x14ac:dyDescent="0.2">
      <c r="B61" s="96" t="s">
        <v>94</v>
      </c>
      <c r="C61" s="96"/>
      <c r="D61" s="96"/>
      <c r="E61" s="96"/>
    </row>
    <row r="62" spans="2:37" s="8" customFormat="1" ht="36" customHeight="1" x14ac:dyDescent="0.2">
      <c r="B62" s="97" t="s">
        <v>95</v>
      </c>
      <c r="C62" s="98"/>
      <c r="D62" s="98"/>
      <c r="E62" s="21">
        <f>P58/O58</f>
        <v>0.19598979219832299</v>
      </c>
      <c r="P62" s="9"/>
      <c r="Q62" s="9"/>
      <c r="R62" s="9"/>
      <c r="S62" s="9"/>
      <c r="T62" s="9"/>
      <c r="U62" s="9"/>
      <c r="V62" s="9"/>
    </row>
    <row r="63" spans="2:37" s="8" customFormat="1" ht="36" customHeight="1" x14ac:dyDescent="0.2">
      <c r="B63" s="97" t="s">
        <v>96</v>
      </c>
      <c r="C63" s="98"/>
      <c r="D63" s="98"/>
      <c r="E63" s="21">
        <f>Q58/O58</f>
        <v>2.9748450601531171E-2</v>
      </c>
      <c r="P63" s="9"/>
      <c r="Q63" s="9"/>
      <c r="R63" s="9"/>
      <c r="S63" s="9"/>
      <c r="T63" s="9"/>
      <c r="U63" s="9"/>
      <c r="V63" s="9"/>
    </row>
    <row r="64" spans="2:37" s="8" customFormat="1" ht="36" customHeight="1" x14ac:dyDescent="0.2">
      <c r="B64" s="23"/>
      <c r="C64" s="97" t="s">
        <v>97</v>
      </c>
      <c r="D64" s="98"/>
      <c r="E64" s="21">
        <f>R58/O58</f>
        <v>2.8581844695588773E-2</v>
      </c>
      <c r="P64" s="9"/>
      <c r="Q64" s="9"/>
      <c r="R64" s="9"/>
      <c r="S64" s="9"/>
      <c r="T64" s="9"/>
      <c r="U64" s="9"/>
      <c r="V64" s="9"/>
    </row>
    <row r="65" spans="2:22" s="8" customFormat="1" ht="36" customHeight="1" x14ac:dyDescent="0.2">
      <c r="B65" s="23"/>
      <c r="C65" s="97" t="s">
        <v>98</v>
      </c>
      <c r="D65" s="98"/>
      <c r="E65" s="21">
        <f>S58/O58</f>
        <v>1.1666059059423988E-3</v>
      </c>
      <c r="P65" s="9"/>
      <c r="Q65" s="9"/>
      <c r="R65" s="9"/>
      <c r="S65" s="9"/>
      <c r="T65" s="9"/>
      <c r="U65" s="9"/>
      <c r="V65" s="9"/>
    </row>
    <row r="66" spans="2:22" ht="37.5" customHeight="1" x14ac:dyDescent="0.2">
      <c r="B66" s="122" t="s">
        <v>99</v>
      </c>
      <c r="C66" s="123"/>
      <c r="D66" s="123"/>
      <c r="E66" s="21">
        <f>SUM(G58:M58)/O58</f>
        <v>0.16624134159679183</v>
      </c>
    </row>
    <row r="67" spans="2:22" ht="15.75" x14ac:dyDescent="0.25">
      <c r="O67" s="2"/>
    </row>
    <row r="68" spans="2:22" ht="15.75" x14ac:dyDescent="0.25">
      <c r="O68" s="2"/>
    </row>
    <row r="69" spans="2:22" ht="15.75" x14ac:dyDescent="0.25">
      <c r="O69" s="2"/>
    </row>
    <row r="70" spans="2:22" ht="15.75" x14ac:dyDescent="0.25">
      <c r="O70" s="2"/>
    </row>
    <row r="71" spans="2:22" ht="15.75" x14ac:dyDescent="0.25">
      <c r="O71" s="2"/>
    </row>
    <row r="72" spans="2:22" ht="15.75" x14ac:dyDescent="0.25">
      <c r="O72" s="2"/>
    </row>
    <row r="73" spans="2:22" ht="18.75" x14ac:dyDescent="0.3">
      <c r="O73" s="3"/>
    </row>
    <row r="74" spans="2:22" ht="15.75" x14ac:dyDescent="0.25">
      <c r="O74" s="1"/>
    </row>
    <row r="75" spans="2:22" ht="15.75" x14ac:dyDescent="0.25">
      <c r="O75" s="1"/>
    </row>
    <row r="76" spans="2:22" ht="15.75" x14ac:dyDescent="0.25">
      <c r="O76" s="1"/>
    </row>
  </sheetData>
  <mergeCells count="29">
    <mergeCell ref="N4:N5"/>
    <mergeCell ref="R4:R5"/>
    <mergeCell ref="O4:O5"/>
    <mergeCell ref="AF4:AF5"/>
    <mergeCell ref="S4:S5"/>
    <mergeCell ref="Q4:Q5"/>
    <mergeCell ref="AE4:AE5"/>
    <mergeCell ref="AD4:AD5"/>
    <mergeCell ref="B66:D66"/>
    <mergeCell ref="C65:D65"/>
    <mergeCell ref="B62:D62"/>
    <mergeCell ref="G4:M4"/>
    <mergeCell ref="B63:D63"/>
    <mergeCell ref="V3:AJ3"/>
    <mergeCell ref="U4:U5"/>
    <mergeCell ref="B61:E61"/>
    <mergeCell ref="C64:D64"/>
    <mergeCell ref="O1:R3"/>
    <mergeCell ref="C3:N3"/>
    <mergeCell ref="B4:B5"/>
    <mergeCell ref="AJ4:AJ5"/>
    <mergeCell ref="AH4:AH5"/>
    <mergeCell ref="AI4:AI5"/>
    <mergeCell ref="W4:AA4"/>
    <mergeCell ref="AC4:AC5"/>
    <mergeCell ref="AB4:AB5"/>
    <mergeCell ref="V4:V5"/>
    <mergeCell ref="AG4:AG5"/>
    <mergeCell ref="P4:P5"/>
  </mergeCells>
  <phoneticPr fontId="3" type="noConversion"/>
  <pageMargins left="0.75" right="0.75" top="1" bottom="1" header="0.5" footer="0.5"/>
  <pageSetup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25:A159"/>
  <sheetViews>
    <sheetView tabSelected="1" zoomScale="84" zoomScaleNormal="84" workbookViewId="0">
      <selection activeCell="V34" sqref="V34"/>
    </sheetView>
  </sheetViews>
  <sheetFormatPr baseColWidth="10" defaultColWidth="11.42578125" defaultRowHeight="12.75" x14ac:dyDescent="0.2"/>
  <sheetData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</sheetData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69"/>
  <sheetViews>
    <sheetView topLeftCell="A32" zoomScale="78" zoomScaleNormal="78" workbookViewId="0">
      <selection activeCell="I34" sqref="I34"/>
    </sheetView>
  </sheetViews>
  <sheetFormatPr baseColWidth="10" defaultColWidth="11.42578125" defaultRowHeight="12.75" x14ac:dyDescent="0.2"/>
  <cols>
    <col min="1" max="1" width="16.28515625" customWidth="1"/>
    <col min="2" max="8" width="10.42578125" customWidth="1"/>
    <col min="9" max="9" width="15.5703125" bestFit="1" customWidth="1"/>
    <col min="19" max="19" width="12.28515625" bestFit="1" customWidth="1"/>
    <col min="20" max="20" width="12.140625" customWidth="1"/>
    <col min="21" max="30" width="8.7109375" customWidth="1"/>
  </cols>
  <sheetData>
    <row r="2" spans="1:30" x14ac:dyDescent="0.2">
      <c r="A2" s="37" t="s">
        <v>100</v>
      </c>
    </row>
    <row r="3" spans="1:30" x14ac:dyDescent="0.2"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</row>
    <row r="4" spans="1:30" ht="15" x14ac:dyDescent="0.25">
      <c r="A4" s="51" t="s">
        <v>101</v>
      </c>
      <c r="B4" s="129" t="s">
        <v>102</v>
      </c>
      <c r="C4" s="129"/>
      <c r="D4" s="129"/>
      <c r="E4" s="129"/>
      <c r="F4" s="129"/>
      <c r="G4" s="129"/>
      <c r="H4" s="129"/>
    </row>
    <row r="6" spans="1:30" ht="31.5" x14ac:dyDescent="0.2">
      <c r="A6" s="47"/>
      <c r="B6" s="48" t="s">
        <v>103</v>
      </c>
      <c r="C6" s="48" t="s">
        <v>104</v>
      </c>
      <c r="D6" s="48" t="s">
        <v>105</v>
      </c>
      <c r="E6" s="48" t="s">
        <v>106</v>
      </c>
      <c r="F6" s="48" t="s">
        <v>107</v>
      </c>
      <c r="G6" s="48" t="s">
        <v>108</v>
      </c>
      <c r="H6" s="48" t="s">
        <v>93</v>
      </c>
    </row>
    <row r="7" spans="1:30" ht="16.5" x14ac:dyDescent="0.2">
      <c r="A7" s="49" t="s">
        <v>31</v>
      </c>
      <c r="B7" s="78">
        <v>109</v>
      </c>
      <c r="C7" s="78">
        <v>82</v>
      </c>
      <c r="D7" s="78">
        <v>15</v>
      </c>
      <c r="E7" s="78">
        <v>9</v>
      </c>
      <c r="F7" s="78">
        <v>1</v>
      </c>
      <c r="G7" s="78">
        <v>0</v>
      </c>
      <c r="H7" s="80">
        <f>SUM(B7:G7)</f>
        <v>216</v>
      </c>
      <c r="I7" s="45">
        <f>H7*100/1894</f>
        <v>11.404435058078141</v>
      </c>
    </row>
    <row r="8" spans="1:30" ht="16.5" x14ac:dyDescent="0.2">
      <c r="A8" s="49" t="s">
        <v>109</v>
      </c>
      <c r="B8" s="78">
        <v>416</v>
      </c>
      <c r="C8" s="78">
        <v>171</v>
      </c>
      <c r="D8" s="78">
        <v>31</v>
      </c>
      <c r="E8" s="78">
        <v>9</v>
      </c>
      <c r="F8" s="78">
        <v>6</v>
      </c>
      <c r="G8" s="78">
        <v>8</v>
      </c>
      <c r="H8" s="80">
        <f t="shared" ref="H8:H14" si="0">SUM(B8:G8)</f>
        <v>641</v>
      </c>
      <c r="I8" s="45">
        <f t="shared" ref="I8:I20" si="1">H8*100/1894</f>
        <v>33.843717001055964</v>
      </c>
    </row>
    <row r="9" spans="1:30" ht="16.5" x14ac:dyDescent="0.2">
      <c r="A9" s="49" t="s">
        <v>29</v>
      </c>
      <c r="B9" s="78">
        <v>141</v>
      </c>
      <c r="C9" s="78">
        <v>69</v>
      </c>
      <c r="D9" s="78">
        <v>28</v>
      </c>
      <c r="E9" s="78">
        <v>16</v>
      </c>
      <c r="F9" s="78">
        <v>7</v>
      </c>
      <c r="G9" s="78">
        <v>7</v>
      </c>
      <c r="H9" s="80">
        <f t="shared" si="0"/>
        <v>268</v>
      </c>
      <c r="I9" s="45">
        <f t="shared" si="1"/>
        <v>14.149947201689546</v>
      </c>
    </row>
    <row r="10" spans="1:30" ht="16.5" x14ac:dyDescent="0.2">
      <c r="A10" s="49" t="s">
        <v>33</v>
      </c>
      <c r="B10" s="78">
        <v>391</v>
      </c>
      <c r="C10" s="78">
        <v>155</v>
      </c>
      <c r="D10" s="78">
        <v>96</v>
      </c>
      <c r="E10" s="78">
        <v>44</v>
      </c>
      <c r="F10" s="78">
        <v>20</v>
      </c>
      <c r="G10" s="78">
        <v>32</v>
      </c>
      <c r="H10" s="80">
        <f t="shared" si="0"/>
        <v>738</v>
      </c>
      <c r="I10" s="45">
        <f t="shared" si="1"/>
        <v>38.965153115100314</v>
      </c>
    </row>
    <row r="11" spans="1:30" ht="16.5" customHeight="1" x14ac:dyDescent="0.2">
      <c r="A11" s="49" t="s">
        <v>32</v>
      </c>
      <c r="B11" s="78">
        <v>119</v>
      </c>
      <c r="C11" s="78">
        <v>47</v>
      </c>
      <c r="D11" s="78">
        <v>18</v>
      </c>
      <c r="E11" s="78">
        <v>10</v>
      </c>
      <c r="F11" s="78">
        <v>3</v>
      </c>
      <c r="G11" s="78">
        <v>4</v>
      </c>
      <c r="H11" s="80">
        <f t="shared" si="0"/>
        <v>201</v>
      </c>
      <c r="I11" s="45">
        <f t="shared" si="1"/>
        <v>10.612460401267159</v>
      </c>
    </row>
    <row r="12" spans="1:30" ht="16.5" x14ac:dyDescent="0.2">
      <c r="A12" s="49" t="s">
        <v>24</v>
      </c>
      <c r="B12" s="78">
        <v>70</v>
      </c>
      <c r="C12" s="78">
        <v>61</v>
      </c>
      <c r="D12" s="78">
        <v>12</v>
      </c>
      <c r="E12" s="78">
        <v>9</v>
      </c>
      <c r="F12" s="78">
        <v>3</v>
      </c>
      <c r="G12" s="78">
        <v>1</v>
      </c>
      <c r="H12" s="80">
        <f t="shared" si="0"/>
        <v>156</v>
      </c>
      <c r="I12" s="45">
        <f t="shared" si="1"/>
        <v>8.2365364308342137</v>
      </c>
    </row>
    <row r="13" spans="1:30" ht="33" x14ac:dyDescent="0.2">
      <c r="A13" s="49" t="s">
        <v>132</v>
      </c>
      <c r="B13" s="78">
        <v>34</v>
      </c>
      <c r="C13" s="78">
        <v>25</v>
      </c>
      <c r="D13" s="78">
        <v>3</v>
      </c>
      <c r="E13" s="78">
        <v>1</v>
      </c>
      <c r="F13" s="78">
        <v>0</v>
      </c>
      <c r="G13" s="78">
        <v>1</v>
      </c>
      <c r="H13" s="80">
        <f t="shared" si="0"/>
        <v>64</v>
      </c>
      <c r="I13" s="45">
        <f t="shared" si="1"/>
        <v>3.3790918690601899</v>
      </c>
    </row>
    <row r="14" spans="1:30" ht="15.75" x14ac:dyDescent="0.2">
      <c r="A14" s="50" t="s">
        <v>6</v>
      </c>
      <c r="B14" s="78">
        <v>6</v>
      </c>
      <c r="C14" s="78">
        <v>2</v>
      </c>
      <c r="D14" s="78">
        <v>5</v>
      </c>
      <c r="E14" s="78">
        <v>2</v>
      </c>
      <c r="F14" s="78">
        <v>1</v>
      </c>
      <c r="G14" s="78">
        <v>1</v>
      </c>
      <c r="H14" s="80">
        <f t="shared" si="0"/>
        <v>17</v>
      </c>
      <c r="I14" s="45">
        <f t="shared" si="1"/>
        <v>0.89757127771911294</v>
      </c>
    </row>
    <row r="15" spans="1:30" ht="15.75" x14ac:dyDescent="0.2">
      <c r="A15" s="50" t="s">
        <v>110</v>
      </c>
      <c r="B15" s="78">
        <v>17</v>
      </c>
      <c r="C15" s="78">
        <v>15</v>
      </c>
      <c r="D15" s="78">
        <v>25</v>
      </c>
      <c r="E15" s="78">
        <v>23</v>
      </c>
      <c r="F15" s="78">
        <v>9</v>
      </c>
      <c r="G15" s="78">
        <v>13</v>
      </c>
      <c r="H15" s="80">
        <f t="shared" ref="H15:H17" si="2">SUM(B15:G15)</f>
        <v>102</v>
      </c>
      <c r="I15" s="45">
        <f t="shared" si="1"/>
        <v>5.3854276663146781</v>
      </c>
    </row>
    <row r="16" spans="1:30" ht="15.75" x14ac:dyDescent="0.2">
      <c r="A16" s="50" t="s">
        <v>111</v>
      </c>
      <c r="B16" s="78"/>
      <c r="C16" s="78"/>
      <c r="D16" s="78"/>
      <c r="E16" s="78"/>
      <c r="F16" s="78"/>
      <c r="G16" s="78"/>
      <c r="H16" s="80">
        <f t="shared" si="2"/>
        <v>0</v>
      </c>
      <c r="I16" s="45">
        <f t="shared" si="1"/>
        <v>0</v>
      </c>
    </row>
    <row r="17" spans="1:22" ht="31.5" x14ac:dyDescent="0.2">
      <c r="A17" s="50" t="s">
        <v>38</v>
      </c>
      <c r="B17" s="78"/>
      <c r="C17" s="78"/>
      <c r="D17" s="78"/>
      <c r="E17" s="78"/>
      <c r="F17" s="78"/>
      <c r="G17" s="78"/>
      <c r="H17" s="80">
        <f t="shared" si="2"/>
        <v>0</v>
      </c>
      <c r="I17" s="45">
        <f t="shared" si="1"/>
        <v>0</v>
      </c>
      <c r="U17" s="72"/>
    </row>
    <row r="18" spans="1:22" ht="15.75" x14ac:dyDescent="0.2">
      <c r="A18" s="50" t="s">
        <v>112</v>
      </c>
      <c r="B18" s="78">
        <v>2</v>
      </c>
      <c r="C18" s="78">
        <v>7</v>
      </c>
      <c r="D18" s="78">
        <v>6</v>
      </c>
      <c r="E18" s="78">
        <v>7</v>
      </c>
      <c r="F18" s="78">
        <v>5</v>
      </c>
      <c r="G18" s="78">
        <v>5</v>
      </c>
      <c r="H18" s="80">
        <f>SUM(B18:G18)</f>
        <v>32</v>
      </c>
      <c r="I18" s="45">
        <f t="shared" si="1"/>
        <v>1.6895459345300949</v>
      </c>
      <c r="U18" s="72"/>
    </row>
    <row r="19" spans="1:22" ht="15.75" x14ac:dyDescent="0.2">
      <c r="A19" s="50" t="s">
        <v>113</v>
      </c>
      <c r="B19" s="78">
        <v>66</v>
      </c>
      <c r="C19" s="78">
        <v>53</v>
      </c>
      <c r="D19" s="78">
        <v>56</v>
      </c>
      <c r="E19" s="78">
        <v>27</v>
      </c>
      <c r="F19" s="78">
        <v>19</v>
      </c>
      <c r="G19" s="78">
        <v>37</v>
      </c>
      <c r="H19" s="80">
        <f>SUM(B19:G19)</f>
        <v>258</v>
      </c>
      <c r="I19" s="45">
        <f t="shared" si="1"/>
        <v>13.621964097148892</v>
      </c>
    </row>
    <row r="20" spans="1:22" ht="31.5" x14ac:dyDescent="0.2">
      <c r="A20" s="50" t="s">
        <v>134</v>
      </c>
      <c r="B20" s="78">
        <v>22</v>
      </c>
      <c r="C20" s="78">
        <v>6</v>
      </c>
      <c r="D20" s="78">
        <v>6</v>
      </c>
      <c r="E20" s="78">
        <v>11</v>
      </c>
      <c r="F20" s="78">
        <v>3</v>
      </c>
      <c r="G20" s="78">
        <v>5</v>
      </c>
      <c r="H20" s="80">
        <f>SUM(B20:G20)</f>
        <v>53</v>
      </c>
      <c r="I20" s="45">
        <f t="shared" si="1"/>
        <v>2.79831045406547</v>
      </c>
    </row>
    <row r="21" spans="1:22" ht="15.75" x14ac:dyDescent="0.2">
      <c r="A21" s="50" t="s">
        <v>114</v>
      </c>
      <c r="B21" s="78">
        <v>154</v>
      </c>
      <c r="C21" s="78">
        <v>20</v>
      </c>
      <c r="D21" s="78">
        <v>38</v>
      </c>
      <c r="E21" s="78">
        <v>167</v>
      </c>
      <c r="F21" s="78">
        <v>156</v>
      </c>
      <c r="G21" s="78">
        <v>146</v>
      </c>
      <c r="H21" s="80">
        <f>SUM(B21:G21)</f>
        <v>681</v>
      </c>
      <c r="I21" s="45"/>
    </row>
    <row r="22" spans="1:22" ht="15.75" x14ac:dyDescent="0.25">
      <c r="A22" s="74" t="s">
        <v>115</v>
      </c>
      <c r="B22" s="63">
        <f>SUM(B7:B19)</f>
        <v>1371</v>
      </c>
      <c r="C22" s="63">
        <f t="shared" ref="C22:H22" si="3">SUM(C7:C19)</f>
        <v>687</v>
      </c>
      <c r="D22" s="63">
        <f t="shared" si="3"/>
        <v>295</v>
      </c>
      <c r="E22" s="63">
        <f t="shared" si="3"/>
        <v>157</v>
      </c>
      <c r="F22" s="63">
        <f t="shared" si="3"/>
        <v>74</v>
      </c>
      <c r="G22" s="63">
        <f t="shared" si="3"/>
        <v>109</v>
      </c>
      <c r="H22" s="63">
        <f t="shared" si="3"/>
        <v>2693</v>
      </c>
      <c r="K22" s="55"/>
      <c r="L22" s="55"/>
      <c r="M22" s="55"/>
      <c r="N22" s="55"/>
      <c r="O22" s="55"/>
    </row>
    <row r="23" spans="1:22" ht="15.75" x14ac:dyDescent="0.2">
      <c r="A23" s="74" t="s">
        <v>116</v>
      </c>
      <c r="B23">
        <f>SUM(B7:B21)</f>
        <v>1547</v>
      </c>
      <c r="C23">
        <f t="shared" ref="C23:G23" si="4">SUM(C7:C21)</f>
        <v>713</v>
      </c>
      <c r="D23">
        <f t="shared" si="4"/>
        <v>339</v>
      </c>
      <c r="E23">
        <f t="shared" si="4"/>
        <v>335</v>
      </c>
      <c r="F23">
        <f t="shared" si="4"/>
        <v>233</v>
      </c>
      <c r="G23">
        <f t="shared" si="4"/>
        <v>260</v>
      </c>
      <c r="H23">
        <f>SUM(H7:H21)</f>
        <v>3427</v>
      </c>
      <c r="K23" s="56"/>
    </row>
    <row r="24" spans="1:22" x14ac:dyDescent="0.2">
      <c r="K24" s="56"/>
      <c r="O24" s="56"/>
    </row>
    <row r="25" spans="1:22" x14ac:dyDescent="0.2">
      <c r="A25" s="63" t="s">
        <v>31</v>
      </c>
      <c r="B25" s="67">
        <f>+B7/$B$22</f>
        <v>7.9504011670313637E-2</v>
      </c>
      <c r="C25" s="67">
        <f t="shared" ref="C25:C37" si="5">+C7/$C$22</f>
        <v>0.11935953420669577</v>
      </c>
      <c r="D25" s="67">
        <f t="shared" ref="D25:D34" si="6">+D7/$D$22</f>
        <v>5.0847457627118647E-2</v>
      </c>
      <c r="E25" s="67">
        <f>+E7/$E$22</f>
        <v>5.7324840764331211E-2</v>
      </c>
      <c r="F25" s="67">
        <f t="shared" ref="F25:F37" si="7">+F7/$F$22</f>
        <v>1.3513513513513514E-2</v>
      </c>
      <c r="G25" s="67">
        <f t="shared" ref="G25:G37" si="8">+G7/$G$22</f>
        <v>0</v>
      </c>
      <c r="H25" s="67">
        <f t="shared" ref="H25:H37" si="9">+H7/$H$22</f>
        <v>8.0207946528035645E-2</v>
      </c>
      <c r="K25" s="56"/>
    </row>
    <row r="26" spans="1:22" x14ac:dyDescent="0.2">
      <c r="A26" s="63" t="s">
        <v>109</v>
      </c>
      <c r="B26" s="67">
        <f>+B8/$B$22</f>
        <v>0.30342815463165573</v>
      </c>
      <c r="C26" s="67">
        <f>+C8/$C$22</f>
        <v>0.24890829694323144</v>
      </c>
      <c r="D26" s="67">
        <f t="shared" si="6"/>
        <v>0.10508474576271186</v>
      </c>
      <c r="E26" s="67">
        <f t="shared" ref="E26:E37" si="10">+E8/$E$22</f>
        <v>5.7324840764331211E-2</v>
      </c>
      <c r="F26" s="67">
        <f t="shared" si="7"/>
        <v>8.1081081081081086E-2</v>
      </c>
      <c r="G26" s="67">
        <f t="shared" si="8"/>
        <v>7.3394495412844041E-2</v>
      </c>
      <c r="H26" s="67">
        <f t="shared" si="9"/>
        <v>0.23802450798366134</v>
      </c>
      <c r="K26" s="56"/>
      <c r="O26" s="56"/>
    </row>
    <row r="27" spans="1:22" x14ac:dyDescent="0.2">
      <c r="A27" s="63" t="s">
        <v>29</v>
      </c>
      <c r="B27" s="67">
        <f t="shared" ref="B27:B37" si="11">+B9/$B$22</f>
        <v>0.10284463894967177</v>
      </c>
      <c r="C27" s="67">
        <f t="shared" si="5"/>
        <v>0.10043668122270742</v>
      </c>
      <c r="D27" s="67">
        <f t="shared" si="6"/>
        <v>9.4915254237288138E-2</v>
      </c>
      <c r="E27" s="67">
        <f t="shared" si="10"/>
        <v>0.10191082802547771</v>
      </c>
      <c r="F27" s="67">
        <f t="shared" si="7"/>
        <v>9.45945945945946E-2</v>
      </c>
      <c r="G27" s="67">
        <f t="shared" si="8"/>
        <v>6.4220183486238536E-2</v>
      </c>
      <c r="H27" s="67">
        <f t="shared" si="9"/>
        <v>9.9517266988488673E-2</v>
      </c>
      <c r="K27" s="56"/>
    </row>
    <row r="28" spans="1:22" x14ac:dyDescent="0.2">
      <c r="A28" s="63" t="s">
        <v>33</v>
      </c>
      <c r="B28" s="67">
        <f>+B10/$B$22</f>
        <v>0.28519328956965717</v>
      </c>
      <c r="C28" s="67">
        <f>+C10/$C$22</f>
        <v>0.22561863173216884</v>
      </c>
      <c r="D28" s="67">
        <f t="shared" si="6"/>
        <v>0.3254237288135593</v>
      </c>
      <c r="E28" s="67">
        <f t="shared" si="10"/>
        <v>0.28025477707006369</v>
      </c>
      <c r="F28" s="67">
        <f t="shared" si="7"/>
        <v>0.27027027027027029</v>
      </c>
      <c r="G28" s="67">
        <f t="shared" si="8"/>
        <v>0.29357798165137616</v>
      </c>
      <c r="H28" s="67">
        <f t="shared" si="9"/>
        <v>0.27404381730412181</v>
      </c>
      <c r="K28" s="56"/>
    </row>
    <row r="29" spans="1:22" x14ac:dyDescent="0.2">
      <c r="A29" s="63" t="s">
        <v>32</v>
      </c>
      <c r="B29" s="67">
        <f t="shared" si="11"/>
        <v>8.6797957695113059E-2</v>
      </c>
      <c r="C29" s="67">
        <f>+C11/$C$22</f>
        <v>6.8413391557496359E-2</v>
      </c>
      <c r="D29" s="67">
        <f t="shared" si="6"/>
        <v>6.1016949152542375E-2</v>
      </c>
      <c r="E29" s="67">
        <f t="shared" si="10"/>
        <v>6.3694267515923567E-2</v>
      </c>
      <c r="F29" s="67">
        <f t="shared" si="7"/>
        <v>4.0540540540540543E-2</v>
      </c>
      <c r="G29" s="67">
        <f t="shared" si="8"/>
        <v>3.669724770642202E-2</v>
      </c>
      <c r="H29" s="67">
        <f t="shared" si="9"/>
        <v>7.4637950241366505E-2</v>
      </c>
      <c r="K29" s="56"/>
      <c r="S29" t="s">
        <v>117</v>
      </c>
      <c r="V29" t="s">
        <v>118</v>
      </c>
    </row>
    <row r="30" spans="1:22" x14ac:dyDescent="0.2">
      <c r="A30" s="63" t="s">
        <v>24</v>
      </c>
      <c r="B30" s="67">
        <f t="shared" si="11"/>
        <v>5.1057622173595912E-2</v>
      </c>
      <c r="C30" s="67">
        <f t="shared" si="5"/>
        <v>8.8791848617176122E-2</v>
      </c>
      <c r="D30" s="67">
        <f t="shared" si="6"/>
        <v>4.0677966101694912E-2</v>
      </c>
      <c r="E30" s="67">
        <f t="shared" si="10"/>
        <v>5.7324840764331211E-2</v>
      </c>
      <c r="F30" s="67">
        <f t="shared" si="7"/>
        <v>4.0540540540540543E-2</v>
      </c>
      <c r="G30" s="67">
        <f t="shared" si="8"/>
        <v>9.1743119266055051E-3</v>
      </c>
      <c r="H30" s="67">
        <f t="shared" si="9"/>
        <v>5.7927961381359076E-2</v>
      </c>
      <c r="K30" s="56"/>
      <c r="S30">
        <f>H23</f>
        <v>3427</v>
      </c>
      <c r="T30">
        <v>100</v>
      </c>
      <c r="V30">
        <f>H22</f>
        <v>2693</v>
      </c>
    </row>
    <row r="31" spans="1:22" x14ac:dyDescent="0.2">
      <c r="A31" s="63" t="s">
        <v>132</v>
      </c>
      <c r="B31" s="67">
        <f t="shared" si="11"/>
        <v>2.4799416484318017E-2</v>
      </c>
      <c r="C31" s="67">
        <f t="shared" si="5"/>
        <v>3.6390101892285295E-2</v>
      </c>
      <c r="D31" s="67">
        <f t="shared" si="6"/>
        <v>1.0169491525423728E-2</v>
      </c>
      <c r="E31" s="67">
        <f t="shared" si="10"/>
        <v>6.369426751592357E-3</v>
      </c>
      <c r="F31" s="67">
        <f t="shared" si="7"/>
        <v>0</v>
      </c>
      <c r="G31" s="67">
        <f t="shared" si="8"/>
        <v>9.1743119266055051E-3</v>
      </c>
      <c r="H31" s="67">
        <f t="shared" si="9"/>
        <v>2.3765317489788339E-2</v>
      </c>
      <c r="K31" s="56"/>
      <c r="S31">
        <f>B23+C23</f>
        <v>2260</v>
      </c>
      <c r="V31">
        <f>C22+B22</f>
        <v>2058</v>
      </c>
    </row>
    <row r="32" spans="1:22" x14ac:dyDescent="0.2">
      <c r="A32" s="63" t="s">
        <v>6</v>
      </c>
      <c r="B32" s="67">
        <f t="shared" si="11"/>
        <v>4.3763676148796497E-3</v>
      </c>
      <c r="C32" s="67">
        <f t="shared" si="5"/>
        <v>2.911208151382824E-3</v>
      </c>
      <c r="D32" s="67">
        <f t="shared" si="6"/>
        <v>1.6949152542372881E-2</v>
      </c>
      <c r="E32" s="67">
        <f t="shared" si="10"/>
        <v>1.2738853503184714E-2</v>
      </c>
      <c r="F32" s="67">
        <f t="shared" si="7"/>
        <v>1.3513513513513514E-2</v>
      </c>
      <c r="G32" s="67">
        <f t="shared" si="8"/>
        <v>9.1743119266055051E-3</v>
      </c>
      <c r="H32" s="67">
        <f t="shared" si="9"/>
        <v>6.3126624582250275E-3</v>
      </c>
      <c r="K32" s="56"/>
    </row>
    <row r="33" spans="1:22" ht="15" x14ac:dyDescent="0.25">
      <c r="A33" s="63" t="s">
        <v>110</v>
      </c>
      <c r="B33" s="67">
        <f t="shared" si="11"/>
        <v>1.2399708242159009E-2</v>
      </c>
      <c r="C33" s="67">
        <f t="shared" si="5"/>
        <v>2.1834061135371178E-2</v>
      </c>
      <c r="D33" s="67">
        <f t="shared" si="6"/>
        <v>8.4745762711864403E-2</v>
      </c>
      <c r="E33" s="67">
        <f t="shared" si="10"/>
        <v>0.1464968152866242</v>
      </c>
      <c r="F33" s="67">
        <f t="shared" si="7"/>
        <v>0.12162162162162163</v>
      </c>
      <c r="G33" s="67">
        <f t="shared" si="8"/>
        <v>0.11926605504587157</v>
      </c>
      <c r="H33" s="67">
        <f t="shared" si="9"/>
        <v>3.7875974749350165E-2</v>
      </c>
      <c r="L33" s="57"/>
      <c r="M33" s="57"/>
      <c r="N33" s="57"/>
      <c r="O33" s="57"/>
      <c r="S33" s="58">
        <f>S31/S30</f>
        <v>0.65946892325649253</v>
      </c>
      <c r="T33" t="s">
        <v>119</v>
      </c>
      <c r="V33" s="58">
        <f>V31/V30</f>
        <v>0.76420349053100634</v>
      </c>
    </row>
    <row r="34" spans="1:22" ht="14.25" customHeight="1" x14ac:dyDescent="0.2">
      <c r="A34" s="63" t="s">
        <v>111</v>
      </c>
      <c r="B34" s="67">
        <f t="shared" si="11"/>
        <v>0</v>
      </c>
      <c r="C34" s="67">
        <f t="shared" si="5"/>
        <v>0</v>
      </c>
      <c r="D34" s="67">
        <f t="shared" si="6"/>
        <v>0</v>
      </c>
      <c r="E34" s="67">
        <f t="shared" si="10"/>
        <v>0</v>
      </c>
      <c r="F34" s="67">
        <f t="shared" si="7"/>
        <v>0</v>
      </c>
      <c r="G34" s="67">
        <f t="shared" si="8"/>
        <v>0</v>
      </c>
      <c r="H34" s="67">
        <f t="shared" si="9"/>
        <v>0</v>
      </c>
      <c r="M34" s="45"/>
    </row>
    <row r="35" spans="1:22" x14ac:dyDescent="0.2">
      <c r="A35" s="63" t="s">
        <v>38</v>
      </c>
      <c r="B35" s="67">
        <f t="shared" si="11"/>
        <v>0</v>
      </c>
      <c r="C35" s="67">
        <f t="shared" si="5"/>
        <v>0</v>
      </c>
      <c r="D35" s="67">
        <f t="shared" ref="D35" si="12">+D17/$D$22</f>
        <v>0</v>
      </c>
      <c r="E35" s="67">
        <f t="shared" si="10"/>
        <v>0</v>
      </c>
      <c r="F35" s="67">
        <f t="shared" si="7"/>
        <v>0</v>
      </c>
      <c r="G35" s="67">
        <f t="shared" si="8"/>
        <v>0</v>
      </c>
      <c r="H35" s="67">
        <f t="shared" si="9"/>
        <v>0</v>
      </c>
    </row>
    <row r="36" spans="1:22" x14ac:dyDescent="0.2">
      <c r="A36" s="63" t="s">
        <v>112</v>
      </c>
      <c r="B36" s="67">
        <f t="shared" si="11"/>
        <v>1.4587892049598833E-3</v>
      </c>
      <c r="C36" s="67">
        <f t="shared" si="5"/>
        <v>1.0189228529839884E-2</v>
      </c>
      <c r="D36" s="67">
        <f>+D18/$D$22</f>
        <v>2.0338983050847456E-2</v>
      </c>
      <c r="E36" s="67">
        <f t="shared" si="10"/>
        <v>4.4585987261146494E-2</v>
      </c>
      <c r="F36" s="67">
        <f t="shared" si="7"/>
        <v>6.7567567567567571E-2</v>
      </c>
      <c r="G36" s="67">
        <f t="shared" si="8"/>
        <v>4.5871559633027525E-2</v>
      </c>
      <c r="H36" s="67">
        <f t="shared" si="9"/>
        <v>1.188265874489417E-2</v>
      </c>
    </row>
    <row r="37" spans="1:22" x14ac:dyDescent="0.2">
      <c r="A37" s="63" t="s">
        <v>113</v>
      </c>
      <c r="B37" s="67">
        <f t="shared" si="11"/>
        <v>4.8140043763676151E-2</v>
      </c>
      <c r="C37" s="67">
        <f t="shared" si="5"/>
        <v>7.7147016011644837E-2</v>
      </c>
      <c r="D37" s="67">
        <f>+D19/$D$22</f>
        <v>0.18983050847457628</v>
      </c>
      <c r="E37" s="67">
        <f t="shared" si="10"/>
        <v>0.17197452229299362</v>
      </c>
      <c r="F37" s="67">
        <f t="shared" si="7"/>
        <v>0.25675675675675674</v>
      </c>
      <c r="G37" s="67">
        <f t="shared" si="8"/>
        <v>0.33944954128440369</v>
      </c>
      <c r="H37" s="67">
        <f t="shared" si="9"/>
        <v>9.5803936130709241E-2</v>
      </c>
    </row>
    <row r="42" spans="1:22" x14ac:dyDescent="0.2">
      <c r="A42" s="68" t="s">
        <v>31</v>
      </c>
      <c r="B42" s="69">
        <f t="shared" ref="B42:B47" si="13">+B7/$B$23</f>
        <v>7.0458952811893988E-2</v>
      </c>
      <c r="C42" s="69">
        <f>+C7/$C$23</f>
        <v>0.11500701262272089</v>
      </c>
      <c r="D42" s="69">
        <f t="shared" ref="D42:D47" si="14">+D7/$D$23</f>
        <v>4.4247787610619468E-2</v>
      </c>
      <c r="E42" s="69">
        <f>+E7/$E$23</f>
        <v>2.6865671641791045E-2</v>
      </c>
      <c r="F42" s="69">
        <f t="shared" ref="F42:F52" si="15">+F7/$F$23</f>
        <v>4.2918454935622317E-3</v>
      </c>
      <c r="G42" s="69">
        <f>+G7/$G$23</f>
        <v>0</v>
      </c>
      <c r="H42" s="69">
        <f t="shared" ref="H42:H54" si="16">+H7/$H$23</f>
        <v>6.3028888240443531E-2</v>
      </c>
    </row>
    <row r="43" spans="1:22" x14ac:dyDescent="0.2">
      <c r="A43" s="68" t="s">
        <v>109</v>
      </c>
      <c r="B43" s="69">
        <f t="shared" si="13"/>
        <v>0.26890756302521007</v>
      </c>
      <c r="C43" s="69">
        <f>+C8/$C$23</f>
        <v>0.23983169705469845</v>
      </c>
      <c r="D43" s="69">
        <f t="shared" si="14"/>
        <v>9.1445427728613568E-2</v>
      </c>
      <c r="E43" s="69">
        <f>+E8/$E$23</f>
        <v>2.6865671641791045E-2</v>
      </c>
      <c r="F43" s="69">
        <f>+F8/$F$23</f>
        <v>2.575107296137339E-2</v>
      </c>
      <c r="G43" s="69">
        <f>+G8/$G$23</f>
        <v>3.0769230769230771E-2</v>
      </c>
      <c r="H43" s="69">
        <f t="shared" si="16"/>
        <v>0.18704406186168659</v>
      </c>
    </row>
    <row r="44" spans="1:22" x14ac:dyDescent="0.2">
      <c r="A44" s="68" t="s">
        <v>29</v>
      </c>
      <c r="B44" s="69">
        <f t="shared" si="13"/>
        <v>9.1144149967679375E-2</v>
      </c>
      <c r="C44" s="69">
        <f>+C9/$C$23</f>
        <v>9.6774193548387094E-2</v>
      </c>
      <c r="D44" s="69">
        <f t="shared" si="14"/>
        <v>8.2595870206489674E-2</v>
      </c>
      <c r="E44" s="69">
        <f t="shared" ref="E44:E53" si="17">+E9/$E$23</f>
        <v>4.7761194029850747E-2</v>
      </c>
      <c r="F44" s="69">
        <f>+F9/$F$23</f>
        <v>3.0042918454935622E-2</v>
      </c>
      <c r="G44" s="69">
        <f>+G9/$G$23</f>
        <v>2.6923076923076925E-2</v>
      </c>
      <c r="H44" s="69">
        <f t="shared" si="16"/>
        <v>7.8202509483513274E-2</v>
      </c>
    </row>
    <row r="45" spans="1:22" x14ac:dyDescent="0.2">
      <c r="A45" s="68" t="s">
        <v>33</v>
      </c>
      <c r="B45" s="69">
        <f t="shared" si="13"/>
        <v>0.25274725274725274</v>
      </c>
      <c r="C45" s="69">
        <f>+C10/$C$23</f>
        <v>0.21739130434782608</v>
      </c>
      <c r="D45" s="69">
        <f t="shared" si="14"/>
        <v>0.2831858407079646</v>
      </c>
      <c r="E45" s="69">
        <f>+E10/$E$23</f>
        <v>0.13134328358208955</v>
      </c>
      <c r="F45" s="69">
        <f>+F10/$F$23</f>
        <v>8.5836909871244635E-2</v>
      </c>
      <c r="G45" s="69">
        <f>+G10/$G$23</f>
        <v>0.12307692307692308</v>
      </c>
      <c r="H45" s="69">
        <f t="shared" si="16"/>
        <v>0.21534870148818208</v>
      </c>
    </row>
    <row r="46" spans="1:22" x14ac:dyDescent="0.2">
      <c r="A46" s="68" t="s">
        <v>32</v>
      </c>
      <c r="B46" s="69">
        <f t="shared" si="13"/>
        <v>7.6923076923076927E-2</v>
      </c>
      <c r="C46" s="69">
        <f t="shared" ref="C46:C52" si="18">+C11/$C$23</f>
        <v>6.5918653576437586E-2</v>
      </c>
      <c r="D46" s="69">
        <f t="shared" si="14"/>
        <v>5.3097345132743362E-2</v>
      </c>
      <c r="E46" s="69">
        <f>+E11/$E$23</f>
        <v>2.9850746268656716E-2</v>
      </c>
      <c r="F46" s="69">
        <f t="shared" si="15"/>
        <v>1.2875536480686695E-2</v>
      </c>
      <c r="G46" s="69">
        <f t="shared" ref="G46:G54" si="19">+G11/$G$23</f>
        <v>1.5384615384615385E-2</v>
      </c>
      <c r="H46" s="69">
        <f t="shared" si="16"/>
        <v>5.8651882112634959E-2</v>
      </c>
    </row>
    <row r="47" spans="1:22" x14ac:dyDescent="0.2">
      <c r="A47" s="68" t="s">
        <v>24</v>
      </c>
      <c r="B47" s="69">
        <f t="shared" si="13"/>
        <v>4.5248868778280542E-2</v>
      </c>
      <c r="C47" s="69">
        <f>+C12/$C$23</f>
        <v>8.5553997194950909E-2</v>
      </c>
      <c r="D47" s="69">
        <f t="shared" si="14"/>
        <v>3.5398230088495575E-2</v>
      </c>
      <c r="E47" s="69">
        <f t="shared" si="17"/>
        <v>2.6865671641791045E-2</v>
      </c>
      <c r="F47" s="69">
        <f t="shared" si="15"/>
        <v>1.2875536480686695E-2</v>
      </c>
      <c r="G47" s="69">
        <f t="shared" si="19"/>
        <v>3.8461538461538464E-3</v>
      </c>
      <c r="H47" s="69">
        <f t="shared" si="16"/>
        <v>4.5520863729209222E-2</v>
      </c>
    </row>
    <row r="48" spans="1:22" x14ac:dyDescent="0.2">
      <c r="A48" s="68" t="s">
        <v>34</v>
      </c>
      <c r="B48" s="69">
        <f t="shared" ref="B48:B52" si="20">+B13/$B$23</f>
        <v>2.197802197802198E-2</v>
      </c>
      <c r="C48" s="69">
        <f>+C13/$C$23</f>
        <v>3.5063113604488078E-2</v>
      </c>
      <c r="D48" s="69">
        <f t="shared" ref="D48:D53" si="21">+D13/$D$23</f>
        <v>8.8495575221238937E-3</v>
      </c>
      <c r="E48" s="69">
        <f t="shared" si="17"/>
        <v>2.9850746268656717E-3</v>
      </c>
      <c r="F48" s="69">
        <f t="shared" si="15"/>
        <v>0</v>
      </c>
      <c r="G48" s="69">
        <f t="shared" si="19"/>
        <v>3.8461538461538464E-3</v>
      </c>
      <c r="H48" s="69">
        <f t="shared" si="16"/>
        <v>1.8675226145316602E-2</v>
      </c>
    </row>
    <row r="49" spans="1:8" x14ac:dyDescent="0.2">
      <c r="A49" s="68" t="s">
        <v>6</v>
      </c>
      <c r="B49" s="69">
        <f t="shared" si="20"/>
        <v>3.8784744667097609E-3</v>
      </c>
      <c r="C49" s="69">
        <f>+C14/$C$23</f>
        <v>2.8050490883590462E-3</v>
      </c>
      <c r="D49" s="69">
        <f>+D14/$D$23</f>
        <v>1.4749262536873156E-2</v>
      </c>
      <c r="E49" s="69">
        <f>+E14/$E$23</f>
        <v>5.9701492537313433E-3</v>
      </c>
      <c r="F49" s="69">
        <f>+F14/$F$23</f>
        <v>4.2918454935622317E-3</v>
      </c>
      <c r="G49" s="69">
        <f t="shared" si="19"/>
        <v>3.8461538461538464E-3</v>
      </c>
      <c r="H49" s="69">
        <f t="shared" si="16"/>
        <v>4.960606944849723E-3</v>
      </c>
    </row>
    <row r="50" spans="1:8" x14ac:dyDescent="0.2">
      <c r="A50" s="68" t="s">
        <v>110</v>
      </c>
      <c r="B50" s="69">
        <f t="shared" si="20"/>
        <v>1.098901098901099E-2</v>
      </c>
      <c r="C50" s="69">
        <f t="shared" si="18"/>
        <v>2.1037868162692847E-2</v>
      </c>
      <c r="D50" s="69">
        <f t="shared" si="21"/>
        <v>7.3746312684365781E-2</v>
      </c>
      <c r="E50" s="69">
        <f t="shared" si="17"/>
        <v>6.8656716417910449E-2</v>
      </c>
      <c r="F50" s="69">
        <f t="shared" si="15"/>
        <v>3.8626609442060089E-2</v>
      </c>
      <c r="G50" s="69">
        <f t="shared" si="19"/>
        <v>0.05</v>
      </c>
      <c r="H50" s="69">
        <f t="shared" si="16"/>
        <v>2.9763641669098336E-2</v>
      </c>
    </row>
    <row r="51" spans="1:8" x14ac:dyDescent="0.2">
      <c r="A51" s="68" t="s">
        <v>111</v>
      </c>
      <c r="B51" s="69">
        <f t="shared" si="20"/>
        <v>0</v>
      </c>
      <c r="C51" s="69">
        <f t="shared" si="18"/>
        <v>0</v>
      </c>
      <c r="D51" s="69">
        <f t="shared" si="21"/>
        <v>0</v>
      </c>
      <c r="E51" s="69">
        <f t="shared" si="17"/>
        <v>0</v>
      </c>
      <c r="F51" s="69">
        <f t="shared" si="15"/>
        <v>0</v>
      </c>
      <c r="G51" s="69">
        <f t="shared" si="19"/>
        <v>0</v>
      </c>
      <c r="H51" s="69">
        <f t="shared" si="16"/>
        <v>0</v>
      </c>
    </row>
    <row r="52" spans="1:8" x14ac:dyDescent="0.2">
      <c r="A52" s="68" t="s">
        <v>38</v>
      </c>
      <c r="B52" s="69">
        <f t="shared" si="20"/>
        <v>0</v>
      </c>
      <c r="C52" s="69">
        <f t="shared" si="18"/>
        <v>0</v>
      </c>
      <c r="D52" s="69">
        <f t="shared" si="21"/>
        <v>0</v>
      </c>
      <c r="E52" s="69">
        <f t="shared" si="17"/>
        <v>0</v>
      </c>
      <c r="F52" s="69">
        <f t="shared" si="15"/>
        <v>0</v>
      </c>
      <c r="G52" s="69">
        <f t="shared" si="19"/>
        <v>0</v>
      </c>
      <c r="H52" s="69">
        <f t="shared" si="16"/>
        <v>0</v>
      </c>
    </row>
    <row r="53" spans="1:8" x14ac:dyDescent="0.2">
      <c r="A53" s="68" t="s">
        <v>112</v>
      </c>
      <c r="B53" s="69">
        <f>+B18/$B$23</f>
        <v>1.2928248222365869E-3</v>
      </c>
      <c r="C53" s="69">
        <f>+C18/$C$23</f>
        <v>9.8176718092566617E-3</v>
      </c>
      <c r="D53" s="69">
        <f t="shared" si="21"/>
        <v>1.7699115044247787E-2</v>
      </c>
      <c r="E53" s="69">
        <f t="shared" si="17"/>
        <v>2.0895522388059702E-2</v>
      </c>
      <c r="F53" s="69">
        <f>+F18/$F$23</f>
        <v>2.1459227467811159E-2</v>
      </c>
      <c r="G53" s="69">
        <f t="shared" si="19"/>
        <v>1.9230769230769232E-2</v>
      </c>
      <c r="H53" s="69">
        <f t="shared" si="16"/>
        <v>9.3376130726583011E-3</v>
      </c>
    </row>
    <row r="54" spans="1:8" x14ac:dyDescent="0.2">
      <c r="A54" s="68" t="s">
        <v>113</v>
      </c>
      <c r="B54" s="69">
        <f>+B19/$B$23</f>
        <v>4.266321913380737E-2</v>
      </c>
      <c r="C54" s="69">
        <f>+C19/$C$23</f>
        <v>7.4333800841514724E-2</v>
      </c>
      <c r="D54" s="69">
        <f>+D19/$D$23</f>
        <v>0.16519174041297935</v>
      </c>
      <c r="E54" s="69">
        <f>+E19/$E$23</f>
        <v>8.0597014925373134E-2</v>
      </c>
      <c r="F54" s="69">
        <f>+F19/$F$23</f>
        <v>8.15450643776824E-2</v>
      </c>
      <c r="G54" s="69">
        <f t="shared" si="19"/>
        <v>0.1423076923076923</v>
      </c>
      <c r="H54" s="69">
        <f t="shared" si="16"/>
        <v>7.5284505398307555E-2</v>
      </c>
    </row>
    <row r="55" spans="1:8" x14ac:dyDescent="0.2">
      <c r="A55" s="68" t="s">
        <v>114</v>
      </c>
      <c r="B55" s="69">
        <f>+B21/$B$23</f>
        <v>9.9547511312217188E-2</v>
      </c>
      <c r="C55" s="69">
        <f>+C21/$C$23</f>
        <v>2.8050490883590462E-2</v>
      </c>
      <c r="D55" s="69">
        <f>+D21/$D$23</f>
        <v>0.11209439528023599</v>
      </c>
      <c r="E55" s="69">
        <f>+E21/$E$23</f>
        <v>0.49850746268656715</v>
      </c>
      <c r="F55" s="69">
        <f>+F21/$F$23</f>
        <v>0.66952789699570814</v>
      </c>
      <c r="G55" s="69">
        <f>+G21/$G$23</f>
        <v>0.56153846153846154</v>
      </c>
      <c r="H55" s="69">
        <f>+H21/$H$23</f>
        <v>0.19871607820250947</v>
      </c>
    </row>
    <row r="64" spans="1:8" ht="15" x14ac:dyDescent="0.25">
      <c r="A64" s="51" t="s">
        <v>101</v>
      </c>
      <c r="B64" s="129" t="s">
        <v>102</v>
      </c>
      <c r="C64" s="129"/>
      <c r="D64" s="129"/>
      <c r="E64" s="129"/>
      <c r="F64" s="129"/>
      <c r="G64" s="129"/>
      <c r="H64" s="129"/>
    </row>
    <row r="66" spans="1:16" ht="31.5" x14ac:dyDescent="0.2">
      <c r="A66" s="47"/>
      <c r="B66" s="48" t="s">
        <v>103</v>
      </c>
      <c r="C66" s="48" t="s">
        <v>104</v>
      </c>
      <c r="D66" s="48" t="s">
        <v>105</v>
      </c>
      <c r="E66" s="48" t="s">
        <v>106</v>
      </c>
      <c r="F66" s="48" t="s">
        <v>107</v>
      </c>
      <c r="G66" s="48" t="s">
        <v>108</v>
      </c>
      <c r="H66" s="48" t="s">
        <v>120</v>
      </c>
      <c r="I66" s="48" t="s">
        <v>93</v>
      </c>
      <c r="K66" s="48" t="s">
        <v>103</v>
      </c>
      <c r="L66" s="48" t="s">
        <v>104</v>
      </c>
      <c r="M66" s="48" t="s">
        <v>105</v>
      </c>
      <c r="N66" s="48" t="s">
        <v>106</v>
      </c>
      <c r="O66" s="48" t="s">
        <v>107</v>
      </c>
      <c r="P66" s="48" t="s">
        <v>108</v>
      </c>
    </row>
    <row r="67" spans="1:16" ht="16.5" x14ac:dyDescent="0.2">
      <c r="A67" s="49" t="s">
        <v>121</v>
      </c>
      <c r="B67" s="38">
        <v>82</v>
      </c>
      <c r="C67" s="38">
        <v>39</v>
      </c>
      <c r="D67" s="38">
        <v>1783</v>
      </c>
      <c r="E67" s="38">
        <v>27652</v>
      </c>
      <c r="F67" s="38">
        <v>17405</v>
      </c>
      <c r="G67" s="38">
        <v>5882</v>
      </c>
      <c r="H67" s="38">
        <v>0</v>
      </c>
      <c r="I67" s="46">
        <f>SUM(B67:H67)</f>
        <v>52843</v>
      </c>
      <c r="K67" s="53">
        <f t="shared" ref="K67:P67" si="22">B67*100/B69</f>
        <v>29.818181818181817</v>
      </c>
      <c r="L67" s="53">
        <f t="shared" si="22"/>
        <v>29.323308270676691</v>
      </c>
      <c r="M67" s="53">
        <f t="shared" si="22"/>
        <v>47.763193142244845</v>
      </c>
      <c r="N67" s="53">
        <f t="shared" si="22"/>
        <v>51.706277230314704</v>
      </c>
      <c r="O67" s="53">
        <f t="shared" si="22"/>
        <v>50.645987313041957</v>
      </c>
      <c r="P67" s="53">
        <f t="shared" si="22"/>
        <v>45.512225317239242</v>
      </c>
    </row>
    <row r="68" spans="1:16" ht="16.5" x14ac:dyDescent="0.2">
      <c r="A68" s="52" t="s">
        <v>122</v>
      </c>
      <c r="B68" s="38">
        <v>193</v>
      </c>
      <c r="C68" s="38">
        <v>94</v>
      </c>
      <c r="D68" s="38">
        <v>1950</v>
      </c>
      <c r="E68" s="38">
        <v>25827</v>
      </c>
      <c r="F68" s="38">
        <v>16961</v>
      </c>
      <c r="G68" s="38">
        <v>7042</v>
      </c>
      <c r="H68" s="38">
        <v>0</v>
      </c>
      <c r="I68" s="46">
        <f>SUM(B68:H68)</f>
        <v>52067</v>
      </c>
    </row>
    <row r="69" spans="1:16" x14ac:dyDescent="0.2">
      <c r="A69" t="s">
        <v>123</v>
      </c>
      <c r="B69">
        <f>SUM(B67:B68)</f>
        <v>275</v>
      </c>
      <c r="C69">
        <f t="shared" ref="C69:G69" si="23">SUM(C67:C68)</f>
        <v>133</v>
      </c>
      <c r="D69">
        <f t="shared" si="23"/>
        <v>3733</v>
      </c>
      <c r="E69">
        <f t="shared" si="23"/>
        <v>53479</v>
      </c>
      <c r="F69">
        <f t="shared" si="23"/>
        <v>34366</v>
      </c>
      <c r="G69">
        <f t="shared" si="23"/>
        <v>12924</v>
      </c>
    </row>
  </sheetData>
  <mergeCells count="2">
    <mergeCell ref="B4:H4"/>
    <mergeCell ref="B64:H6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zoomScale="70" zoomScaleNormal="70" workbookViewId="0">
      <selection activeCell="E1" sqref="E1:F25"/>
    </sheetView>
  </sheetViews>
  <sheetFormatPr baseColWidth="10" defaultColWidth="11.42578125" defaultRowHeight="12.75" x14ac:dyDescent="0.2"/>
  <cols>
    <col min="2" max="2" width="13" customWidth="1"/>
  </cols>
  <sheetData>
    <row r="1" spans="1:6" x14ac:dyDescent="0.2">
      <c r="A1" s="59" t="s">
        <v>4</v>
      </c>
      <c r="B1" s="59" t="str">
        <f>'Virus Identificados 2024'!T5</f>
        <v>% Positivos</v>
      </c>
      <c r="E1" s="59" t="s">
        <v>4</v>
      </c>
      <c r="F1" s="59" t="s">
        <v>142</v>
      </c>
    </row>
    <row r="2" spans="1:6" ht="14.25" x14ac:dyDescent="0.2">
      <c r="A2" s="71" t="str">
        <f>'Virus Identificados 2024'!B6</f>
        <v>1</v>
      </c>
      <c r="B2" s="79">
        <v>0.11015490533562823</v>
      </c>
      <c r="E2" s="91" t="s">
        <v>41</v>
      </c>
      <c r="F2" s="88">
        <f>B2</f>
        <v>0.11015490533562823</v>
      </c>
    </row>
    <row r="3" spans="1:6" ht="14.25" x14ac:dyDescent="0.2">
      <c r="A3" s="71" t="str">
        <f>'Virus Identificados 2024'!B7</f>
        <v>2</v>
      </c>
      <c r="B3" s="79">
        <v>0.12898330804248861</v>
      </c>
      <c r="E3" s="91" t="s">
        <v>42</v>
      </c>
      <c r="F3" s="88">
        <f t="shared" ref="F3:F21" si="0">B3</f>
        <v>0.12898330804248861</v>
      </c>
    </row>
    <row r="4" spans="1:6" ht="14.25" x14ac:dyDescent="0.2">
      <c r="A4" s="71" t="str">
        <f>'Virus Identificados 2024'!B8</f>
        <v>3</v>
      </c>
      <c r="B4" s="79">
        <v>6.7538126361655779E-2</v>
      </c>
      <c r="E4" s="91" t="s">
        <v>43</v>
      </c>
      <c r="F4" s="88">
        <f t="shared" si="0"/>
        <v>6.7538126361655779E-2</v>
      </c>
    </row>
    <row r="5" spans="1:6" ht="14.25" x14ac:dyDescent="0.2">
      <c r="A5" s="71" t="str">
        <f>'Virus Identificados 2024'!B9</f>
        <v>4</v>
      </c>
      <c r="B5" s="79">
        <v>6.320541760722348E-2</v>
      </c>
      <c r="E5" s="91" t="s">
        <v>44</v>
      </c>
      <c r="F5" s="88">
        <f t="shared" si="0"/>
        <v>6.320541760722348E-2</v>
      </c>
    </row>
    <row r="6" spans="1:6" ht="14.25" x14ac:dyDescent="0.2">
      <c r="A6" s="71" t="str">
        <f>'Virus Identificados 2024'!B10</f>
        <v>5</v>
      </c>
      <c r="B6" s="79">
        <v>6.6152149944873215E-2</v>
      </c>
      <c r="E6" s="91" t="s">
        <v>45</v>
      </c>
      <c r="F6" s="88">
        <f t="shared" si="0"/>
        <v>6.6152149944873215E-2</v>
      </c>
    </row>
    <row r="7" spans="1:6" ht="14.25" x14ac:dyDescent="0.2">
      <c r="A7" s="71" t="str">
        <f>'Virus Identificados 2024'!B11</f>
        <v>6</v>
      </c>
      <c r="B7" s="79">
        <v>8.6633663366336627E-2</v>
      </c>
      <c r="E7" s="91" t="s">
        <v>46</v>
      </c>
      <c r="F7" s="88">
        <f t="shared" si="0"/>
        <v>8.6633663366336627E-2</v>
      </c>
    </row>
    <row r="8" spans="1:6" ht="14.25" x14ac:dyDescent="0.2">
      <c r="A8" s="71" t="str">
        <f>'Virus Identificados 2024'!B12</f>
        <v>7</v>
      </c>
      <c r="B8" s="79">
        <v>8.2338902147971363E-2</v>
      </c>
      <c r="E8" s="91" t="s">
        <v>47</v>
      </c>
      <c r="F8" s="88">
        <f t="shared" si="0"/>
        <v>8.2338902147971363E-2</v>
      </c>
    </row>
    <row r="9" spans="1:6" ht="14.25" x14ac:dyDescent="0.2">
      <c r="A9" s="71" t="str">
        <f>'Virus Identificados 2024'!B13</f>
        <v>8</v>
      </c>
      <c r="B9" s="79">
        <v>8.7954110898661564E-2</v>
      </c>
      <c r="E9" s="91" t="s">
        <v>48</v>
      </c>
      <c r="F9" s="88">
        <f t="shared" si="0"/>
        <v>8.7954110898661564E-2</v>
      </c>
    </row>
    <row r="10" spans="1:6" ht="14.25" x14ac:dyDescent="0.2">
      <c r="A10" s="71" t="str">
        <f>'Virus Identificados 2024'!B14</f>
        <v>9</v>
      </c>
      <c r="B10" s="61">
        <v>0.11792014856081709</v>
      </c>
      <c r="E10" s="91" t="s">
        <v>49</v>
      </c>
      <c r="F10" s="88">
        <f t="shared" si="0"/>
        <v>0.11792014856081709</v>
      </c>
    </row>
    <row r="11" spans="1:6" ht="14.25" x14ac:dyDescent="0.2">
      <c r="A11" s="71" t="str">
        <f>'Virus Identificados 2024'!B15</f>
        <v>10</v>
      </c>
      <c r="B11" s="70">
        <v>0.140625</v>
      </c>
      <c r="E11" s="91" t="s">
        <v>50</v>
      </c>
      <c r="F11" s="88">
        <f t="shared" si="0"/>
        <v>0.140625</v>
      </c>
    </row>
    <row r="12" spans="1:6" ht="14.25" x14ac:dyDescent="0.2">
      <c r="A12" s="71" t="str">
        <f>'Virus Identificados 2024'!B16</f>
        <v>11</v>
      </c>
      <c r="B12" s="70">
        <v>0.11752786220871327</v>
      </c>
      <c r="E12" s="91" t="s">
        <v>51</v>
      </c>
      <c r="F12" s="88">
        <f t="shared" si="0"/>
        <v>0.11752786220871327</v>
      </c>
    </row>
    <row r="13" spans="1:6" ht="14.25" x14ac:dyDescent="0.2">
      <c r="A13" s="71" t="str">
        <f>'Virus Identificados 2024'!B17</f>
        <v>12</v>
      </c>
      <c r="B13" s="70">
        <v>9.7982708933717577E-2</v>
      </c>
      <c r="E13" s="83" t="s">
        <v>52</v>
      </c>
      <c r="F13" s="88">
        <f t="shared" si="0"/>
        <v>9.7982708933717577E-2</v>
      </c>
    </row>
    <row r="14" spans="1:6" ht="14.25" x14ac:dyDescent="0.2">
      <c r="A14" s="71" t="str">
        <f>'Virus Identificados 2024'!B18</f>
        <v>13</v>
      </c>
      <c r="B14" s="70">
        <v>0.5536723163841808</v>
      </c>
      <c r="E14" s="71" t="s">
        <v>53</v>
      </c>
      <c r="F14" s="88">
        <f t="shared" si="0"/>
        <v>0.5536723163841808</v>
      </c>
    </row>
    <row r="15" spans="1:6" ht="14.25" x14ac:dyDescent="0.2">
      <c r="A15" s="71" t="str">
        <f>'Virus Identificados 2024'!B19</f>
        <v>14</v>
      </c>
      <c r="B15" s="70">
        <v>0.55508474576271183</v>
      </c>
      <c r="E15" s="71" t="s">
        <v>54</v>
      </c>
      <c r="F15" s="88">
        <f t="shared" si="0"/>
        <v>0.55508474576271183</v>
      </c>
    </row>
    <row r="16" spans="1:6" ht="14.25" x14ac:dyDescent="0.2">
      <c r="A16" s="71" t="str">
        <f>'Virus Identificados 2024'!B20</f>
        <v>15</v>
      </c>
      <c r="B16" s="70">
        <v>0.48768472906403942</v>
      </c>
      <c r="E16" s="91" t="s">
        <v>55</v>
      </c>
      <c r="F16" s="88">
        <f t="shared" si="0"/>
        <v>0.48768472906403942</v>
      </c>
    </row>
    <row r="17" spans="1:6" ht="14.25" x14ac:dyDescent="0.2">
      <c r="A17" s="71" t="str">
        <f>'Virus Identificados 2024'!B21</f>
        <v>16</v>
      </c>
      <c r="B17" s="70">
        <v>0.5818965517241379</v>
      </c>
      <c r="E17" s="91" t="s">
        <v>56</v>
      </c>
      <c r="F17" s="88">
        <f t="shared" si="0"/>
        <v>0.5818965517241379</v>
      </c>
    </row>
    <row r="18" spans="1:6" ht="14.25" x14ac:dyDescent="0.2">
      <c r="A18" s="71" t="str">
        <f>'Virus Identificados 2024'!B22</f>
        <v>17</v>
      </c>
      <c r="B18" s="70">
        <v>0.53053435114503822</v>
      </c>
      <c r="E18" s="91" t="s">
        <v>57</v>
      </c>
      <c r="F18" s="88">
        <f t="shared" si="0"/>
        <v>0.53053435114503822</v>
      </c>
    </row>
    <row r="19" spans="1:6" ht="14.25" x14ac:dyDescent="0.2">
      <c r="A19" s="71" t="str">
        <f>'Virus Identificados 2024'!B23</f>
        <v>18</v>
      </c>
      <c r="B19" s="70">
        <v>0.48344370860927155</v>
      </c>
      <c r="E19" s="91" t="s">
        <v>58</v>
      </c>
      <c r="F19" s="88">
        <f t="shared" si="0"/>
        <v>0.48344370860927155</v>
      </c>
    </row>
    <row r="20" spans="1:6" ht="14.25" x14ac:dyDescent="0.2">
      <c r="A20" s="71" t="str">
        <f>'Virus Identificados 2024'!B24</f>
        <v>19</v>
      </c>
      <c r="B20" s="70">
        <v>0.41967213114754098</v>
      </c>
      <c r="E20" s="91" t="s">
        <v>59</v>
      </c>
      <c r="F20" s="88">
        <f t="shared" si="0"/>
        <v>0.41967213114754098</v>
      </c>
    </row>
    <row r="21" spans="1:6" ht="14.25" x14ac:dyDescent="0.2">
      <c r="A21" s="71" t="str">
        <f>'Virus Identificados 2024'!B25</f>
        <v>20</v>
      </c>
      <c r="B21" s="70">
        <v>0.61889250814332253</v>
      </c>
      <c r="E21" s="91">
        <v>20</v>
      </c>
      <c r="F21" s="88">
        <f t="shared" si="0"/>
        <v>0.61889250814332253</v>
      </c>
    </row>
    <row r="22" spans="1:6" ht="14.25" x14ac:dyDescent="0.2">
      <c r="A22" s="71" t="str">
        <f>'Virus Identificados 2024'!B26</f>
        <v>21</v>
      </c>
      <c r="B22" s="70">
        <v>0.55027932960893855</v>
      </c>
      <c r="E22" s="91">
        <v>21</v>
      </c>
      <c r="F22" s="88">
        <f t="shared" ref="F22" si="1">B22</f>
        <v>0.55027932960893855</v>
      </c>
    </row>
    <row r="23" spans="1:6" ht="14.25" x14ac:dyDescent="0.2">
      <c r="A23" s="71" t="str">
        <f>'Virus Identificados 2024'!B27</f>
        <v>22</v>
      </c>
      <c r="B23" s="70">
        <v>0.65337423312883436</v>
      </c>
      <c r="E23" s="91">
        <v>22</v>
      </c>
      <c r="F23" s="88">
        <f t="shared" ref="F23" si="2">B23</f>
        <v>0.65337423312883436</v>
      </c>
    </row>
    <row r="24" spans="1:6" ht="14.25" x14ac:dyDescent="0.2">
      <c r="A24" s="71" t="str">
        <f>'Virus Identificados 2024'!B28</f>
        <v>23</v>
      </c>
      <c r="B24" s="70">
        <v>0.58193979933110362</v>
      </c>
      <c r="E24" s="91">
        <v>23</v>
      </c>
      <c r="F24" s="88">
        <f t="shared" ref="F24" si="3">B24</f>
        <v>0.58193979933110362</v>
      </c>
    </row>
    <row r="25" spans="1:6" ht="76.5" x14ac:dyDescent="0.2">
      <c r="A25" s="71" t="str">
        <f>'Virus Identificados 2024'!B29</f>
        <v>24</v>
      </c>
      <c r="B25" s="70" t="s">
        <v>141</v>
      </c>
      <c r="E25" s="89" t="s">
        <v>143</v>
      </c>
      <c r="F25" s="90">
        <f>B54</f>
        <v>0.19598979219832299</v>
      </c>
    </row>
    <row r="26" spans="1:6" ht="14.25" x14ac:dyDescent="0.2">
      <c r="A26" s="71" t="str">
        <f>'Virus Identificados 2024'!B30</f>
        <v>25</v>
      </c>
      <c r="B26" s="70" t="s">
        <v>141</v>
      </c>
      <c r="F26" t="s">
        <v>141</v>
      </c>
    </row>
    <row r="27" spans="1:6" ht="14.25" x14ac:dyDescent="0.2">
      <c r="A27" s="71" t="str">
        <f>'Virus Identificados 2024'!B31</f>
        <v>26</v>
      </c>
      <c r="B27" s="79" t="s">
        <v>141</v>
      </c>
      <c r="F27" t="s">
        <v>141</v>
      </c>
    </row>
    <row r="28" spans="1:6" ht="14.25" x14ac:dyDescent="0.2">
      <c r="A28" s="71" t="str">
        <f>'Virus Identificados 2024'!B32</f>
        <v>27</v>
      </c>
      <c r="B28" s="79" t="s">
        <v>141</v>
      </c>
      <c r="F28" t="s">
        <v>141</v>
      </c>
    </row>
    <row r="29" spans="1:6" ht="14.25" x14ac:dyDescent="0.2">
      <c r="A29" s="71" t="str">
        <f>'Virus Identificados 2024'!B33</f>
        <v>28</v>
      </c>
      <c r="B29" s="79" t="s">
        <v>141</v>
      </c>
      <c r="F29" t="s">
        <v>141</v>
      </c>
    </row>
    <row r="30" spans="1:6" ht="14.25" x14ac:dyDescent="0.2">
      <c r="A30" s="71" t="str">
        <f>'Virus Identificados 2024'!B34</f>
        <v>29</v>
      </c>
      <c r="B30" s="79" t="s">
        <v>141</v>
      </c>
      <c r="F30" t="s">
        <v>141</v>
      </c>
    </row>
    <row r="31" spans="1:6" ht="14.25" x14ac:dyDescent="0.2">
      <c r="A31" s="71" t="str">
        <f>'Virus Identificados 2024'!B35</f>
        <v>30</v>
      </c>
      <c r="B31" s="70" t="s">
        <v>141</v>
      </c>
      <c r="F31" t="s">
        <v>141</v>
      </c>
    </row>
    <row r="32" spans="1:6" ht="14.25" x14ac:dyDescent="0.2">
      <c r="A32" s="71" t="str">
        <f>'Virus Identificados 2024'!B36</f>
        <v>31</v>
      </c>
      <c r="B32" s="70" t="s">
        <v>141</v>
      </c>
      <c r="F32" t="s">
        <v>141</v>
      </c>
    </row>
    <row r="33" spans="1:6" ht="14.25" x14ac:dyDescent="0.2">
      <c r="A33" s="71" t="str">
        <f>'Virus Identificados 2024'!B37</f>
        <v>32</v>
      </c>
      <c r="B33" s="70" t="s">
        <v>141</v>
      </c>
      <c r="F33" t="s">
        <v>141</v>
      </c>
    </row>
    <row r="34" spans="1:6" ht="14.25" x14ac:dyDescent="0.2">
      <c r="A34" s="71" t="str">
        <f>'Virus Identificados 2024'!B38</f>
        <v>33</v>
      </c>
      <c r="B34" s="70" t="s">
        <v>141</v>
      </c>
      <c r="F34" t="s">
        <v>141</v>
      </c>
    </row>
    <row r="35" spans="1:6" ht="14.25" x14ac:dyDescent="0.2">
      <c r="A35" s="71" t="str">
        <f>'Virus Identificados 2024'!B39</f>
        <v>34</v>
      </c>
      <c r="B35" s="70" t="s">
        <v>141</v>
      </c>
      <c r="F35" t="s">
        <v>141</v>
      </c>
    </row>
    <row r="36" spans="1:6" ht="14.25" x14ac:dyDescent="0.2">
      <c r="A36" s="71" t="str">
        <f>'Virus Identificados 2024'!B40</f>
        <v>35</v>
      </c>
      <c r="B36" s="70" t="s">
        <v>141</v>
      </c>
      <c r="F36" t="s">
        <v>141</v>
      </c>
    </row>
    <row r="37" spans="1:6" ht="14.25" x14ac:dyDescent="0.2">
      <c r="A37" s="71" t="str">
        <f>'Virus Identificados 2024'!B41</f>
        <v>36</v>
      </c>
      <c r="B37" s="70" t="s">
        <v>141</v>
      </c>
      <c r="F37" t="s">
        <v>141</v>
      </c>
    </row>
    <row r="38" spans="1:6" ht="14.25" x14ac:dyDescent="0.2">
      <c r="A38" s="71" t="str">
        <f>'Virus Identificados 2024'!B42</f>
        <v>37</v>
      </c>
      <c r="B38" s="70" t="s">
        <v>141</v>
      </c>
      <c r="F38" t="s">
        <v>141</v>
      </c>
    </row>
    <row r="39" spans="1:6" ht="14.25" x14ac:dyDescent="0.2">
      <c r="A39" s="71" t="str">
        <f>'Virus Identificados 2024'!B43</f>
        <v>38</v>
      </c>
      <c r="B39" s="70" t="s">
        <v>141</v>
      </c>
      <c r="F39" t="s">
        <v>141</v>
      </c>
    </row>
    <row r="40" spans="1:6" ht="14.25" x14ac:dyDescent="0.2">
      <c r="A40" s="71" t="str">
        <f>'Virus Identificados 2024'!B44</f>
        <v>39</v>
      </c>
      <c r="B40" s="70" t="s">
        <v>141</v>
      </c>
      <c r="F40" t="s">
        <v>141</v>
      </c>
    </row>
    <row r="41" spans="1:6" ht="14.25" x14ac:dyDescent="0.2">
      <c r="A41" s="71" t="str">
        <f>'Virus Identificados 2024'!B45</f>
        <v>40</v>
      </c>
      <c r="B41" s="70" t="s">
        <v>141</v>
      </c>
      <c r="F41" t="s">
        <v>141</v>
      </c>
    </row>
    <row r="42" spans="1:6" ht="14.25" x14ac:dyDescent="0.2">
      <c r="A42" s="71" t="str">
        <f>'Virus Identificados 2024'!B46</f>
        <v>41</v>
      </c>
      <c r="B42" s="70" t="s">
        <v>141</v>
      </c>
      <c r="F42" t="s">
        <v>141</v>
      </c>
    </row>
    <row r="43" spans="1:6" ht="14.25" x14ac:dyDescent="0.2">
      <c r="A43" s="71" t="str">
        <f>'Virus Identificados 2024'!B47</f>
        <v>42</v>
      </c>
      <c r="B43" s="70" t="s">
        <v>141</v>
      </c>
      <c r="F43" t="s">
        <v>141</v>
      </c>
    </row>
    <row r="44" spans="1:6" ht="14.25" x14ac:dyDescent="0.2">
      <c r="A44" s="71" t="str">
        <f>'Virus Identificados 2024'!B48</f>
        <v>43</v>
      </c>
      <c r="B44" s="70" t="s">
        <v>141</v>
      </c>
      <c r="F44" t="s">
        <v>141</v>
      </c>
    </row>
    <row r="45" spans="1:6" ht="14.25" x14ac:dyDescent="0.2">
      <c r="A45" s="71" t="str">
        <f>'Virus Identificados 2024'!B49</f>
        <v>44</v>
      </c>
      <c r="B45" s="70" t="s">
        <v>141</v>
      </c>
      <c r="F45" t="s">
        <v>141</v>
      </c>
    </row>
    <row r="46" spans="1:6" ht="14.25" x14ac:dyDescent="0.2">
      <c r="A46" s="71" t="str">
        <f>'Virus Identificados 2024'!B50</f>
        <v>45</v>
      </c>
      <c r="B46" s="70" t="s">
        <v>141</v>
      </c>
      <c r="F46" t="s">
        <v>141</v>
      </c>
    </row>
    <row r="47" spans="1:6" ht="14.25" x14ac:dyDescent="0.2">
      <c r="A47" s="71" t="str">
        <f>'Virus Identificados 2024'!B51</f>
        <v>46</v>
      </c>
      <c r="B47" s="70" t="s">
        <v>141</v>
      </c>
      <c r="F47" t="s">
        <v>141</v>
      </c>
    </row>
    <row r="48" spans="1:6" ht="14.25" x14ac:dyDescent="0.2">
      <c r="A48" s="71" t="str">
        <f>'Virus Identificados 2024'!B52</f>
        <v>47</v>
      </c>
      <c r="B48" s="70" t="s">
        <v>141</v>
      </c>
      <c r="F48" t="s">
        <v>141</v>
      </c>
    </row>
    <row r="49" spans="1:6" ht="14.25" x14ac:dyDescent="0.2">
      <c r="A49" s="71" t="str">
        <f>'Virus Identificados 2024'!B53</f>
        <v>48</v>
      </c>
      <c r="B49" s="70" t="s">
        <v>141</v>
      </c>
      <c r="F49" t="s">
        <v>141</v>
      </c>
    </row>
    <row r="50" spans="1:6" ht="14.25" x14ac:dyDescent="0.2">
      <c r="A50" s="71" t="str">
        <f>'Virus Identificados 2024'!B54</f>
        <v>49</v>
      </c>
      <c r="B50" s="70" t="s">
        <v>141</v>
      </c>
      <c r="F50" t="s">
        <v>141</v>
      </c>
    </row>
    <row r="51" spans="1:6" ht="14.25" x14ac:dyDescent="0.2">
      <c r="A51" s="71" t="str">
        <f>'Virus Identificados 2024'!B55</f>
        <v>50</v>
      </c>
      <c r="B51" s="70" t="s">
        <v>141</v>
      </c>
      <c r="F51" t="s">
        <v>141</v>
      </c>
    </row>
    <row r="52" spans="1:6" ht="14.25" x14ac:dyDescent="0.2">
      <c r="A52" s="71" t="str">
        <f>'Virus Identificados 2024'!B56</f>
        <v>51</v>
      </c>
      <c r="B52" s="70" t="s">
        <v>141</v>
      </c>
      <c r="F52" t="s">
        <v>141</v>
      </c>
    </row>
    <row r="53" spans="1:6" ht="14.25" x14ac:dyDescent="0.2">
      <c r="A53" s="71" t="str">
        <f>'Virus Identificados 2024'!B57</f>
        <v>52</v>
      </c>
      <c r="B53" s="70" t="s">
        <v>141</v>
      </c>
      <c r="F53" t="s">
        <v>141</v>
      </c>
    </row>
    <row r="54" spans="1:6" ht="15" x14ac:dyDescent="0.25">
      <c r="A54" s="71" t="s">
        <v>139</v>
      </c>
      <c r="B54" s="85">
        <v>0.19598979219832299</v>
      </c>
    </row>
  </sheetData>
  <phoneticPr fontId="3" type="noConversion"/>
  <pageMargins left="0.7" right="0.7" top="0.75" bottom="0.75" header="0.3" footer="0.3"/>
  <pageSetup orientation="portrait" horizontalDpi="4294967294" verticalDpi="4294967294" r:id="rId1"/>
  <ignoredErrors>
    <ignoredError sqref="E2:E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M158"/>
  <sheetViews>
    <sheetView topLeftCell="Q1" zoomScale="75" zoomScaleNormal="75" workbookViewId="0">
      <selection activeCell="AD24" sqref="AD24"/>
    </sheetView>
  </sheetViews>
  <sheetFormatPr baseColWidth="10" defaultColWidth="11.42578125" defaultRowHeight="12.75" x14ac:dyDescent="0.2"/>
  <cols>
    <col min="1" max="1" width="16.28515625" customWidth="1"/>
    <col min="2" max="8" width="10.42578125" customWidth="1"/>
    <col min="19" max="34" width="8.140625" customWidth="1"/>
    <col min="35" max="37" width="11.5703125" customWidth="1"/>
    <col min="38" max="38" width="7.42578125" customWidth="1"/>
  </cols>
  <sheetData>
    <row r="2" spans="1:38" x14ac:dyDescent="0.2">
      <c r="A2" s="37" t="s">
        <v>124</v>
      </c>
    </row>
    <row r="3" spans="1:38" x14ac:dyDescent="0.2"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</row>
    <row r="4" spans="1:38" ht="15" x14ac:dyDescent="0.25">
      <c r="A4" s="51" t="s">
        <v>101</v>
      </c>
      <c r="B4" s="129" t="s">
        <v>102</v>
      </c>
      <c r="C4" s="129"/>
      <c r="D4" s="129"/>
      <c r="E4" s="129"/>
      <c r="F4" s="129"/>
      <c r="G4" s="129"/>
      <c r="H4" s="129"/>
      <c r="S4" s="75"/>
      <c r="AH4" s="75"/>
      <c r="AI4" s="75"/>
      <c r="AJ4" s="75"/>
      <c r="AK4" s="75"/>
      <c r="AL4" s="75"/>
    </row>
    <row r="6" spans="1:38" ht="31.5" x14ac:dyDescent="0.2">
      <c r="A6" s="47"/>
      <c r="B6" s="48" t="s">
        <v>103</v>
      </c>
      <c r="C6" s="48" t="s">
        <v>104</v>
      </c>
      <c r="D6" s="48" t="s">
        <v>105</v>
      </c>
      <c r="E6" s="48" t="s">
        <v>106</v>
      </c>
      <c r="F6" s="48" t="s">
        <v>107</v>
      </c>
      <c r="G6" s="48" t="s">
        <v>108</v>
      </c>
      <c r="H6" s="48" t="s">
        <v>93</v>
      </c>
      <c r="AI6" s="72"/>
      <c r="AJ6" s="72"/>
      <c r="AK6" s="72"/>
    </row>
    <row r="7" spans="1:38" ht="16.5" x14ac:dyDescent="0.2">
      <c r="A7" s="49" t="s">
        <v>31</v>
      </c>
      <c r="B7" s="81">
        <v>20</v>
      </c>
      <c r="C7" s="81">
        <v>6</v>
      </c>
      <c r="D7" s="81">
        <v>1</v>
      </c>
      <c r="E7" s="81"/>
      <c r="F7" s="81"/>
      <c r="G7" s="81"/>
      <c r="H7" s="65">
        <f t="shared" ref="H7:H14" si="0">SUM(B7:G7)</f>
        <v>27</v>
      </c>
    </row>
    <row r="8" spans="1:38" ht="16.5" x14ac:dyDescent="0.2">
      <c r="A8" s="49" t="s">
        <v>109</v>
      </c>
      <c r="B8" s="82">
        <v>40</v>
      </c>
      <c r="C8" s="81">
        <v>12</v>
      </c>
      <c r="D8" s="81">
        <v>1</v>
      </c>
      <c r="E8" s="81"/>
      <c r="F8" s="81"/>
      <c r="G8" s="81"/>
      <c r="H8" s="65">
        <f t="shared" si="0"/>
        <v>53</v>
      </c>
    </row>
    <row r="9" spans="1:38" ht="16.5" x14ac:dyDescent="0.2">
      <c r="A9" s="49" t="s">
        <v>29</v>
      </c>
      <c r="B9" s="82">
        <v>19</v>
      </c>
      <c r="C9" s="81">
        <v>6</v>
      </c>
      <c r="D9" s="81"/>
      <c r="E9" s="81"/>
      <c r="F9" s="81">
        <v>1</v>
      </c>
      <c r="G9" s="81"/>
      <c r="H9" s="65">
        <f t="shared" si="0"/>
        <v>26</v>
      </c>
    </row>
    <row r="10" spans="1:38" ht="16.5" x14ac:dyDescent="0.2">
      <c r="A10" s="49" t="s">
        <v>33</v>
      </c>
      <c r="B10" s="82">
        <v>43</v>
      </c>
      <c r="C10" s="81">
        <v>8</v>
      </c>
      <c r="D10" s="81">
        <v>6</v>
      </c>
      <c r="E10" s="81">
        <v>1</v>
      </c>
      <c r="F10" s="81">
        <v>1</v>
      </c>
      <c r="G10" s="81">
        <v>1</v>
      </c>
      <c r="H10" s="65">
        <f>SUM(B10:G10)</f>
        <v>60</v>
      </c>
    </row>
    <row r="11" spans="1:38" ht="16.5" customHeight="1" x14ac:dyDescent="0.2">
      <c r="A11" s="49" t="s">
        <v>32</v>
      </c>
      <c r="B11" s="82">
        <v>12</v>
      </c>
      <c r="C11" s="81">
        <v>6</v>
      </c>
      <c r="D11" s="81"/>
      <c r="E11" s="81"/>
      <c r="F11" s="81"/>
      <c r="G11" s="81"/>
      <c r="H11" s="65">
        <f t="shared" si="0"/>
        <v>18</v>
      </c>
    </row>
    <row r="12" spans="1:38" ht="16.5" x14ac:dyDescent="0.2">
      <c r="A12" s="49" t="s">
        <v>24</v>
      </c>
      <c r="B12" s="82">
        <v>9</v>
      </c>
      <c r="C12" s="81">
        <v>5</v>
      </c>
      <c r="D12" s="81"/>
      <c r="E12" s="81"/>
      <c r="F12" s="81"/>
      <c r="G12" s="81"/>
      <c r="H12" s="65">
        <f t="shared" si="0"/>
        <v>14</v>
      </c>
    </row>
    <row r="13" spans="1:38" ht="33" x14ac:dyDescent="0.2">
      <c r="A13" s="49" t="s">
        <v>132</v>
      </c>
      <c r="B13" s="81">
        <v>2</v>
      </c>
      <c r="C13" s="81">
        <v>1</v>
      </c>
      <c r="D13" s="81"/>
      <c r="E13" s="81"/>
      <c r="F13" s="81"/>
      <c r="G13" s="82"/>
      <c r="H13" s="65">
        <f t="shared" si="0"/>
        <v>3</v>
      </c>
    </row>
    <row r="14" spans="1:38" ht="16.5" x14ac:dyDescent="0.2">
      <c r="A14" s="49" t="s">
        <v>6</v>
      </c>
      <c r="B14" s="82">
        <v>1</v>
      </c>
      <c r="C14" s="81"/>
      <c r="D14" s="81"/>
      <c r="E14" s="81"/>
      <c r="F14" s="81"/>
      <c r="G14" s="81"/>
      <c r="H14" s="65">
        <f t="shared" si="0"/>
        <v>1</v>
      </c>
    </row>
    <row r="15" spans="1:38" ht="16.5" x14ac:dyDescent="0.2">
      <c r="A15" s="49" t="s">
        <v>110</v>
      </c>
      <c r="B15" s="81">
        <v>2</v>
      </c>
      <c r="C15" s="81">
        <v>2</v>
      </c>
      <c r="D15" s="81">
        <v>1</v>
      </c>
      <c r="E15" s="81">
        <v>1</v>
      </c>
      <c r="F15" s="81"/>
      <c r="G15" s="82"/>
      <c r="H15" s="65">
        <f>SUM(B15:G15)</f>
        <v>6</v>
      </c>
    </row>
    <row r="16" spans="1:38" ht="16.5" x14ac:dyDescent="0.2">
      <c r="A16" s="49" t="s">
        <v>113</v>
      </c>
      <c r="B16" s="83">
        <v>15</v>
      </c>
      <c r="C16" s="83">
        <v>7</v>
      </c>
      <c r="D16" s="83">
        <v>7</v>
      </c>
      <c r="E16" s="83">
        <v>2</v>
      </c>
      <c r="F16" s="83">
        <v>1</v>
      </c>
      <c r="G16" s="83">
        <v>2</v>
      </c>
      <c r="H16" s="39">
        <f>SUM(B16:G16)</f>
        <v>34</v>
      </c>
    </row>
    <row r="17" spans="1:19" ht="33" x14ac:dyDescent="0.2">
      <c r="A17" s="49" t="s">
        <v>38</v>
      </c>
      <c r="B17" s="83"/>
      <c r="C17" s="83"/>
      <c r="D17" s="83"/>
      <c r="E17" s="83"/>
      <c r="F17" s="83"/>
      <c r="G17" s="83"/>
      <c r="H17" s="39">
        <f>SUM(B17:G17)</f>
        <v>0</v>
      </c>
    </row>
    <row r="18" spans="1:19" ht="31.5" x14ac:dyDescent="0.25">
      <c r="A18" s="74" t="s">
        <v>135</v>
      </c>
      <c r="B18" s="83">
        <v>2</v>
      </c>
      <c r="C18" s="83">
        <v>1</v>
      </c>
      <c r="D18" s="83"/>
      <c r="E18" s="83"/>
      <c r="F18" s="83"/>
      <c r="G18" s="83"/>
      <c r="H18" s="39">
        <f>SUM(B18:G18)</f>
        <v>3</v>
      </c>
      <c r="S18" s="92"/>
    </row>
    <row r="19" spans="1:19" ht="16.5" x14ac:dyDescent="0.2">
      <c r="A19" s="49" t="s">
        <v>114</v>
      </c>
      <c r="B19" s="83">
        <v>6</v>
      </c>
      <c r="C19" s="83">
        <v>1</v>
      </c>
      <c r="D19" s="83">
        <v>3</v>
      </c>
      <c r="E19" s="83">
        <v>1</v>
      </c>
      <c r="F19" s="83"/>
      <c r="G19" s="83"/>
      <c r="H19" s="39">
        <f>SUM(B19:G19)</f>
        <v>11</v>
      </c>
    </row>
    <row r="20" spans="1:19" ht="16.5" x14ac:dyDescent="0.2">
      <c r="A20" s="49" t="s">
        <v>115</v>
      </c>
      <c r="B20" s="63">
        <f>SUM(B7:B17)</f>
        <v>163</v>
      </c>
      <c r="C20" s="63">
        <f>SUM(C7:C17)</f>
        <v>53</v>
      </c>
      <c r="D20" s="63">
        <f>SUM(D7:D17)</f>
        <v>16</v>
      </c>
      <c r="E20" s="63">
        <f>SUM(E7:E17)</f>
        <v>4</v>
      </c>
      <c r="F20" s="63">
        <f>SUM(F7:F17)</f>
        <v>3</v>
      </c>
      <c r="G20" s="63">
        <f t="shared" ref="G20" si="1">SUM(G7:G17)</f>
        <v>3</v>
      </c>
      <c r="H20" s="63">
        <f>SUM(H7:H17)</f>
        <v>242</v>
      </c>
    </row>
    <row r="21" spans="1:19" ht="16.5" x14ac:dyDescent="0.2">
      <c r="A21" s="49" t="s">
        <v>116</v>
      </c>
      <c r="B21">
        <f>SUM(B18:B20)</f>
        <v>171</v>
      </c>
      <c r="C21">
        <f t="shared" ref="C21:H21" si="2">SUM(C18:C20)</f>
        <v>55</v>
      </c>
      <c r="D21">
        <f t="shared" si="2"/>
        <v>19</v>
      </c>
      <c r="E21">
        <f t="shared" si="2"/>
        <v>5</v>
      </c>
      <c r="F21">
        <f t="shared" si="2"/>
        <v>3</v>
      </c>
      <c r="G21">
        <f t="shared" si="2"/>
        <v>3</v>
      </c>
      <c r="H21">
        <f t="shared" si="2"/>
        <v>256</v>
      </c>
    </row>
    <row r="24" spans="1:19" ht="15" x14ac:dyDescent="0.25">
      <c r="A24" t="s">
        <v>31</v>
      </c>
      <c r="B24" s="43">
        <f t="shared" ref="B24:B34" si="3">+B7/$B$21</f>
        <v>0.11695906432748537</v>
      </c>
      <c r="C24" s="43">
        <f t="shared" ref="C24:C34" si="4">+C7/$C$21</f>
        <v>0.10909090909090909</v>
      </c>
      <c r="D24" s="43">
        <f t="shared" ref="D24:D34" si="5">+D7/$D$21</f>
        <v>5.2631578947368418E-2</v>
      </c>
      <c r="E24" s="43">
        <f t="shared" ref="E24:E34" si="6">+E7/$E$21</f>
        <v>0</v>
      </c>
      <c r="F24" s="43">
        <f t="shared" ref="F24:F34" si="7">+F7/$F$21</f>
        <v>0</v>
      </c>
      <c r="G24" s="43">
        <f t="shared" ref="G24:G34" si="8">+G7/$G$21</f>
        <v>0</v>
      </c>
      <c r="H24" s="43">
        <f t="shared" ref="H24:H34" si="9">+H7/$H$21</f>
        <v>0.10546875</v>
      </c>
      <c r="K24" s="55"/>
      <c r="L24" s="55"/>
      <c r="M24" s="55"/>
      <c r="N24" s="55"/>
      <c r="O24" s="55"/>
    </row>
    <row r="25" spans="1:19" x14ac:dyDescent="0.2">
      <c r="A25" t="s">
        <v>109</v>
      </c>
      <c r="B25" s="43">
        <f t="shared" si="3"/>
        <v>0.23391812865497075</v>
      </c>
      <c r="C25" s="43">
        <f t="shared" si="4"/>
        <v>0.21818181818181817</v>
      </c>
      <c r="D25" s="43">
        <f t="shared" si="5"/>
        <v>5.2631578947368418E-2</v>
      </c>
      <c r="E25" s="43">
        <f t="shared" si="6"/>
        <v>0</v>
      </c>
      <c r="F25" s="43">
        <f t="shared" si="7"/>
        <v>0</v>
      </c>
      <c r="G25" s="43">
        <f t="shared" si="8"/>
        <v>0</v>
      </c>
      <c r="H25" s="43">
        <f t="shared" si="9"/>
        <v>0.20703125</v>
      </c>
      <c r="K25" s="56"/>
    </row>
    <row r="26" spans="1:19" x14ac:dyDescent="0.2">
      <c r="A26" t="s">
        <v>29</v>
      </c>
      <c r="B26" s="43">
        <f t="shared" si="3"/>
        <v>0.1111111111111111</v>
      </c>
      <c r="C26" s="43">
        <f t="shared" si="4"/>
        <v>0.10909090909090909</v>
      </c>
      <c r="D26" s="43">
        <f t="shared" si="5"/>
        <v>0</v>
      </c>
      <c r="E26" s="43">
        <f t="shared" si="6"/>
        <v>0</v>
      </c>
      <c r="F26" s="43">
        <f t="shared" si="7"/>
        <v>0.33333333333333331</v>
      </c>
      <c r="G26" s="43">
        <f t="shared" si="8"/>
        <v>0</v>
      </c>
      <c r="H26" s="43">
        <f t="shared" si="9"/>
        <v>0.1015625</v>
      </c>
      <c r="K26" s="56"/>
      <c r="O26" s="56"/>
    </row>
    <row r="27" spans="1:19" x14ac:dyDescent="0.2">
      <c r="A27" t="s">
        <v>33</v>
      </c>
      <c r="B27" s="43">
        <f t="shared" si="3"/>
        <v>0.25146198830409355</v>
      </c>
      <c r="C27" s="43">
        <f t="shared" si="4"/>
        <v>0.14545454545454545</v>
      </c>
      <c r="D27" s="43">
        <f t="shared" si="5"/>
        <v>0.31578947368421051</v>
      </c>
      <c r="E27" s="43">
        <f t="shared" si="6"/>
        <v>0.2</v>
      </c>
      <c r="F27" s="43">
        <f t="shared" si="7"/>
        <v>0.33333333333333331</v>
      </c>
      <c r="G27" s="43">
        <f t="shared" si="8"/>
        <v>0.33333333333333331</v>
      </c>
      <c r="H27" s="43">
        <f t="shared" si="9"/>
        <v>0.234375</v>
      </c>
      <c r="K27" s="56"/>
    </row>
    <row r="28" spans="1:19" x14ac:dyDescent="0.2">
      <c r="A28" t="s">
        <v>32</v>
      </c>
      <c r="B28" s="43">
        <f t="shared" si="3"/>
        <v>7.0175438596491224E-2</v>
      </c>
      <c r="C28" s="43">
        <f t="shared" si="4"/>
        <v>0.10909090909090909</v>
      </c>
      <c r="D28" s="43">
        <f t="shared" si="5"/>
        <v>0</v>
      </c>
      <c r="E28" s="43">
        <f t="shared" si="6"/>
        <v>0</v>
      </c>
      <c r="F28" s="43">
        <f t="shared" si="7"/>
        <v>0</v>
      </c>
      <c r="G28" s="43">
        <f t="shared" si="8"/>
        <v>0</v>
      </c>
      <c r="H28" s="43">
        <f t="shared" si="9"/>
        <v>7.03125E-2</v>
      </c>
      <c r="K28" s="56"/>
      <c r="O28" s="56"/>
    </row>
    <row r="29" spans="1:19" x14ac:dyDescent="0.2">
      <c r="A29" t="s">
        <v>24</v>
      </c>
      <c r="B29" s="43">
        <f t="shared" si="3"/>
        <v>5.2631578947368418E-2</v>
      </c>
      <c r="C29" s="43">
        <f t="shared" si="4"/>
        <v>9.0909090909090912E-2</v>
      </c>
      <c r="D29" s="43">
        <f t="shared" si="5"/>
        <v>0</v>
      </c>
      <c r="E29" s="43">
        <f t="shared" si="6"/>
        <v>0</v>
      </c>
      <c r="F29" s="43">
        <f t="shared" si="7"/>
        <v>0</v>
      </c>
      <c r="G29" s="43">
        <f t="shared" si="8"/>
        <v>0</v>
      </c>
      <c r="H29" s="43">
        <f t="shared" si="9"/>
        <v>5.46875E-2</v>
      </c>
      <c r="K29" s="56"/>
    </row>
    <row r="30" spans="1:19" x14ac:dyDescent="0.2">
      <c r="A30" t="s">
        <v>34</v>
      </c>
      <c r="B30" s="43">
        <f t="shared" si="3"/>
        <v>1.1695906432748537E-2</v>
      </c>
      <c r="C30" s="43">
        <f t="shared" si="4"/>
        <v>1.8181818181818181E-2</v>
      </c>
      <c r="D30" s="43">
        <f t="shared" si="5"/>
        <v>0</v>
      </c>
      <c r="E30" s="43">
        <f t="shared" si="6"/>
        <v>0</v>
      </c>
      <c r="F30" s="43">
        <f t="shared" si="7"/>
        <v>0</v>
      </c>
      <c r="G30" s="43">
        <f t="shared" si="8"/>
        <v>0</v>
      </c>
      <c r="H30" s="43">
        <f t="shared" si="9"/>
        <v>1.171875E-2</v>
      </c>
      <c r="K30" s="56"/>
    </row>
    <row r="31" spans="1:19" x14ac:dyDescent="0.2">
      <c r="A31" t="s">
        <v>6</v>
      </c>
      <c r="B31" s="43">
        <f t="shared" si="3"/>
        <v>5.8479532163742687E-3</v>
      </c>
      <c r="C31" s="43">
        <f t="shared" si="4"/>
        <v>0</v>
      </c>
      <c r="D31" s="43">
        <f t="shared" si="5"/>
        <v>0</v>
      </c>
      <c r="E31" s="43">
        <f t="shared" si="6"/>
        <v>0</v>
      </c>
      <c r="F31" s="43">
        <f t="shared" si="7"/>
        <v>0</v>
      </c>
      <c r="G31" s="43">
        <f t="shared" si="8"/>
        <v>0</v>
      </c>
      <c r="H31" s="43">
        <f t="shared" si="9"/>
        <v>3.90625E-3</v>
      </c>
      <c r="K31" s="56"/>
    </row>
    <row r="32" spans="1:19" x14ac:dyDescent="0.2">
      <c r="A32" t="s">
        <v>110</v>
      </c>
      <c r="B32" s="43">
        <f t="shared" si="3"/>
        <v>1.1695906432748537E-2</v>
      </c>
      <c r="C32" s="43">
        <f t="shared" si="4"/>
        <v>3.6363636363636362E-2</v>
      </c>
      <c r="D32" s="43">
        <f t="shared" si="5"/>
        <v>5.2631578947368418E-2</v>
      </c>
      <c r="E32" s="43">
        <f t="shared" si="6"/>
        <v>0.2</v>
      </c>
      <c r="F32" s="43">
        <f t="shared" si="7"/>
        <v>0</v>
      </c>
      <c r="G32" s="43">
        <f t="shared" si="8"/>
        <v>0</v>
      </c>
      <c r="H32" s="43">
        <f t="shared" si="9"/>
        <v>2.34375E-2</v>
      </c>
      <c r="K32" s="56"/>
      <c r="R32">
        <f>H21</f>
        <v>256</v>
      </c>
      <c r="S32">
        <v>100</v>
      </c>
    </row>
    <row r="33" spans="1:39" x14ac:dyDescent="0.2">
      <c r="A33" t="s">
        <v>113</v>
      </c>
      <c r="B33" s="43">
        <f t="shared" si="3"/>
        <v>8.771929824561403E-2</v>
      </c>
      <c r="C33" s="43">
        <f t="shared" si="4"/>
        <v>0.12727272727272726</v>
      </c>
      <c r="D33" s="43">
        <f t="shared" si="5"/>
        <v>0.36842105263157893</v>
      </c>
      <c r="E33" s="43">
        <f t="shared" si="6"/>
        <v>0.4</v>
      </c>
      <c r="F33" s="43">
        <f t="shared" si="7"/>
        <v>0.33333333333333331</v>
      </c>
      <c r="G33" s="43">
        <f t="shared" si="8"/>
        <v>0.66666666666666663</v>
      </c>
      <c r="H33" s="43">
        <f t="shared" si="9"/>
        <v>0.1328125</v>
      </c>
      <c r="K33" s="56"/>
      <c r="R33">
        <f>C20+B20</f>
        <v>216</v>
      </c>
    </row>
    <row r="34" spans="1:39" x14ac:dyDescent="0.2">
      <c r="A34" t="s">
        <v>38</v>
      </c>
      <c r="B34" s="43">
        <f t="shared" si="3"/>
        <v>0</v>
      </c>
      <c r="C34" s="43">
        <f t="shared" si="4"/>
        <v>0</v>
      </c>
      <c r="D34" s="43">
        <f t="shared" si="5"/>
        <v>0</v>
      </c>
      <c r="E34" s="43">
        <f t="shared" si="6"/>
        <v>0</v>
      </c>
      <c r="F34" s="43">
        <f t="shared" si="7"/>
        <v>0</v>
      </c>
      <c r="G34" s="43">
        <f t="shared" si="8"/>
        <v>0</v>
      </c>
      <c r="H34" s="43">
        <f t="shared" si="9"/>
        <v>0</v>
      </c>
      <c r="K34" s="56"/>
    </row>
    <row r="35" spans="1:39" x14ac:dyDescent="0.2">
      <c r="A35" t="s">
        <v>114</v>
      </c>
      <c r="B35" s="43">
        <f>+B17/$B$21</f>
        <v>0</v>
      </c>
      <c r="C35" s="43">
        <f>+C17/$C$21</f>
        <v>0</v>
      </c>
      <c r="D35" s="43">
        <f>+D17/$D$21</f>
        <v>0</v>
      </c>
      <c r="E35" s="43">
        <f>+E17/$E$21</f>
        <v>0</v>
      </c>
      <c r="F35" s="43">
        <f>+F17/$F$21</f>
        <v>0</v>
      </c>
      <c r="G35" s="43">
        <f>+G17/$G$21</f>
        <v>0</v>
      </c>
      <c r="H35" s="43">
        <f>+H17/$H$21</f>
        <v>0</v>
      </c>
      <c r="R35" s="58">
        <f>R33/R32</f>
        <v>0.84375</v>
      </c>
      <c r="S35" t="s">
        <v>119</v>
      </c>
    </row>
    <row r="36" spans="1:39" x14ac:dyDescent="0.2">
      <c r="B36" s="43"/>
      <c r="C36" s="43"/>
      <c r="D36" s="43"/>
      <c r="E36" s="43"/>
      <c r="F36" s="43"/>
      <c r="G36" s="43"/>
      <c r="H36" s="43"/>
      <c r="R36" s="58"/>
    </row>
    <row r="37" spans="1:39" x14ac:dyDescent="0.2">
      <c r="B37" s="43"/>
      <c r="C37" s="43"/>
      <c r="D37" s="43"/>
      <c r="E37" s="43"/>
      <c r="F37" s="43"/>
      <c r="G37" s="43"/>
      <c r="H37" s="43"/>
      <c r="R37" s="58"/>
    </row>
    <row r="38" spans="1:39" x14ac:dyDescent="0.2">
      <c r="B38" s="43"/>
      <c r="C38" s="43"/>
      <c r="D38" s="43"/>
      <c r="E38" s="43"/>
      <c r="F38" s="43"/>
      <c r="G38" s="43"/>
      <c r="H38" s="43"/>
      <c r="R38" s="58"/>
    </row>
    <row r="40" spans="1:39" x14ac:dyDescent="0.2">
      <c r="A40" s="37" t="s">
        <v>124</v>
      </c>
      <c r="B40" t="s">
        <v>125</v>
      </c>
    </row>
    <row r="42" spans="1:39" ht="15" x14ac:dyDescent="0.25">
      <c r="A42" s="51" t="s">
        <v>101</v>
      </c>
      <c r="B42" s="129" t="s">
        <v>102</v>
      </c>
      <c r="C42" s="129"/>
      <c r="D42" s="129"/>
      <c r="E42" s="129"/>
      <c r="F42" s="129"/>
      <c r="G42" s="129"/>
      <c r="H42" s="129"/>
      <c r="AL42" s="75"/>
      <c r="AM42" s="75"/>
    </row>
    <row r="44" spans="1:39" ht="31.5" x14ac:dyDescent="0.2">
      <c r="A44" s="47"/>
      <c r="B44" s="48" t="s">
        <v>103</v>
      </c>
      <c r="C44" s="48" t="s">
        <v>104</v>
      </c>
      <c r="D44" s="48" t="s">
        <v>105</v>
      </c>
      <c r="E44" s="48" t="s">
        <v>106</v>
      </c>
      <c r="F44" s="48" t="s">
        <v>107</v>
      </c>
      <c r="G44" s="48" t="s">
        <v>108</v>
      </c>
      <c r="H44" s="48" t="s">
        <v>93</v>
      </c>
      <c r="AJ44" s="75"/>
      <c r="AK44" s="72"/>
      <c r="AL44" s="72"/>
    </row>
    <row r="45" spans="1:39" ht="16.5" x14ac:dyDescent="0.2">
      <c r="A45" s="49" t="s">
        <v>31</v>
      </c>
      <c r="B45" s="64">
        <v>76</v>
      </c>
      <c r="C45" s="64">
        <v>58</v>
      </c>
      <c r="D45" s="64">
        <v>11</v>
      </c>
      <c r="E45" s="64"/>
      <c r="F45" s="64">
        <v>1</v>
      </c>
      <c r="G45" s="64"/>
      <c r="H45" s="39">
        <f>SUM(B45:G45)</f>
        <v>146</v>
      </c>
    </row>
    <row r="46" spans="1:39" ht="16.5" x14ac:dyDescent="0.2">
      <c r="A46" s="49" t="s">
        <v>109</v>
      </c>
      <c r="B46" s="66">
        <v>303</v>
      </c>
      <c r="C46" s="64">
        <v>121</v>
      </c>
      <c r="D46" s="64">
        <v>16</v>
      </c>
      <c r="E46" s="64">
        <v>1</v>
      </c>
      <c r="F46" s="64">
        <v>2</v>
      </c>
      <c r="G46" s="64"/>
      <c r="H46" s="39">
        <f>SUM(B46:G46)</f>
        <v>443</v>
      </c>
    </row>
    <row r="47" spans="1:39" ht="16.5" x14ac:dyDescent="0.2">
      <c r="A47" s="49" t="s">
        <v>29</v>
      </c>
      <c r="B47" s="66">
        <v>86</v>
      </c>
      <c r="C47" s="64">
        <v>53</v>
      </c>
      <c r="D47" s="64">
        <v>10</v>
      </c>
      <c r="E47" s="64">
        <v>1</v>
      </c>
      <c r="F47" s="64">
        <v>1</v>
      </c>
      <c r="G47" s="64">
        <v>1</v>
      </c>
      <c r="H47" s="39">
        <f>SUM(B47:G47)</f>
        <v>152</v>
      </c>
    </row>
    <row r="48" spans="1:39" ht="16.5" x14ac:dyDescent="0.2">
      <c r="A48" s="49" t="s">
        <v>33</v>
      </c>
      <c r="B48" s="66">
        <v>252</v>
      </c>
      <c r="C48" s="64">
        <v>99</v>
      </c>
      <c r="D48" s="64">
        <v>33</v>
      </c>
      <c r="E48" s="64">
        <v>2</v>
      </c>
      <c r="F48" s="64"/>
      <c r="G48" s="64">
        <v>4</v>
      </c>
      <c r="H48" s="39">
        <f>SUM(B48:G48)</f>
        <v>390</v>
      </c>
    </row>
    <row r="49" spans="1:8" ht="33" x14ac:dyDescent="0.2">
      <c r="A49" s="49" t="s">
        <v>32</v>
      </c>
      <c r="B49" s="66">
        <v>93</v>
      </c>
      <c r="C49" s="64">
        <v>38</v>
      </c>
      <c r="D49" s="64">
        <v>10</v>
      </c>
      <c r="E49" s="64">
        <v>4</v>
      </c>
      <c r="F49" s="64">
        <v>1</v>
      </c>
      <c r="G49" s="64">
        <v>1</v>
      </c>
      <c r="H49" s="39">
        <f>SUM(B49:G49)</f>
        <v>147</v>
      </c>
    </row>
    <row r="50" spans="1:8" ht="16.5" x14ac:dyDescent="0.2">
      <c r="A50" s="49" t="s">
        <v>24</v>
      </c>
      <c r="B50" s="66">
        <v>55</v>
      </c>
      <c r="C50" s="64">
        <v>54</v>
      </c>
      <c r="D50" s="64">
        <v>10</v>
      </c>
      <c r="E50" s="64">
        <v>4</v>
      </c>
      <c r="F50" s="64">
        <v>2</v>
      </c>
      <c r="G50" s="64">
        <v>0</v>
      </c>
      <c r="H50" s="39">
        <f t="shared" ref="H50" si="10">SUM(B50:G50)</f>
        <v>125</v>
      </c>
    </row>
    <row r="51" spans="1:8" ht="33" x14ac:dyDescent="0.2">
      <c r="A51" s="49" t="s">
        <v>132</v>
      </c>
      <c r="B51" s="64">
        <v>30</v>
      </c>
      <c r="C51" s="64">
        <v>23</v>
      </c>
      <c r="D51" s="64">
        <v>3</v>
      </c>
      <c r="E51" s="64"/>
      <c r="F51" s="64"/>
      <c r="G51" s="66"/>
      <c r="H51" s="39">
        <f>SUM(B51:G51)</f>
        <v>56</v>
      </c>
    </row>
    <row r="52" spans="1:8" ht="15.75" x14ac:dyDescent="0.2">
      <c r="A52" s="50" t="s">
        <v>6</v>
      </c>
      <c r="B52" s="66">
        <v>5</v>
      </c>
      <c r="C52" s="64"/>
      <c r="D52" s="64"/>
      <c r="E52" s="64"/>
      <c r="F52" s="64"/>
      <c r="G52" s="64"/>
      <c r="H52" s="39">
        <f>SUM(B52:G52)</f>
        <v>5</v>
      </c>
    </row>
    <row r="53" spans="1:8" ht="15.75" x14ac:dyDescent="0.2">
      <c r="A53" s="50" t="s">
        <v>110</v>
      </c>
      <c r="B53" s="64">
        <v>13</v>
      </c>
      <c r="C53" s="64">
        <v>9</v>
      </c>
      <c r="D53" s="64">
        <v>8</v>
      </c>
      <c r="E53" s="64">
        <v>4</v>
      </c>
      <c r="F53" s="64">
        <v>2</v>
      </c>
      <c r="G53" s="66">
        <v>4</v>
      </c>
      <c r="H53" s="39">
        <f t="shared" ref="H53:H57" si="11">SUM(B53:G53)</f>
        <v>40</v>
      </c>
    </row>
    <row r="54" spans="1:8" ht="15.75" x14ac:dyDescent="0.2">
      <c r="A54" s="50" t="s">
        <v>113</v>
      </c>
      <c r="B54" s="38">
        <v>42</v>
      </c>
      <c r="C54" s="38">
        <v>30</v>
      </c>
      <c r="D54" s="38">
        <v>32</v>
      </c>
      <c r="E54" s="38">
        <v>3</v>
      </c>
      <c r="F54" s="38">
        <v>1</v>
      </c>
      <c r="G54" s="38">
        <v>4</v>
      </c>
      <c r="H54" s="39">
        <f>SUM(B54:G54)</f>
        <v>112</v>
      </c>
    </row>
    <row r="55" spans="1:8" ht="31.5" x14ac:dyDescent="0.2">
      <c r="A55" s="50" t="s">
        <v>38</v>
      </c>
      <c r="B55" s="38">
        <v>1</v>
      </c>
      <c r="C55" s="38">
        <v>1</v>
      </c>
      <c r="D55" s="38">
        <v>2</v>
      </c>
      <c r="E55" s="38"/>
      <c r="F55" s="38">
        <v>1</v>
      </c>
      <c r="G55" s="38"/>
      <c r="H55" s="39">
        <f>SUM(B55:G55)</f>
        <v>5</v>
      </c>
    </row>
    <row r="56" spans="1:8" ht="15.75" x14ac:dyDescent="0.2">
      <c r="A56" s="50" t="s">
        <v>114</v>
      </c>
      <c r="B56" s="83">
        <v>99</v>
      </c>
      <c r="C56" s="83">
        <v>8</v>
      </c>
      <c r="D56" s="83">
        <v>10</v>
      </c>
      <c r="E56" s="83"/>
      <c r="F56" s="83"/>
      <c r="G56" s="83">
        <v>1</v>
      </c>
      <c r="H56" s="39">
        <f>SUM(B56:G56)</f>
        <v>118</v>
      </c>
    </row>
    <row r="57" spans="1:8" ht="31.5" x14ac:dyDescent="0.2">
      <c r="A57" s="74" t="s">
        <v>135</v>
      </c>
      <c r="B57" s="83">
        <v>15</v>
      </c>
      <c r="C57" s="83">
        <v>2</v>
      </c>
      <c r="D57" s="83">
        <v>3</v>
      </c>
      <c r="E57" s="83">
        <v>1</v>
      </c>
      <c r="F57" s="83"/>
      <c r="G57" s="83"/>
      <c r="H57" s="39">
        <f t="shared" si="11"/>
        <v>21</v>
      </c>
    </row>
    <row r="58" spans="1:8" ht="15.75" x14ac:dyDescent="0.2">
      <c r="A58" s="74" t="s">
        <v>115</v>
      </c>
      <c r="B58" s="63">
        <f>SUM(B45:B55)</f>
        <v>956</v>
      </c>
      <c r="C58" s="63">
        <f>SUM(C45:C56)</f>
        <v>494</v>
      </c>
      <c r="D58" s="63">
        <f t="shared" ref="D58:G58" si="12">SUM(D45:D55)</f>
        <v>135</v>
      </c>
      <c r="E58" s="63">
        <f t="shared" si="12"/>
        <v>19</v>
      </c>
      <c r="F58" s="63">
        <f t="shared" si="12"/>
        <v>11</v>
      </c>
      <c r="G58" s="63">
        <f t="shared" si="12"/>
        <v>14</v>
      </c>
      <c r="H58" s="63">
        <f>SUM(H45:H55)</f>
        <v>1621</v>
      </c>
    </row>
    <row r="59" spans="1:8" ht="15.75" x14ac:dyDescent="0.2">
      <c r="A59" s="74" t="s">
        <v>116</v>
      </c>
      <c r="B59">
        <f t="shared" ref="B59:H59" si="13">SUM(B56:B58)</f>
        <v>1070</v>
      </c>
      <c r="C59">
        <f t="shared" si="13"/>
        <v>504</v>
      </c>
      <c r="D59">
        <f t="shared" si="13"/>
        <v>148</v>
      </c>
      <c r="E59">
        <f t="shared" si="13"/>
        <v>20</v>
      </c>
      <c r="F59">
        <f t="shared" si="13"/>
        <v>11</v>
      </c>
      <c r="G59">
        <f t="shared" si="13"/>
        <v>15</v>
      </c>
      <c r="H59">
        <f t="shared" si="13"/>
        <v>1760</v>
      </c>
    </row>
    <row r="60" spans="1:8" x14ac:dyDescent="0.2">
      <c r="E60" s="63"/>
    </row>
    <row r="64" spans="1:8" x14ac:dyDescent="0.2">
      <c r="A64" t="s">
        <v>31</v>
      </c>
      <c r="B64" s="43">
        <f t="shared" ref="B64:B72" si="14">+B45/$B$59</f>
        <v>7.1028037383177575E-2</v>
      </c>
      <c r="C64" s="43">
        <f t="shared" ref="C64:C71" si="15">+C45/$C$59</f>
        <v>0.11507936507936507</v>
      </c>
      <c r="D64" s="43">
        <f>+D45/$D$59</f>
        <v>7.4324324324324328E-2</v>
      </c>
      <c r="E64" s="43">
        <f t="shared" ref="E64:E74" si="16">+E45/$E$59</f>
        <v>0</v>
      </c>
      <c r="F64" s="43">
        <f t="shared" ref="F64:F72" si="17">+F45/$F$59</f>
        <v>9.0909090909090912E-2</v>
      </c>
      <c r="G64" s="43">
        <f>+G45/$G$59</f>
        <v>0</v>
      </c>
      <c r="H64" s="43">
        <f t="shared" ref="H64:H71" si="18">+H45/$H$59</f>
        <v>8.2954545454545461E-2</v>
      </c>
    </row>
    <row r="65" spans="1:8" x14ac:dyDescent="0.2">
      <c r="A65" t="s">
        <v>109</v>
      </c>
      <c r="B65" s="43">
        <f t="shared" ref="B65:B71" si="19">+B46/$B$59</f>
        <v>0.28317757009345795</v>
      </c>
      <c r="C65" s="43">
        <f t="shared" si="15"/>
        <v>0.24007936507936509</v>
      </c>
      <c r="D65" s="43">
        <f>+D46/$D$59</f>
        <v>0.10810810810810811</v>
      </c>
      <c r="E65" s="43">
        <f>+E46/$E$59</f>
        <v>0.05</v>
      </c>
      <c r="F65" s="43">
        <f>+F46/$F$59</f>
        <v>0.18181818181818182</v>
      </c>
      <c r="G65" s="43">
        <f t="shared" ref="G65:G72" si="20">+G46/$G$59</f>
        <v>0</v>
      </c>
      <c r="H65" s="43">
        <f t="shared" si="18"/>
        <v>0.25170454545454546</v>
      </c>
    </row>
    <row r="66" spans="1:8" x14ac:dyDescent="0.2">
      <c r="A66" t="s">
        <v>29</v>
      </c>
      <c r="B66" s="43">
        <f t="shared" si="19"/>
        <v>8.0373831775700941E-2</v>
      </c>
      <c r="C66" s="43">
        <f t="shared" si="15"/>
        <v>0.10515873015873016</v>
      </c>
      <c r="D66" s="43">
        <f>+D47/$D$59</f>
        <v>6.7567567567567571E-2</v>
      </c>
      <c r="E66" s="43">
        <f t="shared" si="16"/>
        <v>0.05</v>
      </c>
      <c r="F66" s="43">
        <f t="shared" si="17"/>
        <v>9.0909090909090912E-2</v>
      </c>
      <c r="G66" s="43">
        <f>+G47/$G$59</f>
        <v>6.6666666666666666E-2</v>
      </c>
      <c r="H66" s="43">
        <f t="shared" si="18"/>
        <v>8.6363636363636365E-2</v>
      </c>
    </row>
    <row r="67" spans="1:8" x14ac:dyDescent="0.2">
      <c r="A67" t="s">
        <v>33</v>
      </c>
      <c r="B67" s="43">
        <f t="shared" si="19"/>
        <v>0.23551401869158878</v>
      </c>
      <c r="C67" s="43">
        <f t="shared" si="15"/>
        <v>0.19642857142857142</v>
      </c>
      <c r="D67" s="43">
        <f>+D48/$D$59</f>
        <v>0.22297297297297297</v>
      </c>
      <c r="E67" s="43">
        <f>+E48/$E$59</f>
        <v>0.1</v>
      </c>
      <c r="F67" s="43">
        <f t="shared" si="17"/>
        <v>0</v>
      </c>
      <c r="G67" s="43">
        <f>+G48/$G$59</f>
        <v>0.26666666666666666</v>
      </c>
      <c r="H67" s="43">
        <f t="shared" si="18"/>
        <v>0.22159090909090909</v>
      </c>
    </row>
    <row r="68" spans="1:8" x14ac:dyDescent="0.2">
      <c r="A68" t="s">
        <v>32</v>
      </c>
      <c r="B68" s="43">
        <f t="shared" si="19"/>
        <v>8.6915887850467291E-2</v>
      </c>
      <c r="C68" s="43">
        <f t="shared" si="15"/>
        <v>7.5396825396825393E-2</v>
      </c>
      <c r="D68" s="43">
        <f>+D49/$D$59</f>
        <v>6.7567567567567571E-2</v>
      </c>
      <c r="E68" s="43">
        <f t="shared" si="16"/>
        <v>0.2</v>
      </c>
      <c r="F68" s="43">
        <f t="shared" si="17"/>
        <v>9.0909090909090912E-2</v>
      </c>
      <c r="G68" s="43">
        <f>+G49/$G$59</f>
        <v>6.6666666666666666E-2</v>
      </c>
      <c r="H68" s="43">
        <f t="shared" si="18"/>
        <v>8.3522727272727276E-2</v>
      </c>
    </row>
    <row r="69" spans="1:8" x14ac:dyDescent="0.2">
      <c r="A69" t="s">
        <v>24</v>
      </c>
      <c r="B69" s="43">
        <f t="shared" si="19"/>
        <v>5.1401869158878503E-2</v>
      </c>
      <c r="C69" s="43">
        <f t="shared" si="15"/>
        <v>0.10714285714285714</v>
      </c>
      <c r="D69" s="43">
        <f t="shared" ref="D69:D72" si="21">+D50/$D$59</f>
        <v>6.7567567567567571E-2</v>
      </c>
      <c r="E69" s="43">
        <f>+E50/$E$59</f>
        <v>0.2</v>
      </c>
      <c r="F69" s="43">
        <f t="shared" si="17"/>
        <v>0.18181818181818182</v>
      </c>
      <c r="G69" s="43">
        <f t="shared" si="20"/>
        <v>0</v>
      </c>
      <c r="H69" s="43">
        <f t="shared" si="18"/>
        <v>7.1022727272727279E-2</v>
      </c>
    </row>
    <row r="70" spans="1:8" x14ac:dyDescent="0.2">
      <c r="A70" t="s">
        <v>34</v>
      </c>
      <c r="B70" s="43">
        <f t="shared" si="19"/>
        <v>2.8037383177570093E-2</v>
      </c>
      <c r="C70" s="43">
        <f t="shared" si="15"/>
        <v>4.5634920634920632E-2</v>
      </c>
      <c r="D70" s="43">
        <f t="shared" si="21"/>
        <v>2.0270270270270271E-2</v>
      </c>
      <c r="E70" s="43">
        <f t="shared" si="16"/>
        <v>0</v>
      </c>
      <c r="F70" s="43">
        <f t="shared" si="17"/>
        <v>0</v>
      </c>
      <c r="G70" s="43">
        <f t="shared" si="20"/>
        <v>0</v>
      </c>
      <c r="H70" s="43">
        <f t="shared" si="18"/>
        <v>3.1818181818181815E-2</v>
      </c>
    </row>
    <row r="71" spans="1:8" x14ac:dyDescent="0.2">
      <c r="A71" t="s">
        <v>6</v>
      </c>
      <c r="B71" s="43">
        <f t="shared" si="19"/>
        <v>4.6728971962616819E-3</v>
      </c>
      <c r="C71" s="43">
        <f t="shared" si="15"/>
        <v>0</v>
      </c>
      <c r="D71" s="43">
        <f>+D52/$D$59</f>
        <v>0</v>
      </c>
      <c r="E71" s="43">
        <f>+E52/$E$59</f>
        <v>0</v>
      </c>
      <c r="F71" s="43">
        <f t="shared" si="17"/>
        <v>0</v>
      </c>
      <c r="G71" s="43">
        <f t="shared" si="20"/>
        <v>0</v>
      </c>
      <c r="H71" s="43">
        <f t="shared" si="18"/>
        <v>2.840909090909091E-3</v>
      </c>
    </row>
    <row r="72" spans="1:8" x14ac:dyDescent="0.2">
      <c r="A72" t="s">
        <v>110</v>
      </c>
      <c r="B72" s="43">
        <f t="shared" si="14"/>
        <v>1.2149532710280374E-2</v>
      </c>
      <c r="C72" s="43">
        <f t="shared" ref="C72" si="22">+C53/$C$59</f>
        <v>1.7857142857142856E-2</v>
      </c>
      <c r="D72" s="43">
        <f t="shared" si="21"/>
        <v>5.4054054054054057E-2</v>
      </c>
      <c r="E72" s="43">
        <f t="shared" si="16"/>
        <v>0.2</v>
      </c>
      <c r="F72" s="43">
        <f t="shared" si="17"/>
        <v>0.18181818181818182</v>
      </c>
      <c r="G72" s="43">
        <f t="shared" si="20"/>
        <v>0.26666666666666666</v>
      </c>
      <c r="H72" s="43">
        <f t="shared" ref="H72" si="23">+H53/$H$59</f>
        <v>2.2727272727272728E-2</v>
      </c>
    </row>
    <row r="73" spans="1:8" x14ac:dyDescent="0.2">
      <c r="A73" t="s">
        <v>113</v>
      </c>
      <c r="B73" s="43">
        <f>+B54/$B$59</f>
        <v>3.925233644859813E-2</v>
      </c>
      <c r="C73" s="43">
        <f>+C54/$C$59</f>
        <v>5.9523809523809521E-2</v>
      </c>
      <c r="D73" s="43">
        <f>+D54/$D$59</f>
        <v>0.21621621621621623</v>
      </c>
      <c r="E73" s="43">
        <f>+E54/$E$59</f>
        <v>0.15</v>
      </c>
      <c r="F73" s="43">
        <f>+F54/$F$59</f>
        <v>9.0909090909090912E-2</v>
      </c>
      <c r="G73" s="43">
        <f>+G54/$G$59</f>
        <v>0.26666666666666666</v>
      </c>
      <c r="H73" s="43">
        <f>+H54/$H$59</f>
        <v>6.363636363636363E-2</v>
      </c>
    </row>
    <row r="74" spans="1:8" x14ac:dyDescent="0.2">
      <c r="A74" t="s">
        <v>38</v>
      </c>
      <c r="B74" s="43">
        <f>+B55/$B$59</f>
        <v>9.3457943925233649E-4</v>
      </c>
      <c r="C74" s="43">
        <f>+C55/$C$59</f>
        <v>1.984126984126984E-3</v>
      </c>
      <c r="D74" s="43">
        <f>+D55/$D$59</f>
        <v>1.3513513513513514E-2</v>
      </c>
      <c r="E74" s="43">
        <f t="shared" si="16"/>
        <v>0</v>
      </c>
      <c r="F74" s="43">
        <f>+F55/$F$59</f>
        <v>9.0909090909090912E-2</v>
      </c>
      <c r="G74" s="43">
        <f>+G55/$G$59</f>
        <v>0</v>
      </c>
      <c r="H74" s="43">
        <f>+H55/$H$59</f>
        <v>2.840909090909091E-3</v>
      </c>
    </row>
    <row r="75" spans="1:8" x14ac:dyDescent="0.2">
      <c r="A75" t="s">
        <v>114</v>
      </c>
      <c r="B75" s="43">
        <f>+B55/$B$59</f>
        <v>9.3457943925233649E-4</v>
      </c>
      <c r="C75" s="43">
        <f>+C55/$C$59</f>
        <v>1.984126984126984E-3</v>
      </c>
      <c r="D75" s="43">
        <f>+D55/$D$59</f>
        <v>1.3513513513513514E-2</v>
      </c>
      <c r="E75" s="43">
        <f>+E55/$E$59</f>
        <v>0</v>
      </c>
      <c r="F75" s="43">
        <f>+F55/$F$59</f>
        <v>9.0909090909090912E-2</v>
      </c>
      <c r="G75" s="43">
        <f>+G55/$G$59</f>
        <v>0</v>
      </c>
      <c r="H75" s="43">
        <f>+H55/$H$59</f>
        <v>2.840909090909091E-3</v>
      </c>
    </row>
    <row r="81" spans="1:39" x14ac:dyDescent="0.2">
      <c r="A81" s="37" t="s">
        <v>126</v>
      </c>
      <c r="B81" t="s">
        <v>127</v>
      </c>
    </row>
    <row r="83" spans="1:39" ht="15" x14ac:dyDescent="0.25">
      <c r="A83" s="51" t="s">
        <v>101</v>
      </c>
      <c r="B83" s="129" t="s">
        <v>102</v>
      </c>
      <c r="C83" s="129"/>
      <c r="D83" s="129"/>
      <c r="E83" s="129"/>
      <c r="F83" s="129"/>
      <c r="G83" s="129"/>
      <c r="H83" s="129"/>
    </row>
    <row r="84" spans="1:39" x14ac:dyDescent="0.2">
      <c r="AL84" s="75"/>
      <c r="AM84" s="75"/>
    </row>
    <row r="85" spans="1:39" ht="31.5" x14ac:dyDescent="0.2">
      <c r="A85" s="47"/>
      <c r="B85" s="48" t="s">
        <v>103</v>
      </c>
      <c r="C85" s="48" t="s">
        <v>104</v>
      </c>
      <c r="D85" s="48" t="s">
        <v>105</v>
      </c>
      <c r="E85" s="48" t="s">
        <v>106</v>
      </c>
      <c r="F85" s="48" t="s">
        <v>107</v>
      </c>
      <c r="G85" s="48" t="s">
        <v>108</v>
      </c>
      <c r="H85" s="48" t="s">
        <v>93</v>
      </c>
    </row>
    <row r="86" spans="1:39" ht="16.5" x14ac:dyDescent="0.2">
      <c r="A86" s="49" t="s">
        <v>31</v>
      </c>
      <c r="B86" s="81">
        <v>5</v>
      </c>
      <c r="C86" s="81">
        <v>10</v>
      </c>
      <c r="D86" s="81">
        <v>1</v>
      </c>
      <c r="E86" s="81">
        <v>6</v>
      </c>
      <c r="F86" s="81"/>
      <c r="G86" s="81"/>
      <c r="H86" s="65">
        <f t="shared" ref="H86:H98" si="24">SUM(B86:G86)</f>
        <v>22</v>
      </c>
    </row>
    <row r="87" spans="1:39" ht="16.5" x14ac:dyDescent="0.2">
      <c r="A87" s="49" t="s">
        <v>109</v>
      </c>
      <c r="B87" s="82">
        <v>10</v>
      </c>
      <c r="C87" s="81">
        <v>5</v>
      </c>
      <c r="D87" s="81">
        <v>3</v>
      </c>
      <c r="E87" s="81">
        <v>1</v>
      </c>
      <c r="F87" s="81">
        <v>2</v>
      </c>
      <c r="G87" s="81"/>
      <c r="H87" s="65">
        <f t="shared" si="24"/>
        <v>21</v>
      </c>
    </row>
    <row r="88" spans="1:39" ht="16.5" x14ac:dyDescent="0.2">
      <c r="A88" s="49" t="s">
        <v>29</v>
      </c>
      <c r="B88" s="82">
        <v>5</v>
      </c>
      <c r="C88" s="81">
        <v>2</v>
      </c>
      <c r="D88" s="81">
        <v>2</v>
      </c>
      <c r="E88" s="81">
        <v>5</v>
      </c>
      <c r="F88" s="81"/>
      <c r="G88" s="81"/>
      <c r="H88" s="65">
        <f t="shared" si="24"/>
        <v>14</v>
      </c>
    </row>
    <row r="89" spans="1:39" ht="16.5" x14ac:dyDescent="0.2">
      <c r="A89" s="49" t="s">
        <v>33</v>
      </c>
      <c r="B89" s="82">
        <v>34</v>
      </c>
      <c r="C89" s="81">
        <v>14</v>
      </c>
      <c r="D89" s="81">
        <v>22</v>
      </c>
      <c r="E89" s="81">
        <v>17</v>
      </c>
      <c r="F89" s="81">
        <v>9</v>
      </c>
      <c r="G89" s="81">
        <v>1</v>
      </c>
      <c r="H89" s="65">
        <f t="shared" si="24"/>
        <v>97</v>
      </c>
      <c r="O89">
        <v>1</v>
      </c>
    </row>
    <row r="90" spans="1:39" ht="33" x14ac:dyDescent="0.2">
      <c r="A90" s="49" t="s">
        <v>32</v>
      </c>
      <c r="B90" s="82">
        <v>2</v>
      </c>
      <c r="C90" s="81">
        <v>3</v>
      </c>
      <c r="D90" s="81">
        <v>3</v>
      </c>
      <c r="E90" s="81">
        <v>5</v>
      </c>
      <c r="F90" s="81"/>
      <c r="G90" s="81">
        <v>1</v>
      </c>
      <c r="H90" s="65">
        <f t="shared" si="24"/>
        <v>14</v>
      </c>
    </row>
    <row r="91" spans="1:39" ht="16.5" x14ac:dyDescent="0.2">
      <c r="A91" s="49" t="s">
        <v>24</v>
      </c>
      <c r="B91" s="82">
        <v>6</v>
      </c>
      <c r="C91" s="81">
        <v>1</v>
      </c>
      <c r="D91" s="81">
        <v>1</v>
      </c>
      <c r="E91" s="81">
        <v>3</v>
      </c>
      <c r="F91" s="81">
        <v>1</v>
      </c>
      <c r="G91" s="81"/>
      <c r="H91" s="65">
        <f t="shared" si="24"/>
        <v>12</v>
      </c>
    </row>
    <row r="92" spans="1:39" ht="33" x14ac:dyDescent="0.2">
      <c r="A92" s="49" t="s">
        <v>132</v>
      </c>
      <c r="B92" s="81">
        <v>2</v>
      </c>
      <c r="C92" s="81">
        <v>1</v>
      </c>
      <c r="D92" s="81"/>
      <c r="E92" s="81"/>
      <c r="F92" s="81"/>
      <c r="G92" s="82">
        <v>1</v>
      </c>
      <c r="H92" s="65">
        <f t="shared" si="24"/>
        <v>4</v>
      </c>
    </row>
    <row r="93" spans="1:39" ht="15.75" x14ac:dyDescent="0.2">
      <c r="A93" s="50" t="s">
        <v>6</v>
      </c>
      <c r="B93" s="82"/>
      <c r="C93" s="81"/>
      <c r="D93" s="81">
        <v>1</v>
      </c>
      <c r="E93" s="81"/>
      <c r="F93" s="81"/>
      <c r="G93" s="81"/>
      <c r="H93" s="65">
        <f t="shared" si="24"/>
        <v>1</v>
      </c>
    </row>
    <row r="94" spans="1:39" ht="15.75" x14ac:dyDescent="0.2">
      <c r="A94" s="50" t="s">
        <v>110</v>
      </c>
      <c r="B94" s="81"/>
      <c r="C94" s="81"/>
      <c r="D94" s="81">
        <v>9</v>
      </c>
      <c r="E94" s="81">
        <v>15</v>
      </c>
      <c r="F94" s="81">
        <v>3</v>
      </c>
      <c r="G94" s="82">
        <v>2</v>
      </c>
      <c r="H94" s="65">
        <f t="shared" si="24"/>
        <v>29</v>
      </c>
    </row>
    <row r="95" spans="1:39" ht="15.75" x14ac:dyDescent="0.2">
      <c r="A95" s="50" t="s">
        <v>113</v>
      </c>
      <c r="B95" s="83">
        <v>7</v>
      </c>
      <c r="C95" s="83">
        <v>5</v>
      </c>
      <c r="D95" s="83">
        <v>7</v>
      </c>
      <c r="E95" s="83">
        <v>15</v>
      </c>
      <c r="F95" s="83">
        <v>5</v>
      </c>
      <c r="G95" s="83">
        <v>5</v>
      </c>
      <c r="H95" s="39">
        <f t="shared" si="24"/>
        <v>44</v>
      </c>
    </row>
    <row r="96" spans="1:39" ht="31.5" x14ac:dyDescent="0.2">
      <c r="A96" s="50" t="s">
        <v>38</v>
      </c>
      <c r="B96" s="83">
        <v>1</v>
      </c>
      <c r="C96" s="83">
        <v>2</v>
      </c>
      <c r="D96" s="83"/>
      <c r="E96" s="83"/>
      <c r="F96" s="83"/>
      <c r="G96" s="83"/>
      <c r="H96" s="39">
        <f t="shared" si="24"/>
        <v>3</v>
      </c>
    </row>
    <row r="97" spans="1:39" ht="31.5" x14ac:dyDescent="0.2">
      <c r="A97" s="50" t="s">
        <v>136</v>
      </c>
      <c r="B97" s="83">
        <v>2</v>
      </c>
      <c r="C97" s="83">
        <v>2</v>
      </c>
      <c r="D97" s="83">
        <v>1</v>
      </c>
      <c r="E97" s="83">
        <v>4</v>
      </c>
      <c r="F97" s="83">
        <v>2</v>
      </c>
      <c r="G97" s="83"/>
      <c r="H97" s="39">
        <f t="shared" si="24"/>
        <v>11</v>
      </c>
    </row>
    <row r="98" spans="1:39" ht="15.75" x14ac:dyDescent="0.2">
      <c r="A98" s="50" t="s">
        <v>114</v>
      </c>
      <c r="B98" s="84">
        <v>26</v>
      </c>
      <c r="C98" s="84">
        <v>5</v>
      </c>
      <c r="D98" s="84">
        <v>3</v>
      </c>
      <c r="E98" s="84">
        <v>9</v>
      </c>
      <c r="F98" s="84">
        <v>3</v>
      </c>
      <c r="G98" s="84">
        <v>2</v>
      </c>
      <c r="H98" s="39">
        <f t="shared" si="24"/>
        <v>48</v>
      </c>
      <c r="AL98" s="77"/>
      <c r="AM98" s="77"/>
    </row>
    <row r="99" spans="1:39" ht="15.75" x14ac:dyDescent="0.2">
      <c r="A99" s="74" t="s">
        <v>115</v>
      </c>
      <c r="B99" s="63">
        <f>SUM(B86:B98)</f>
        <v>100</v>
      </c>
      <c r="C99" s="63">
        <f t="shared" ref="C99:H99" si="25">SUM(C86:C97)</f>
        <v>45</v>
      </c>
      <c r="D99" s="63">
        <f>SUM(D86:D98)</f>
        <v>53</v>
      </c>
      <c r="E99" s="63">
        <f t="shared" si="25"/>
        <v>71</v>
      </c>
      <c r="F99" s="63">
        <f t="shared" si="25"/>
        <v>22</v>
      </c>
      <c r="G99" s="63">
        <f t="shared" si="25"/>
        <v>10</v>
      </c>
      <c r="H99" s="63">
        <f t="shared" si="25"/>
        <v>272</v>
      </c>
      <c r="AL99" s="77"/>
      <c r="AM99" s="77"/>
    </row>
    <row r="100" spans="1:39" ht="15.75" x14ac:dyDescent="0.2">
      <c r="A100" s="74" t="s">
        <v>116</v>
      </c>
      <c r="B100">
        <f>SUM(B98:B99)</f>
        <v>126</v>
      </c>
      <c r="C100">
        <f t="shared" ref="C100:H100" si="26">SUM(C98:C99)</f>
        <v>50</v>
      </c>
      <c r="D100">
        <f t="shared" si="26"/>
        <v>56</v>
      </c>
      <c r="E100">
        <f t="shared" si="26"/>
        <v>80</v>
      </c>
      <c r="F100">
        <f t="shared" si="26"/>
        <v>25</v>
      </c>
      <c r="G100">
        <f t="shared" si="26"/>
        <v>12</v>
      </c>
      <c r="H100">
        <f t="shared" si="26"/>
        <v>320</v>
      </c>
      <c r="AL100" s="77"/>
      <c r="AM100" s="77"/>
    </row>
    <row r="101" spans="1:39" x14ac:dyDescent="0.2">
      <c r="AL101" s="77"/>
      <c r="AM101" s="77"/>
    </row>
    <row r="102" spans="1:39" ht="15.75" x14ac:dyDescent="0.2">
      <c r="A102" s="73" t="s">
        <v>128</v>
      </c>
      <c r="B102" s="45">
        <f>B100*100/501</f>
        <v>25.149700598802394</v>
      </c>
      <c r="C102" s="45">
        <f t="shared" ref="C102:H102" si="27">C100*100/501</f>
        <v>9.9800399201596814</v>
      </c>
      <c r="D102" s="45">
        <f t="shared" si="27"/>
        <v>11.177644710578843</v>
      </c>
      <c r="E102" s="45">
        <f t="shared" si="27"/>
        <v>15.968063872255488</v>
      </c>
      <c r="F102" s="45">
        <f t="shared" si="27"/>
        <v>4.9900199600798407</v>
      </c>
      <c r="G102" s="45">
        <f t="shared" si="27"/>
        <v>2.3952095808383231</v>
      </c>
      <c r="H102" s="45">
        <f t="shared" si="27"/>
        <v>63.872255489021953</v>
      </c>
      <c r="AL102" s="77"/>
      <c r="AM102" s="77"/>
    </row>
    <row r="103" spans="1:39" ht="15.75" x14ac:dyDescent="0.2">
      <c r="A103" s="73" t="s">
        <v>129</v>
      </c>
      <c r="B103" s="45">
        <f t="shared" ref="B103:H103" si="28">B99*100/349</f>
        <v>28.653295128939828</v>
      </c>
      <c r="C103" s="45">
        <f t="shared" si="28"/>
        <v>12.893982808022923</v>
      </c>
      <c r="D103" s="45">
        <f t="shared" si="28"/>
        <v>15.18624641833811</v>
      </c>
      <c r="E103" s="45">
        <f t="shared" si="28"/>
        <v>20.343839541547279</v>
      </c>
      <c r="F103" s="45">
        <f t="shared" si="28"/>
        <v>6.303724928366762</v>
      </c>
      <c r="G103" s="45">
        <f t="shared" si="28"/>
        <v>2.8653295128939829</v>
      </c>
      <c r="H103" s="45">
        <f t="shared" si="28"/>
        <v>77.936962750716333</v>
      </c>
      <c r="AL103" s="77"/>
      <c r="AM103" s="77"/>
    </row>
    <row r="104" spans="1:39" ht="15.75" x14ac:dyDescent="0.2">
      <c r="A104" s="73"/>
      <c r="B104" s="45"/>
      <c r="C104" s="45"/>
      <c r="D104" s="45"/>
      <c r="E104" s="45"/>
      <c r="F104" s="45"/>
      <c r="G104" s="45"/>
      <c r="H104" s="45"/>
      <c r="AL104" s="77"/>
      <c r="AM104" s="77"/>
    </row>
    <row r="105" spans="1:39" x14ac:dyDescent="0.2">
      <c r="B105" s="45"/>
      <c r="C105" s="45"/>
      <c r="D105" s="45"/>
      <c r="E105" s="45"/>
      <c r="F105" s="45"/>
      <c r="G105" s="45"/>
      <c r="H105" s="45"/>
      <c r="AL105" s="77"/>
      <c r="AM105" s="77"/>
    </row>
    <row r="106" spans="1:39" x14ac:dyDescent="0.2">
      <c r="A106" t="s">
        <v>31</v>
      </c>
      <c r="B106" s="43">
        <f t="shared" ref="B106:B113" si="29">+B86/$B$100</f>
        <v>3.968253968253968E-2</v>
      </c>
      <c r="C106" s="43">
        <f t="shared" ref="C106:C113" si="30">+C86/$C$100</f>
        <v>0.2</v>
      </c>
      <c r="D106" s="43">
        <f t="shared" ref="D106:D113" si="31">+D86/$D$100</f>
        <v>1.7857142857142856E-2</v>
      </c>
      <c r="E106" s="43">
        <f t="shared" ref="E106:E116" si="32">+E86/$E$100</f>
        <v>7.4999999999999997E-2</v>
      </c>
      <c r="F106" s="43">
        <f>+F86/$F$100</f>
        <v>0</v>
      </c>
      <c r="G106" s="43">
        <f t="shared" ref="G106:G114" si="33">+G86/$G$100</f>
        <v>0</v>
      </c>
      <c r="H106" s="43">
        <f t="shared" ref="H106:H113" si="34">+H86/$H$100</f>
        <v>6.8750000000000006E-2</v>
      </c>
    </row>
    <row r="107" spans="1:39" x14ac:dyDescent="0.2">
      <c r="A107" t="s">
        <v>109</v>
      </c>
      <c r="B107" s="43">
        <f t="shared" si="29"/>
        <v>7.9365079365079361E-2</v>
      </c>
      <c r="C107" s="43">
        <f t="shared" si="30"/>
        <v>0.1</v>
      </c>
      <c r="D107" s="43">
        <f t="shared" si="31"/>
        <v>5.3571428571428568E-2</v>
      </c>
      <c r="E107" s="43">
        <f>+E87/$E$100</f>
        <v>1.2500000000000001E-2</v>
      </c>
      <c r="F107" s="43">
        <f>+F87/$F$100</f>
        <v>0.08</v>
      </c>
      <c r="G107" s="43">
        <f t="shared" si="33"/>
        <v>0</v>
      </c>
      <c r="H107" s="43">
        <f t="shared" si="34"/>
        <v>6.5625000000000003E-2</v>
      </c>
    </row>
    <row r="108" spans="1:39" x14ac:dyDescent="0.2">
      <c r="A108" t="s">
        <v>29</v>
      </c>
      <c r="B108" s="43">
        <f t="shared" si="29"/>
        <v>3.968253968253968E-2</v>
      </c>
      <c r="C108" s="43">
        <f t="shared" si="30"/>
        <v>0.04</v>
      </c>
      <c r="D108" s="43">
        <f t="shared" si="31"/>
        <v>3.5714285714285712E-2</v>
      </c>
      <c r="E108" s="43">
        <f t="shared" si="32"/>
        <v>6.25E-2</v>
      </c>
      <c r="F108" s="43">
        <f t="shared" ref="F108:F114" si="35">+F88/$F$100</f>
        <v>0</v>
      </c>
      <c r="G108" s="43">
        <f t="shared" si="33"/>
        <v>0</v>
      </c>
      <c r="H108" s="43">
        <f t="shared" si="34"/>
        <v>4.3749999999999997E-2</v>
      </c>
    </row>
    <row r="109" spans="1:39" x14ac:dyDescent="0.2">
      <c r="A109" t="s">
        <v>33</v>
      </c>
      <c r="B109" s="43">
        <f t="shared" si="29"/>
        <v>0.26984126984126983</v>
      </c>
      <c r="C109" s="43">
        <f t="shared" si="30"/>
        <v>0.28000000000000003</v>
      </c>
      <c r="D109" s="43">
        <f t="shared" si="31"/>
        <v>0.39285714285714285</v>
      </c>
      <c r="E109" s="43">
        <f>+E89/$E$100</f>
        <v>0.21249999999999999</v>
      </c>
      <c r="F109" s="43">
        <f>+F89/$F$100</f>
        <v>0.36</v>
      </c>
      <c r="G109" s="43">
        <f t="shared" si="33"/>
        <v>8.3333333333333329E-2</v>
      </c>
      <c r="H109" s="43">
        <f t="shared" si="34"/>
        <v>0.30312499999999998</v>
      </c>
    </row>
    <row r="110" spans="1:39" x14ac:dyDescent="0.2">
      <c r="A110" t="s">
        <v>32</v>
      </c>
      <c r="B110" s="43">
        <f t="shared" si="29"/>
        <v>1.5873015873015872E-2</v>
      </c>
      <c r="C110" s="43">
        <f t="shared" si="30"/>
        <v>0.06</v>
      </c>
      <c r="D110" s="43">
        <f t="shared" si="31"/>
        <v>5.3571428571428568E-2</v>
      </c>
      <c r="E110" s="43">
        <f>+E90/$E$100</f>
        <v>6.25E-2</v>
      </c>
      <c r="F110" s="43">
        <f t="shared" si="35"/>
        <v>0</v>
      </c>
      <c r="G110" s="43">
        <f t="shared" si="33"/>
        <v>8.3333333333333329E-2</v>
      </c>
      <c r="H110" s="43">
        <f t="shared" si="34"/>
        <v>4.3749999999999997E-2</v>
      </c>
    </row>
    <row r="111" spans="1:39" x14ac:dyDescent="0.2">
      <c r="A111" t="s">
        <v>24</v>
      </c>
      <c r="B111" s="43">
        <f t="shared" si="29"/>
        <v>4.7619047619047616E-2</v>
      </c>
      <c r="C111" s="43">
        <f t="shared" si="30"/>
        <v>0.02</v>
      </c>
      <c r="D111" s="43">
        <f t="shared" si="31"/>
        <v>1.7857142857142856E-2</v>
      </c>
      <c r="E111" s="43">
        <f>+E91/$E$100</f>
        <v>3.7499999999999999E-2</v>
      </c>
      <c r="F111" s="43">
        <f t="shared" si="35"/>
        <v>0.04</v>
      </c>
      <c r="G111" s="43">
        <f t="shared" si="33"/>
        <v>0</v>
      </c>
      <c r="H111" s="43">
        <f t="shared" si="34"/>
        <v>3.7499999999999999E-2</v>
      </c>
    </row>
    <row r="112" spans="1:39" x14ac:dyDescent="0.2">
      <c r="A112" t="s">
        <v>137</v>
      </c>
      <c r="B112" s="43">
        <f t="shared" si="29"/>
        <v>1.5873015873015872E-2</v>
      </c>
      <c r="C112" s="43">
        <f t="shared" si="30"/>
        <v>0.02</v>
      </c>
      <c r="D112" s="43">
        <f t="shared" si="31"/>
        <v>0</v>
      </c>
      <c r="E112" s="43">
        <f t="shared" si="32"/>
        <v>0</v>
      </c>
      <c r="F112" s="43">
        <f t="shared" si="35"/>
        <v>0</v>
      </c>
      <c r="G112" s="43">
        <f t="shared" si="33"/>
        <v>8.3333333333333329E-2</v>
      </c>
      <c r="H112" s="43">
        <f t="shared" si="34"/>
        <v>1.2500000000000001E-2</v>
      </c>
    </row>
    <row r="113" spans="1:8" x14ac:dyDescent="0.2">
      <c r="A113" t="s">
        <v>6</v>
      </c>
      <c r="B113" s="43">
        <f t="shared" si="29"/>
        <v>0</v>
      </c>
      <c r="C113" s="43">
        <f t="shared" si="30"/>
        <v>0</v>
      </c>
      <c r="D113" s="43">
        <f t="shared" si="31"/>
        <v>1.7857142857142856E-2</v>
      </c>
      <c r="E113" s="43">
        <f>+E93/$E$100</f>
        <v>0</v>
      </c>
      <c r="F113" s="43">
        <f>+F93/$F$100</f>
        <v>0</v>
      </c>
      <c r="G113" s="43">
        <f>+G93/$G$100</f>
        <v>0</v>
      </c>
      <c r="H113" s="43">
        <f t="shared" si="34"/>
        <v>3.1250000000000002E-3</v>
      </c>
    </row>
    <row r="114" spans="1:8" x14ac:dyDescent="0.2">
      <c r="A114" t="s">
        <v>110</v>
      </c>
      <c r="B114" s="43">
        <f t="shared" ref="B114" si="36">+B94/$B$100</f>
        <v>0</v>
      </c>
      <c r="C114" s="43">
        <f t="shared" ref="C114" si="37">+C94/$C$100</f>
        <v>0</v>
      </c>
      <c r="D114" s="43">
        <f t="shared" ref="D114:D116" si="38">+D94/$D$100</f>
        <v>0.16071428571428573</v>
      </c>
      <c r="E114" s="43">
        <f t="shared" si="32"/>
        <v>0.1875</v>
      </c>
      <c r="F114" s="43">
        <f t="shared" si="35"/>
        <v>0.12</v>
      </c>
      <c r="G114" s="43">
        <f t="shared" si="33"/>
        <v>0.16666666666666666</v>
      </c>
      <c r="H114" s="43">
        <f t="shared" ref="H114" si="39">+H94/$H$100</f>
        <v>9.0624999999999997E-2</v>
      </c>
    </row>
    <row r="115" spans="1:8" x14ac:dyDescent="0.2">
      <c r="A115" t="s">
        <v>113</v>
      </c>
      <c r="B115" s="43">
        <f>+B95/$B$100</f>
        <v>5.5555555555555552E-2</v>
      </c>
      <c r="C115" s="43">
        <f>+C95/$C$100</f>
        <v>0.1</v>
      </c>
      <c r="D115" s="43">
        <f>+D95/$D$100</f>
        <v>0.125</v>
      </c>
      <c r="E115" s="43">
        <f>+E95/$E$100</f>
        <v>0.1875</v>
      </c>
      <c r="F115" s="43">
        <f>+F95/$F$100</f>
        <v>0.2</v>
      </c>
      <c r="G115" s="43">
        <f>+G95/$G$100</f>
        <v>0.41666666666666669</v>
      </c>
      <c r="H115" s="43">
        <f>+H95/$H$100</f>
        <v>0.13750000000000001</v>
      </c>
    </row>
    <row r="116" spans="1:8" x14ac:dyDescent="0.2">
      <c r="A116" t="s">
        <v>38</v>
      </c>
      <c r="B116" s="43">
        <f>+B96/$B$100</f>
        <v>7.9365079365079361E-3</v>
      </c>
      <c r="C116" s="43">
        <f>+C96/$C$100</f>
        <v>0.04</v>
      </c>
      <c r="D116" s="43">
        <f t="shared" si="38"/>
        <v>0</v>
      </c>
      <c r="E116" s="43">
        <f t="shared" si="32"/>
        <v>0</v>
      </c>
      <c r="F116" s="43">
        <f>+F96/$F$100</f>
        <v>0</v>
      </c>
      <c r="G116" s="43">
        <f>+G96/$G$100</f>
        <v>0</v>
      </c>
      <c r="H116" s="43">
        <f>+H96/$H$100</f>
        <v>9.3749999999999997E-3</v>
      </c>
    </row>
    <row r="117" spans="1:8" x14ac:dyDescent="0.2">
      <c r="A117" t="s">
        <v>114</v>
      </c>
      <c r="B117" s="43">
        <f>+B96/$B$100</f>
        <v>7.9365079365079361E-3</v>
      </c>
      <c r="C117" s="43">
        <f>+C96/$C$100</f>
        <v>0.04</v>
      </c>
      <c r="D117" s="43">
        <f>+D96/$D$100</f>
        <v>0</v>
      </c>
      <c r="E117" s="43">
        <f>+E96/$E$100</f>
        <v>0</v>
      </c>
      <c r="F117" s="43">
        <f>+F96/$F$100</f>
        <v>0</v>
      </c>
      <c r="G117" s="43">
        <f>+G96/$G$100</f>
        <v>0</v>
      </c>
      <c r="H117" s="43">
        <f>+H96/$H$100</f>
        <v>9.3749999999999997E-3</v>
      </c>
    </row>
    <row r="122" spans="1:8" x14ac:dyDescent="0.2">
      <c r="A122" s="37" t="s">
        <v>126</v>
      </c>
      <c r="B122" t="s">
        <v>130</v>
      </c>
      <c r="C122" t="s">
        <v>131</v>
      </c>
    </row>
    <row r="124" spans="1:8" ht="15" x14ac:dyDescent="0.25">
      <c r="A124" s="51" t="s">
        <v>101</v>
      </c>
      <c r="B124" s="129" t="s">
        <v>102</v>
      </c>
      <c r="C124" s="129"/>
      <c r="D124" s="129"/>
      <c r="E124" s="129"/>
      <c r="F124" s="129"/>
      <c r="G124" s="129"/>
      <c r="H124" s="129"/>
    </row>
    <row r="126" spans="1:8" ht="31.5" x14ac:dyDescent="0.2">
      <c r="A126" s="47"/>
      <c r="B126" s="48" t="s">
        <v>103</v>
      </c>
      <c r="C126" s="48" t="s">
        <v>104</v>
      </c>
      <c r="D126" s="48" t="s">
        <v>105</v>
      </c>
      <c r="E126" s="48" t="s">
        <v>106</v>
      </c>
      <c r="F126" s="48" t="s">
        <v>107</v>
      </c>
      <c r="G126" s="48" t="s">
        <v>108</v>
      </c>
      <c r="H126" s="48" t="s">
        <v>93</v>
      </c>
    </row>
    <row r="127" spans="1:8" ht="16.5" x14ac:dyDescent="0.2">
      <c r="A127" s="49" t="s">
        <v>31</v>
      </c>
      <c r="B127" s="38">
        <v>3</v>
      </c>
      <c r="C127" s="38">
        <v>3</v>
      </c>
      <c r="D127" s="38"/>
      <c r="E127" s="38">
        <v>1</v>
      </c>
      <c r="F127" s="38"/>
      <c r="G127" s="38"/>
      <c r="H127" s="39">
        <f t="shared" ref="H127:H135" si="40">SUM(B127:G127)</f>
        <v>7</v>
      </c>
    </row>
    <row r="128" spans="1:8" ht="16.5" x14ac:dyDescent="0.2">
      <c r="A128" s="49" t="s">
        <v>109</v>
      </c>
      <c r="B128" s="40">
        <v>4</v>
      </c>
      <c r="C128" s="38">
        <v>4</v>
      </c>
      <c r="D128" s="38"/>
      <c r="E128" s="38">
        <v>2</v>
      </c>
      <c r="F128" s="38">
        <v>1</v>
      </c>
      <c r="G128" s="38"/>
      <c r="H128" s="39">
        <f t="shared" si="40"/>
        <v>11</v>
      </c>
    </row>
    <row r="129" spans="1:8" ht="16.5" x14ac:dyDescent="0.2">
      <c r="A129" s="49" t="s">
        <v>29</v>
      </c>
      <c r="B129" s="40">
        <v>2</v>
      </c>
      <c r="C129" s="38">
        <v>1</v>
      </c>
      <c r="D129" s="38"/>
      <c r="E129" s="38"/>
      <c r="F129" s="38"/>
      <c r="G129" s="38"/>
      <c r="H129" s="39">
        <f t="shared" si="40"/>
        <v>3</v>
      </c>
    </row>
    <row r="130" spans="1:8" ht="16.5" x14ac:dyDescent="0.2">
      <c r="A130" s="49" t="s">
        <v>33</v>
      </c>
      <c r="B130" s="40">
        <v>7</v>
      </c>
      <c r="C130" s="38">
        <v>3</v>
      </c>
      <c r="D130" s="38">
        <v>1</v>
      </c>
      <c r="E130" s="38">
        <v>4</v>
      </c>
      <c r="F130" s="38"/>
      <c r="G130" s="38">
        <v>1</v>
      </c>
      <c r="H130" s="39">
        <f>SUM(B130:G130)</f>
        <v>16</v>
      </c>
    </row>
    <row r="131" spans="1:8" ht="33" x14ac:dyDescent="0.2">
      <c r="A131" s="49" t="s">
        <v>32</v>
      </c>
      <c r="B131" s="40">
        <v>2</v>
      </c>
      <c r="C131" s="38"/>
      <c r="D131" s="38"/>
      <c r="E131" s="38"/>
      <c r="F131" s="38"/>
      <c r="G131" s="38">
        <v>1</v>
      </c>
      <c r="H131" s="39">
        <f t="shared" si="40"/>
        <v>3</v>
      </c>
    </row>
    <row r="132" spans="1:8" ht="16.5" x14ac:dyDescent="0.2">
      <c r="A132" s="49" t="s">
        <v>24</v>
      </c>
      <c r="B132" s="40"/>
      <c r="C132" s="38">
        <v>1</v>
      </c>
      <c r="D132" s="38">
        <v>1</v>
      </c>
      <c r="E132" s="38">
        <v>2</v>
      </c>
      <c r="F132" s="38"/>
      <c r="G132" s="38">
        <v>1</v>
      </c>
      <c r="H132" s="39">
        <f t="shared" si="40"/>
        <v>5</v>
      </c>
    </row>
    <row r="133" spans="1:8" ht="33" x14ac:dyDescent="0.2">
      <c r="A133" s="49" t="s">
        <v>132</v>
      </c>
      <c r="B133" s="38"/>
      <c r="C133" s="38"/>
      <c r="D133" s="38"/>
      <c r="E133" s="38">
        <v>1</v>
      </c>
      <c r="F133" s="38"/>
      <c r="G133" s="41"/>
      <c r="H133" s="39">
        <f t="shared" si="40"/>
        <v>1</v>
      </c>
    </row>
    <row r="134" spans="1:8" ht="15.75" x14ac:dyDescent="0.2">
      <c r="A134" s="50" t="s">
        <v>6</v>
      </c>
      <c r="B134" s="40"/>
      <c r="C134" s="38"/>
      <c r="D134" s="38">
        <v>1</v>
      </c>
      <c r="E134" s="38"/>
      <c r="F134" s="38"/>
      <c r="G134" s="38"/>
      <c r="H134" s="39">
        <f t="shared" si="40"/>
        <v>1</v>
      </c>
    </row>
    <row r="135" spans="1:8" ht="15.75" x14ac:dyDescent="0.2">
      <c r="A135" s="50" t="s">
        <v>110</v>
      </c>
      <c r="B135" s="38"/>
      <c r="C135" s="38">
        <v>1</v>
      </c>
      <c r="D135" s="38"/>
      <c r="E135" s="38"/>
      <c r="F135" s="38"/>
      <c r="G135" s="41"/>
      <c r="H135" s="39">
        <f t="shared" si="40"/>
        <v>1</v>
      </c>
    </row>
    <row r="136" spans="1:8" ht="15.75" x14ac:dyDescent="0.2">
      <c r="A136" s="50" t="s">
        <v>111</v>
      </c>
      <c r="B136" s="38"/>
      <c r="C136" s="38"/>
      <c r="D136" s="38"/>
      <c r="E136" s="38"/>
      <c r="F136" s="38"/>
      <c r="G136" s="38"/>
      <c r="H136" s="39">
        <f t="shared" ref="H136:H140" si="41">SUM(B136:G136)</f>
        <v>0</v>
      </c>
    </row>
    <row r="137" spans="1:8" ht="31.5" x14ac:dyDescent="0.2">
      <c r="A137" s="50" t="s">
        <v>38</v>
      </c>
      <c r="B137" s="38"/>
      <c r="C137" s="38"/>
      <c r="D137" s="38"/>
      <c r="E137" s="38"/>
      <c r="F137" s="38"/>
      <c r="G137" s="38"/>
      <c r="H137" s="39">
        <f>SUM(B137:G137)</f>
        <v>0</v>
      </c>
    </row>
    <row r="138" spans="1:8" ht="15.75" x14ac:dyDescent="0.2">
      <c r="A138" s="50" t="s">
        <v>112</v>
      </c>
      <c r="B138" s="42"/>
      <c r="C138" s="38"/>
      <c r="D138" s="38"/>
      <c r="E138" s="38">
        <v>1</v>
      </c>
      <c r="F138" s="38"/>
      <c r="G138" s="38"/>
      <c r="H138" s="39">
        <f t="shared" si="41"/>
        <v>1</v>
      </c>
    </row>
    <row r="139" spans="1:8" ht="15.75" x14ac:dyDescent="0.2">
      <c r="A139" s="50" t="s">
        <v>113</v>
      </c>
      <c r="B139" s="38"/>
      <c r="C139" s="38">
        <v>2</v>
      </c>
      <c r="D139" s="38"/>
      <c r="E139" s="38">
        <v>1</v>
      </c>
      <c r="F139" s="38">
        <v>1</v>
      </c>
      <c r="G139" s="38"/>
      <c r="H139" s="39">
        <f t="shared" si="41"/>
        <v>4</v>
      </c>
    </row>
    <row r="140" spans="1:8" ht="31.5" x14ac:dyDescent="0.2">
      <c r="A140" s="50" t="s">
        <v>136</v>
      </c>
      <c r="B140" s="38"/>
      <c r="C140" s="38"/>
      <c r="D140" s="38"/>
      <c r="E140" s="38"/>
      <c r="F140" s="38">
        <v>1</v>
      </c>
      <c r="G140" s="38"/>
      <c r="H140" s="39">
        <f t="shared" si="41"/>
        <v>1</v>
      </c>
    </row>
    <row r="141" spans="1:8" ht="15.75" x14ac:dyDescent="0.2">
      <c r="A141" s="50" t="s">
        <v>114</v>
      </c>
      <c r="B141" s="38">
        <v>13</v>
      </c>
      <c r="C141" s="38">
        <v>2</v>
      </c>
      <c r="D141" s="38">
        <v>11</v>
      </c>
      <c r="E141" s="38">
        <v>145</v>
      </c>
      <c r="F141" s="38">
        <v>141</v>
      </c>
      <c r="G141" s="38">
        <v>113</v>
      </c>
      <c r="H141" s="39">
        <f>SUM(B141:G141)</f>
        <v>425</v>
      </c>
    </row>
    <row r="142" spans="1:8" ht="15.75" x14ac:dyDescent="0.2">
      <c r="A142" s="73" t="s">
        <v>133</v>
      </c>
      <c r="B142" s="63">
        <f>SUM(B127:B139)</f>
        <v>18</v>
      </c>
      <c r="C142" s="63">
        <f t="shared" ref="C142:G142" si="42">SUM(C127:C139)</f>
        <v>15</v>
      </c>
      <c r="D142" s="63">
        <f t="shared" si="42"/>
        <v>3</v>
      </c>
      <c r="E142" s="63">
        <f t="shared" si="42"/>
        <v>12</v>
      </c>
      <c r="F142" s="63">
        <f t="shared" si="42"/>
        <v>2</v>
      </c>
      <c r="G142" s="63">
        <f t="shared" si="42"/>
        <v>3</v>
      </c>
      <c r="H142" s="63">
        <f>SUM(H127:H139)</f>
        <v>53</v>
      </c>
    </row>
    <row r="143" spans="1:8" ht="15.75" x14ac:dyDescent="0.2">
      <c r="A143" s="73" t="s">
        <v>138</v>
      </c>
      <c r="B143">
        <f t="shared" ref="B143:H143" si="43">SUM(B140:B142)</f>
        <v>31</v>
      </c>
      <c r="C143">
        <f t="shared" si="43"/>
        <v>17</v>
      </c>
      <c r="D143">
        <f t="shared" si="43"/>
        <v>14</v>
      </c>
      <c r="E143">
        <f t="shared" si="43"/>
        <v>157</v>
      </c>
      <c r="F143">
        <f>SUM(F140:F142)</f>
        <v>144</v>
      </c>
      <c r="G143">
        <f t="shared" si="43"/>
        <v>116</v>
      </c>
      <c r="H143">
        <f t="shared" si="43"/>
        <v>479</v>
      </c>
    </row>
    <row r="145" spans="1:8" x14ac:dyDescent="0.2">
      <c r="A145" t="s">
        <v>31</v>
      </c>
      <c r="B145" s="43">
        <f>+B127/$B$142</f>
        <v>0.16666666666666666</v>
      </c>
      <c r="C145" s="43">
        <f>+C127/$C$142</f>
        <v>0.2</v>
      </c>
      <c r="D145" s="43">
        <f>+D127/$D$142</f>
        <v>0</v>
      </c>
      <c r="E145" s="43">
        <f>+E127/$E$142</f>
        <v>8.3333333333333329E-2</v>
      </c>
      <c r="F145" s="43">
        <f t="shared" ref="F145:F156" si="44">+F127/$F$142</f>
        <v>0</v>
      </c>
      <c r="G145" s="43">
        <f t="shared" ref="G145:G157" si="45">+G127/$G$142</f>
        <v>0</v>
      </c>
      <c r="H145" s="43">
        <f t="shared" ref="H145:H157" si="46">+H127/$H$142</f>
        <v>0.13207547169811321</v>
      </c>
    </row>
    <row r="146" spans="1:8" x14ac:dyDescent="0.2">
      <c r="A146" t="s">
        <v>109</v>
      </c>
      <c r="B146" s="43">
        <f>+B128/$B$142</f>
        <v>0.22222222222222221</v>
      </c>
      <c r="C146" s="43">
        <f>+C128/$C$142</f>
        <v>0.26666666666666666</v>
      </c>
      <c r="D146" s="43">
        <f t="shared" ref="D146:D156" si="47">+D128/$D$142</f>
        <v>0</v>
      </c>
      <c r="E146" s="43">
        <f>+E128/$E$142</f>
        <v>0.16666666666666666</v>
      </c>
      <c r="F146" s="43">
        <f t="shared" si="44"/>
        <v>0.5</v>
      </c>
      <c r="G146" s="43">
        <f t="shared" si="45"/>
        <v>0</v>
      </c>
      <c r="H146" s="43">
        <f t="shared" si="46"/>
        <v>0.20754716981132076</v>
      </c>
    </row>
    <row r="147" spans="1:8" x14ac:dyDescent="0.2">
      <c r="A147" t="s">
        <v>29</v>
      </c>
      <c r="B147" s="43">
        <f>+B129/$B$142</f>
        <v>0.1111111111111111</v>
      </c>
      <c r="C147" s="43">
        <f t="shared" ref="C147:C157" si="48">+C129/$C$142</f>
        <v>6.6666666666666666E-2</v>
      </c>
      <c r="D147" s="43">
        <f t="shared" si="47"/>
        <v>0</v>
      </c>
      <c r="E147" s="43">
        <f t="shared" ref="E147:E157" si="49">+E129/$E$142</f>
        <v>0</v>
      </c>
      <c r="F147" s="43">
        <f t="shared" si="44"/>
        <v>0</v>
      </c>
      <c r="G147" s="43">
        <f t="shared" si="45"/>
        <v>0</v>
      </c>
      <c r="H147" s="43">
        <f t="shared" si="46"/>
        <v>5.6603773584905662E-2</v>
      </c>
    </row>
    <row r="148" spans="1:8" x14ac:dyDescent="0.2">
      <c r="A148" t="s">
        <v>33</v>
      </c>
      <c r="B148" s="43">
        <f t="shared" ref="B148:B157" si="50">+B130/$B$142</f>
        <v>0.3888888888888889</v>
      </c>
      <c r="C148" s="43">
        <f>+C130/$C$142</f>
        <v>0.2</v>
      </c>
      <c r="D148" s="43">
        <f>+D130/$D$142</f>
        <v>0.33333333333333331</v>
      </c>
      <c r="E148" s="43">
        <f>+E130/$E$142</f>
        <v>0.33333333333333331</v>
      </c>
      <c r="F148" s="43">
        <f>+F130/$F$142</f>
        <v>0</v>
      </c>
      <c r="G148" s="43">
        <f>+G130/$G$142</f>
        <v>0.33333333333333331</v>
      </c>
      <c r="H148" s="43">
        <f t="shared" si="46"/>
        <v>0.30188679245283018</v>
      </c>
    </row>
    <row r="149" spans="1:8" x14ac:dyDescent="0.2">
      <c r="A149" t="s">
        <v>32</v>
      </c>
      <c r="B149" s="43">
        <f t="shared" si="50"/>
        <v>0.1111111111111111</v>
      </c>
      <c r="C149" s="43">
        <f t="shared" si="48"/>
        <v>0</v>
      </c>
      <c r="D149" s="43">
        <f t="shared" si="47"/>
        <v>0</v>
      </c>
      <c r="E149" s="43">
        <f t="shared" si="49"/>
        <v>0</v>
      </c>
      <c r="F149" s="43">
        <f t="shared" si="44"/>
        <v>0</v>
      </c>
      <c r="G149" s="43">
        <f t="shared" si="45"/>
        <v>0.33333333333333331</v>
      </c>
      <c r="H149" s="43">
        <f t="shared" si="46"/>
        <v>5.6603773584905662E-2</v>
      </c>
    </row>
    <row r="150" spans="1:8" x14ac:dyDescent="0.2">
      <c r="A150" t="s">
        <v>24</v>
      </c>
      <c r="B150" s="43">
        <f t="shared" si="50"/>
        <v>0</v>
      </c>
      <c r="C150" s="43">
        <f t="shared" si="48"/>
        <v>6.6666666666666666E-2</v>
      </c>
      <c r="D150" s="43">
        <f t="shared" si="47"/>
        <v>0.33333333333333331</v>
      </c>
      <c r="E150" s="43">
        <f t="shared" si="49"/>
        <v>0.16666666666666666</v>
      </c>
      <c r="F150" s="43">
        <f t="shared" si="44"/>
        <v>0</v>
      </c>
      <c r="G150" s="43">
        <f t="shared" si="45"/>
        <v>0.33333333333333331</v>
      </c>
      <c r="H150" s="43">
        <f t="shared" si="46"/>
        <v>9.4339622641509441E-2</v>
      </c>
    </row>
    <row r="151" spans="1:8" x14ac:dyDescent="0.2">
      <c r="A151" t="s">
        <v>34</v>
      </c>
      <c r="B151" s="43">
        <f t="shared" si="50"/>
        <v>0</v>
      </c>
      <c r="C151" s="43">
        <f t="shared" si="48"/>
        <v>0</v>
      </c>
      <c r="D151" s="43">
        <f t="shared" si="47"/>
        <v>0</v>
      </c>
      <c r="E151" s="43">
        <f t="shared" si="49"/>
        <v>8.3333333333333329E-2</v>
      </c>
      <c r="F151" s="43">
        <f t="shared" si="44"/>
        <v>0</v>
      </c>
      <c r="G151" s="43">
        <f t="shared" si="45"/>
        <v>0</v>
      </c>
      <c r="H151" s="43">
        <f t="shared" si="46"/>
        <v>1.8867924528301886E-2</v>
      </c>
    </row>
    <row r="152" spans="1:8" x14ac:dyDescent="0.2">
      <c r="A152" t="s">
        <v>6</v>
      </c>
      <c r="B152" s="43">
        <f t="shared" si="50"/>
        <v>0</v>
      </c>
      <c r="C152" s="43">
        <f t="shared" si="48"/>
        <v>0</v>
      </c>
      <c r="D152" s="43">
        <f t="shared" si="47"/>
        <v>0.33333333333333331</v>
      </c>
      <c r="E152" s="43">
        <f>+E134/$E$142</f>
        <v>0</v>
      </c>
      <c r="F152" s="43">
        <f t="shared" si="44"/>
        <v>0</v>
      </c>
      <c r="G152" s="43">
        <f t="shared" si="45"/>
        <v>0</v>
      </c>
      <c r="H152" s="43">
        <f t="shared" si="46"/>
        <v>1.8867924528301886E-2</v>
      </c>
    </row>
    <row r="153" spans="1:8" x14ac:dyDescent="0.2">
      <c r="A153" t="s">
        <v>110</v>
      </c>
      <c r="B153" s="43">
        <f t="shared" si="50"/>
        <v>0</v>
      </c>
      <c r="C153" s="43">
        <f t="shared" si="48"/>
        <v>6.6666666666666666E-2</v>
      </c>
      <c r="D153" s="43">
        <f t="shared" si="47"/>
        <v>0</v>
      </c>
      <c r="E153" s="43">
        <f t="shared" si="49"/>
        <v>0</v>
      </c>
      <c r="F153" s="43">
        <f t="shared" si="44"/>
        <v>0</v>
      </c>
      <c r="G153" s="43">
        <f t="shared" si="45"/>
        <v>0</v>
      </c>
      <c r="H153" s="43">
        <f t="shared" si="46"/>
        <v>1.8867924528301886E-2</v>
      </c>
    </row>
    <row r="154" spans="1:8" x14ac:dyDescent="0.2">
      <c r="A154" t="s">
        <v>111</v>
      </c>
      <c r="B154" s="43">
        <f t="shared" si="50"/>
        <v>0</v>
      </c>
      <c r="C154" s="43">
        <f t="shared" si="48"/>
        <v>0</v>
      </c>
      <c r="D154" s="43">
        <f t="shared" si="47"/>
        <v>0</v>
      </c>
      <c r="E154" s="43">
        <f t="shared" si="49"/>
        <v>0</v>
      </c>
      <c r="F154" s="43">
        <f t="shared" si="44"/>
        <v>0</v>
      </c>
      <c r="G154" s="43">
        <f t="shared" si="45"/>
        <v>0</v>
      </c>
      <c r="H154" s="43">
        <f t="shared" si="46"/>
        <v>0</v>
      </c>
    </row>
    <row r="155" spans="1:8" x14ac:dyDescent="0.2">
      <c r="A155" t="s">
        <v>38</v>
      </c>
      <c r="B155" s="43">
        <f t="shared" si="50"/>
        <v>0</v>
      </c>
      <c r="C155" s="43">
        <f t="shared" si="48"/>
        <v>0</v>
      </c>
      <c r="D155" s="43">
        <f t="shared" si="47"/>
        <v>0</v>
      </c>
      <c r="E155" s="43">
        <f t="shared" si="49"/>
        <v>0</v>
      </c>
      <c r="F155" s="43">
        <f>+F137/$F$142</f>
        <v>0</v>
      </c>
      <c r="G155" s="43">
        <f t="shared" si="45"/>
        <v>0</v>
      </c>
      <c r="H155" s="43">
        <f t="shared" si="46"/>
        <v>0</v>
      </c>
    </row>
    <row r="156" spans="1:8" x14ac:dyDescent="0.2">
      <c r="A156" t="s">
        <v>112</v>
      </c>
      <c r="B156" s="43">
        <f t="shared" si="50"/>
        <v>0</v>
      </c>
      <c r="C156" s="43">
        <f t="shared" si="48"/>
        <v>0</v>
      </c>
      <c r="D156" s="43">
        <f t="shared" si="47"/>
        <v>0</v>
      </c>
      <c r="E156" s="43">
        <f t="shared" si="49"/>
        <v>8.3333333333333329E-2</v>
      </c>
      <c r="F156" s="43">
        <f t="shared" si="44"/>
        <v>0</v>
      </c>
      <c r="G156" s="43">
        <f t="shared" si="45"/>
        <v>0</v>
      </c>
      <c r="H156" s="43">
        <f t="shared" si="46"/>
        <v>1.8867924528301886E-2</v>
      </c>
    </row>
    <row r="157" spans="1:8" x14ac:dyDescent="0.2">
      <c r="A157" t="s">
        <v>113</v>
      </c>
      <c r="B157" s="43">
        <f t="shared" si="50"/>
        <v>0</v>
      </c>
      <c r="C157" s="43">
        <f t="shared" si="48"/>
        <v>0.13333333333333333</v>
      </c>
      <c r="D157" s="43">
        <f>+D139/$D$142</f>
        <v>0</v>
      </c>
      <c r="E157" s="43">
        <f t="shared" si="49"/>
        <v>8.3333333333333329E-2</v>
      </c>
      <c r="F157" s="43">
        <f>+F139/$F$142</f>
        <v>0.5</v>
      </c>
      <c r="G157" s="43">
        <f t="shared" si="45"/>
        <v>0</v>
      </c>
      <c r="H157" s="43">
        <f t="shared" si="46"/>
        <v>7.5471698113207544E-2</v>
      </c>
    </row>
    <row r="158" spans="1:8" x14ac:dyDescent="0.2">
      <c r="A158" t="s">
        <v>114</v>
      </c>
      <c r="B158" s="43">
        <f>+B141/B143</f>
        <v>0.41935483870967744</v>
      </c>
      <c r="C158" s="43">
        <f>+C141/$C$142</f>
        <v>0.13333333333333333</v>
      </c>
      <c r="D158" s="58">
        <f>+D141/D143</f>
        <v>0.7857142857142857</v>
      </c>
      <c r="E158" s="58">
        <f>+E141/E143</f>
        <v>0.92356687898089174</v>
      </c>
      <c r="F158" s="58">
        <f>+F141/F143</f>
        <v>0.97916666666666663</v>
      </c>
      <c r="G158" s="58">
        <f>+G141/G143</f>
        <v>0.97413793103448276</v>
      </c>
      <c r="H158" s="58">
        <f>+H141/H143</f>
        <v>0.88726513569937371</v>
      </c>
    </row>
  </sheetData>
  <mergeCells count="4">
    <mergeCell ref="B4:H4"/>
    <mergeCell ref="B42:H42"/>
    <mergeCell ref="B83:H83"/>
    <mergeCell ref="B124:H124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Virus Identificados 2024</vt:lpstr>
      <vt:lpstr>Graficos 2024</vt:lpstr>
      <vt:lpstr>Grafico edad</vt:lpstr>
      <vt:lpstr>xSE</vt:lpstr>
      <vt:lpstr>Grafico edad_vigilancia</vt:lpstr>
    </vt:vector>
  </TitlesOfParts>
  <Company>Pan American Health Organization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 Lan User</dc:creator>
  <cp:lastModifiedBy>Paula Andrea, Borda Osuna</cp:lastModifiedBy>
  <cp:revision/>
  <dcterms:created xsi:type="dcterms:W3CDTF">2009-06-02T13:43:39Z</dcterms:created>
  <dcterms:modified xsi:type="dcterms:W3CDTF">2024-06-12T20:42:20Z</dcterms:modified>
</cp:coreProperties>
</file>