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8b4aacc223966/Documents/chamu/HOME ANALSIS/"/>
    </mc:Choice>
  </mc:AlternateContent>
  <xr:revisionPtr revIDLastSave="829" documentId="CC6E27E58771CBBD592710501CC5947B2FC18585" xr6:coauthVersionLast="23" xr6:coauthVersionMax="23" xr10:uidLastSave="{42EE2271-E2B2-4AE7-A380-1985CDCC97B3}"/>
  <bookViews>
    <workbookView xWindow="0" yWindow="0" windowWidth="19728" windowHeight="9048" activeTab="7" xr2:uid="{0F66D5D1-26B7-49A9-80D4-8E75CA6621B0}"/>
  </bookViews>
  <sheets>
    <sheet name="Next Month Analysis" sheetId="8" r:id="rId1"/>
    <sheet name="Analysis" sheetId="5" r:id="rId2"/>
    <sheet name="Oct" sheetId="4" r:id="rId3"/>
    <sheet name="Nov" sheetId="7" r:id="rId4"/>
    <sheet name="Sep" sheetId="1" r:id="rId5"/>
    <sheet name="Oct (2)" sheetId="9" r:id="rId6"/>
    <sheet name="Sheet3" sheetId="12" r:id="rId7"/>
    <sheet name="Sheet4" sheetId="13" r:id="rId8"/>
    <sheet name="OCT EXPENSES" sheetId="11" r:id="rId9"/>
    <sheet name="Sheet1" sheetId="10" r:id="rId1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3" l="1"/>
  <c r="C2" i="12"/>
  <c r="K11" i="12"/>
  <c r="K27" i="12"/>
  <c r="C14" i="12"/>
  <c r="C9" i="12"/>
  <c r="C5" i="12"/>
  <c r="B14" i="12"/>
  <c r="C2" i="11"/>
  <c r="I3" i="9"/>
  <c r="I4" i="9"/>
  <c r="I5" i="9"/>
  <c r="I6" i="9"/>
  <c r="I2" i="9"/>
  <c r="J3" i="9"/>
  <c r="J4" i="9"/>
  <c r="J5" i="9"/>
  <c r="J6" i="9"/>
  <c r="J2" i="9"/>
  <c r="J3" i="10"/>
  <c r="J4" i="10"/>
  <c r="J5" i="10"/>
  <c r="J6" i="10"/>
  <c r="J7" i="10"/>
  <c r="J8" i="10"/>
  <c r="J2" i="10"/>
  <c r="I7" i="10"/>
  <c r="I3" i="10"/>
  <c r="I4" i="10"/>
  <c r="I5" i="10"/>
  <c r="I6" i="10"/>
  <c r="I2" i="10"/>
  <c r="B3" i="10"/>
  <c r="B4" i="10"/>
  <c r="B5" i="10"/>
  <c r="B6" i="10"/>
  <c r="B7" i="10"/>
  <c r="B8" i="10"/>
  <c r="B9" i="10"/>
  <c r="B10" i="10"/>
  <c r="B2" i="10"/>
  <c r="C16" i="9"/>
  <c r="C14" i="9"/>
  <c r="C13" i="9"/>
  <c r="C12" i="9"/>
  <c r="I8" i="10" l="1"/>
  <c r="F1" i="4"/>
  <c r="B3" i="5" s="1"/>
  <c r="B1" i="5"/>
  <c r="C7" i="8"/>
  <c r="C17" i="8"/>
  <c r="C15" i="8"/>
  <c r="I3" i="8" s="1"/>
  <c r="I8" i="8"/>
  <c r="I7" i="8"/>
  <c r="I6" i="8"/>
  <c r="I5" i="8"/>
  <c r="I4" i="8"/>
  <c r="I2" i="8"/>
  <c r="F1" i="8"/>
  <c r="I8" i="1"/>
  <c r="I7" i="1"/>
  <c r="I6" i="1"/>
  <c r="I5" i="1"/>
  <c r="I4" i="1"/>
  <c r="I3" i="1"/>
  <c r="I2" i="1"/>
  <c r="B4" i="5"/>
  <c r="F1" i="7"/>
  <c r="F1" i="1"/>
  <c r="B2" i="5" s="1"/>
  <c r="F1" i="9" l="1"/>
</calcChain>
</file>

<file path=xl/sharedStrings.xml><?xml version="1.0" encoding="utf-8"?>
<sst xmlns="http://schemas.openxmlformats.org/spreadsheetml/2006/main" count="305" uniqueCount="123">
  <si>
    <t>MONTH</t>
  </si>
  <si>
    <t>PLACE</t>
  </si>
  <si>
    <t>PURCHASE</t>
  </si>
  <si>
    <t>SEP</t>
  </si>
  <si>
    <t>SAMS</t>
  </si>
  <si>
    <t>OCT</t>
  </si>
  <si>
    <t>MEAT</t>
  </si>
  <si>
    <t>PANEERA</t>
  </si>
  <si>
    <t>WALMART</t>
  </si>
  <si>
    <t>CARWASH</t>
  </si>
  <si>
    <t>TARGET</t>
  </si>
  <si>
    <t>APZNA BAZAR</t>
  </si>
  <si>
    <t>CHILLIS</t>
  </si>
  <si>
    <t>MCDONALDS</t>
  </si>
  <si>
    <t>SUBWAY</t>
  </si>
  <si>
    <t>Sep Total</t>
  </si>
  <si>
    <t>Oct Total</t>
  </si>
  <si>
    <t>Nov</t>
  </si>
  <si>
    <t>Nov Total</t>
  </si>
  <si>
    <t>Places</t>
  </si>
  <si>
    <t>Price</t>
  </si>
  <si>
    <t xml:space="preserve">Estimated </t>
  </si>
  <si>
    <t>rice bag</t>
  </si>
  <si>
    <t>pizza</t>
  </si>
  <si>
    <t>eggs</t>
  </si>
  <si>
    <t>diaper</t>
  </si>
  <si>
    <t>Estimated</t>
  </si>
  <si>
    <t>NOV</t>
  </si>
  <si>
    <t>DEC</t>
  </si>
  <si>
    <t>JAN</t>
  </si>
  <si>
    <t>FEB</t>
  </si>
  <si>
    <t>Oct</t>
  </si>
  <si>
    <t>SAMSCLUB</t>
  </si>
  <si>
    <t>Present</t>
  </si>
  <si>
    <t>Absent</t>
  </si>
  <si>
    <t>JKN VB</t>
  </si>
  <si>
    <t>Category</t>
  </si>
  <si>
    <t>S.no</t>
  </si>
  <si>
    <t>Food</t>
  </si>
  <si>
    <t>Transport</t>
  </si>
  <si>
    <t>Place Expense</t>
  </si>
  <si>
    <t>Personal Expense</t>
  </si>
  <si>
    <t>Miscellaneous</t>
  </si>
  <si>
    <t>Walmart</t>
  </si>
  <si>
    <t>Target</t>
  </si>
  <si>
    <t>Phone Bill</t>
  </si>
  <si>
    <t>Sams</t>
  </si>
  <si>
    <t>Kroger</t>
  </si>
  <si>
    <t>Credit Interest</t>
  </si>
  <si>
    <t>Entertainment</t>
  </si>
  <si>
    <t>p'plk</t>
  </si>
  <si>
    <t>Indian store</t>
  </si>
  <si>
    <t>Income</t>
  </si>
  <si>
    <t xml:space="preserve">Planned </t>
  </si>
  <si>
    <t>Actual</t>
  </si>
  <si>
    <t xml:space="preserve"> Monthly Expenses</t>
  </si>
  <si>
    <t>Mortgage</t>
  </si>
  <si>
    <t>Car Payment</t>
  </si>
  <si>
    <t>Insurance</t>
  </si>
  <si>
    <t>Gas</t>
  </si>
  <si>
    <t>Power</t>
  </si>
  <si>
    <t>Savings</t>
  </si>
  <si>
    <t>Milk</t>
  </si>
  <si>
    <t>Bell Pepper</t>
  </si>
  <si>
    <t>Cauliflower</t>
  </si>
  <si>
    <t>Spinach</t>
  </si>
  <si>
    <t>Bananas</t>
  </si>
  <si>
    <t>Chicken</t>
  </si>
  <si>
    <t>Prawns</t>
  </si>
  <si>
    <t>Onions</t>
  </si>
  <si>
    <t>Carrot</t>
  </si>
  <si>
    <t>Vironika Needs</t>
  </si>
  <si>
    <t>Dipers</t>
  </si>
  <si>
    <t>Wipes</t>
  </si>
  <si>
    <t>Organic Milk</t>
  </si>
  <si>
    <t>Juice</t>
  </si>
  <si>
    <t>Rice</t>
  </si>
  <si>
    <t>potatoes</t>
  </si>
  <si>
    <t>dates</t>
  </si>
  <si>
    <t>Water</t>
  </si>
  <si>
    <t>Green chilly</t>
  </si>
  <si>
    <t>Cilantro</t>
  </si>
  <si>
    <t>Sugar</t>
  </si>
  <si>
    <t>Salt</t>
  </si>
  <si>
    <t>Oil</t>
  </si>
  <si>
    <t>Bread</t>
  </si>
  <si>
    <t>Honey Bunches</t>
  </si>
  <si>
    <t xml:space="preserve">Honey </t>
  </si>
  <si>
    <t>Beens</t>
  </si>
  <si>
    <t>Cabbage</t>
  </si>
  <si>
    <t>Indian Store</t>
  </si>
  <si>
    <t>Asirwaad</t>
  </si>
  <si>
    <t>Red chilly</t>
  </si>
  <si>
    <t>Lentils</t>
  </si>
  <si>
    <t>Tamarind</t>
  </si>
  <si>
    <t>Mustard Seeds</t>
  </si>
  <si>
    <t>Cummin Seeds</t>
  </si>
  <si>
    <t>Idly Suuji</t>
  </si>
  <si>
    <t>Suuji</t>
  </si>
  <si>
    <t>Urudh Dhaal</t>
  </si>
  <si>
    <t>S.No</t>
  </si>
  <si>
    <t>BUDJET ANALYSIS</t>
  </si>
  <si>
    <t>Place</t>
  </si>
  <si>
    <t>Mc'D</t>
  </si>
  <si>
    <t>Subway</t>
  </si>
  <si>
    <t>Restaurant</t>
  </si>
  <si>
    <t>BWW</t>
  </si>
  <si>
    <t>Movie</t>
  </si>
  <si>
    <t>Miscillaneous</t>
  </si>
  <si>
    <t>Internet</t>
  </si>
  <si>
    <t>Tomatoes</t>
  </si>
  <si>
    <t>Whip Cream</t>
  </si>
  <si>
    <t>Eggs</t>
  </si>
  <si>
    <t>Sesame oil</t>
  </si>
  <si>
    <t>.</t>
  </si>
  <si>
    <t>Price2</t>
  </si>
  <si>
    <t>Price3</t>
  </si>
  <si>
    <t>Type</t>
  </si>
  <si>
    <t>Food &amp; Places</t>
  </si>
  <si>
    <t>CITI</t>
  </si>
  <si>
    <t>CHASE</t>
  </si>
  <si>
    <t>BOA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</si>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</sst>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b/>
      <sz val="22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/>
    <xf numFmtId="0" fontId="2" fillId="2" borderId="1" xfId="1" applyAlignment="1">
      <alignment horizontal="center" vertical="center"/>
    </xf>
    <xf numFmtId="0" fontId="2" fillId="2" borderId="1" xfId="1"/>
    <xf numFmtId="0" fontId="1" fillId="4" borderId="0" xfId="3"/>
    <xf numFmtId="0" fontId="1" fillId="5" borderId="0" xfId="4"/>
    <xf numFmtId="0" fontId="1" fillId="6" borderId="0" xfId="5"/>
    <xf numFmtId="0" fontId="6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9" fontId="2" fillId="2" borderId="1" xfId="1" applyNumberFormat="1"/>
    <xf numFmtId="2" fontId="0" fillId="0" borderId="0" xfId="0" applyNumberFormat="1"/>
    <xf numFmtId="0" fontId="9" fillId="3" borderId="2" xfId="2" applyFont="1" applyAlignment="1">
      <alignment horizontal="center" vertical="center"/>
    </xf>
  </cellXfs>
  <cellStyles count="6">
    <cellStyle name="40% - Accent2" xfId="3" builtinId="35"/>
    <cellStyle name="40% - Accent5" xfId="4" builtinId="47"/>
    <cellStyle name="40% - Accent6" xfId="5" builtinId="51"/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'Next Month Analysis'!$I$1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'Next Month Analysis'!$H$2:$H$8</c:f>
              <c:strCache>
                <c:ptCount val="7"/>
                <c:pt idx="0">
                  <c:v>SAMS</c:v>
                </c:pt>
                <c:pt idx="1">
                  <c:v>WALMART</c:v>
                </c:pt>
                <c:pt idx="2">
                  <c:v>TARGET</c:v>
                </c:pt>
                <c:pt idx="3">
                  <c:v>APZNA BAZAR</c:v>
                </c:pt>
                <c:pt idx="4">
                  <c:v>CHILLIS</c:v>
                </c:pt>
                <c:pt idx="5">
                  <c:v>MCDONALDS</c:v>
                </c:pt>
                <c:pt idx="6">
                  <c:v>SUBWAY</c:v>
                </c:pt>
              </c:strCache>
            </c:strRef>
          </c:cat>
          <c:val>
            <c:numRef>
              <c:f>'Next Month Analysis'!$I$2:$I$8</c:f>
              <c:numCache>
                <c:formatCode>General</c:formatCode>
                <c:ptCount val="7"/>
                <c:pt idx="0">
                  <c:v>84.65</c:v>
                </c:pt>
                <c:pt idx="1">
                  <c:v>83.149999999999991</c:v>
                </c:pt>
                <c:pt idx="2">
                  <c:v>0</c:v>
                </c:pt>
                <c:pt idx="3">
                  <c:v>22.4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1-4D3D-8702-6AC59BF46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776952"/>
        <c:axId val="390400768"/>
      </c:barChart>
      <c:catAx>
        <c:axId val="496776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00768"/>
        <c:crosses val="autoZero"/>
        <c:auto val="1"/>
        <c:lblAlgn val="ctr"/>
        <c:lblOffset val="100"/>
        <c:noMultiLvlLbl val="0"/>
      </c:catAx>
      <c:valAx>
        <c:axId val="39040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77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Analysis!$A$1:$A$14</c:f>
              <c:strCache>
                <c:ptCount val="14"/>
                <c:pt idx="0">
                  <c:v>Estimated</c:v>
                </c:pt>
                <c:pt idx="1">
                  <c:v>Sep-17</c:v>
                </c:pt>
                <c:pt idx="2">
                  <c:v>Oct-17</c:v>
                </c:pt>
                <c:pt idx="3">
                  <c:v>Nov-17</c:v>
                </c:pt>
                <c:pt idx="4">
                  <c:v>Dec-17</c:v>
                </c:pt>
                <c:pt idx="5">
                  <c:v>Jan-18</c:v>
                </c:pt>
                <c:pt idx="6">
                  <c:v>Feb-18</c:v>
                </c:pt>
                <c:pt idx="7">
                  <c:v>Mar-18</c:v>
                </c:pt>
                <c:pt idx="8">
                  <c:v>Apr-18</c:v>
                </c:pt>
                <c:pt idx="9">
                  <c:v>May-18</c:v>
                </c:pt>
                <c:pt idx="10">
                  <c:v>Jun-18</c:v>
                </c:pt>
                <c:pt idx="11">
                  <c:v>Jul-18</c:v>
                </c:pt>
                <c:pt idx="12">
                  <c:v>Aug-18</c:v>
                </c:pt>
                <c:pt idx="13">
                  <c:v>Sep-18</c:v>
                </c:pt>
              </c:strCache>
            </c:strRef>
          </c:cat>
          <c:val>
            <c:numRef>
              <c:f>Analysis!$B$1:$B$14</c:f>
              <c:numCache>
                <c:formatCode>General</c:formatCode>
                <c:ptCount val="14"/>
                <c:pt idx="0">
                  <c:v>190.2</c:v>
                </c:pt>
                <c:pt idx="1">
                  <c:v>343.85</c:v>
                </c:pt>
                <c:pt idx="2">
                  <c:v>73.819999999999993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A-4434-8A78-D90EB3AFF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149208"/>
        <c:axId val="378149536"/>
      </c:barChart>
      <c:catAx>
        <c:axId val="37814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49536"/>
        <c:crosses val="autoZero"/>
        <c:auto val="1"/>
        <c:lblAlgn val="ctr"/>
        <c:lblOffset val="100"/>
        <c:noMultiLvlLbl val="0"/>
      </c:catAx>
      <c:valAx>
        <c:axId val="3781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4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Sep!$I$1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Sep!$H$2:$H$8</c:f>
              <c:strCache>
                <c:ptCount val="7"/>
                <c:pt idx="0">
                  <c:v>SAMS</c:v>
                </c:pt>
                <c:pt idx="1">
                  <c:v>WALMART</c:v>
                </c:pt>
                <c:pt idx="2">
                  <c:v>TARGET</c:v>
                </c:pt>
                <c:pt idx="3">
                  <c:v>APZNA BAZAR</c:v>
                </c:pt>
                <c:pt idx="4">
                  <c:v>CHILLIS</c:v>
                </c:pt>
                <c:pt idx="5">
                  <c:v>MCDONALDS</c:v>
                </c:pt>
                <c:pt idx="6">
                  <c:v>SUBWAY</c:v>
                </c:pt>
              </c:strCache>
            </c:strRef>
          </c:cat>
          <c:val>
            <c:numRef>
              <c:f>Sep!$I$2:$I$8</c:f>
              <c:numCache>
                <c:formatCode>General</c:formatCode>
                <c:ptCount val="7"/>
                <c:pt idx="0">
                  <c:v>189.64</c:v>
                </c:pt>
                <c:pt idx="1">
                  <c:v>98.389999999999986</c:v>
                </c:pt>
                <c:pt idx="2">
                  <c:v>10.67</c:v>
                </c:pt>
                <c:pt idx="3">
                  <c:v>22.4</c:v>
                </c:pt>
                <c:pt idx="4">
                  <c:v>7.8</c:v>
                </c:pt>
                <c:pt idx="5">
                  <c:v>4.7</c:v>
                </c:pt>
                <c:pt idx="6">
                  <c:v>10.25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A-4298-B9BA-1F90495B0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776952"/>
        <c:axId val="390400768"/>
      </c:barChart>
      <c:catAx>
        <c:axId val="496776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00768"/>
        <c:crosses val="autoZero"/>
        <c:auto val="1"/>
        <c:lblAlgn val="ctr"/>
        <c:lblOffset val="100"/>
        <c:noMultiLvlLbl val="0"/>
      </c:catAx>
      <c:valAx>
        <c:axId val="39040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77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462280</xdr:colOff>
      <xdr:row>8</xdr:row>
      <xdr:rowOff>29210</xdr:rowOff>
    </xdr:from>
    <xdr:to>
      <xdr:col>11</xdr:col>
      <xdr:colOff>538480</xdr:colOff>
      <xdr:row>23</xdr:row>
      <xdr:rowOff>29210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963955BC-86FC-449B-AD02-3DCA20F96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3810</xdr:rowOff>
    </xdr:from>
    <xdr:to>
      <xdr:col>17</xdr:col>
      <xdr:colOff>7620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3810D9-E8EF-4B95-B63B-00C0A21AA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9</xdr:row>
      <xdr:rowOff>156210</xdr:rowOff>
    </xdr:from>
    <xdr:to>
      <xdr:col>11</xdr:col>
      <xdr:colOff>30480</xdr:colOff>
      <xdr:row>24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A19F9B-1B10-4966-A61A-C88C0A98C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A842C-27DF-445C-854B-9845A1C8E661}" name="Table1" displayName="Table1" ref="I9:O30" totalsRowShown="0" headerRowCellStyle="Normal" dataCellStyle="Normal">
  <tableColumns count="7">
    <tableColumn id="1" xr3:uid="{E325D78E-30D0-4F04-A3B0-C52769654FDC}" name="S.No" dataCellStyle="Normal"/>
    <tableColumn id="2" xr3:uid="{7D942179-3A7B-4C0F-990A-D81B35EFEC62}" name="Sams" dataCellStyle="Normal"/>
    <tableColumn id="3" xr3:uid="{78BA2679-68D4-4CD6-812B-AB1C437A18BB}" name="Price" dataCellStyle="Normal"/>
    <tableColumn id="4" xr3:uid="{8879029E-9961-425C-AC8E-A07E535E2D61}" name="Walmart" dataCellStyle="Normal"/>
    <tableColumn id="5" xr3:uid="{D67D26B4-D8DB-4A6A-AD1D-A81C0FAA5F19}" name="Price2" dataCellStyle="Normal"/>
    <tableColumn id="6" xr3:uid="{22A5EBA4-545F-44BE-B9CE-E5C5B5202E90}" name="Indian Store" dataCellStyle="Normal"/>
    <tableColumn id="7" xr3:uid="{0C404CA1-2FD7-45FC-B2C6-F5300F528A6F}" name="Price3" dataCellStyle="Normal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E4C641-9FC1-444B-9C73-E8147F0D4FBC}" name="Table3" displayName="Table3" ref="A4:C14" totalsRowShown="0" headerRowCellStyle="Normal" dataCellStyle="Normal">
  <autoFilter ref="A4:C14" xr:uid="{CA4105E9-31E8-4E4F-9476-1CE072FF8539}"/>
  <tableColumns count="3">
    <tableColumn id="1" xr3:uid="{9B3A2912-929E-4E73-8205-FAA106713FF6}" name="Type" dataCellStyle="Normal"/>
    <tableColumn id="2" xr3:uid="{113F0EDD-1CAE-4F99-B1BB-888C703013B1}" name="Planned " dataCellStyle="Normal"/>
    <tableColumn id="3" xr3:uid="{D1095D58-8D85-4B5E-8541-7B0E8DBEB9BB}" name="Actual" dataCellStyle="Normal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C98D3-8FEB-4457-BCAF-10011D821E53}" name="Table4" displayName="Table4" ref="E9:G14" totalsRowShown="0">
  <autoFilter ref="E9:G14" xr:uid="{DF2DA030-5C94-4788-9E88-9FF77CD80DC6}"/>
  <tableColumns count="3">
    <tableColumn id="1" xr3:uid="{0DA8E3C3-38CF-4921-9B1B-44155BA1D531}" name="S.No"/>
    <tableColumn id="2" xr3:uid="{BA4B7051-5081-456F-B69C-149ADD09DC59}" name="Sams"/>
    <tableColumn id="3" xr3:uid="{66B4D876-5DAE-44C6-B4BC-9F120740CEC7}" name="Pric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A9B8-8BB8-4750-85DD-493A18D412B2}">
  <dimension ref="A1:I24"/>
  <sheetViews>
    <sheetView workbookViewId="0">
      <selection activeCell="D15" sqref="D15"/>
    </sheetView>
  </sheetViews>
  <sheetFormatPr defaultRowHeight="14.4" x14ac:dyDescent="0.3"/>
  <cols>
    <col min="2" max="2" width="12.21875" bestFit="1" customWidth="1"/>
    <col min="8" max="8" width="12.21875" bestFit="1" customWidth="1"/>
  </cols>
  <sheetData>
    <row r="1" spans="1:9" x14ac:dyDescent="0.3">
      <c r="A1" t="s">
        <v>0</v>
      </c>
      <c r="B1" t="s">
        <v>1</v>
      </c>
      <c r="C1" t="s">
        <v>2</v>
      </c>
      <c r="E1" t="s">
        <v>21</v>
      </c>
      <c r="F1">
        <f>SUM(C2:C62)</f>
        <v>190.2</v>
      </c>
      <c r="H1" t="s">
        <v>19</v>
      </c>
      <c r="I1" t="s">
        <v>20</v>
      </c>
    </row>
    <row r="2" spans="1:9" x14ac:dyDescent="0.3">
      <c r="A2" t="s">
        <v>3</v>
      </c>
      <c r="B2" t="s">
        <v>11</v>
      </c>
      <c r="C2">
        <v>22.4</v>
      </c>
      <c r="H2" t="s">
        <v>4</v>
      </c>
      <c r="I2">
        <f>SUM(C7:C12)</f>
        <v>84.65</v>
      </c>
    </row>
    <row r="3" spans="1:9" x14ac:dyDescent="0.3">
      <c r="A3" t="s">
        <v>3</v>
      </c>
      <c r="B3" t="s">
        <v>12</v>
      </c>
      <c r="H3" t="s">
        <v>8</v>
      </c>
      <c r="I3">
        <f>SUM(C15:C19)</f>
        <v>83.149999999999991</v>
      </c>
    </row>
    <row r="4" spans="1:9" x14ac:dyDescent="0.3">
      <c r="A4" t="s">
        <v>3</v>
      </c>
      <c r="B4" t="s">
        <v>13</v>
      </c>
      <c r="H4" t="s">
        <v>10</v>
      </c>
      <c r="I4">
        <f>SUM(C14)</f>
        <v>0</v>
      </c>
    </row>
    <row r="5" spans="1:9" x14ac:dyDescent="0.3">
      <c r="A5" t="s">
        <v>3</v>
      </c>
      <c r="B5" t="s">
        <v>13</v>
      </c>
      <c r="H5" t="s">
        <v>11</v>
      </c>
      <c r="I5">
        <f>SUM(C2)</f>
        <v>22.4</v>
      </c>
    </row>
    <row r="6" spans="1:9" x14ac:dyDescent="0.3">
      <c r="A6" t="s">
        <v>3</v>
      </c>
      <c r="B6" t="s">
        <v>13</v>
      </c>
      <c r="H6" t="s">
        <v>12</v>
      </c>
      <c r="I6">
        <f>C3</f>
        <v>0</v>
      </c>
    </row>
    <row r="7" spans="1:9" x14ac:dyDescent="0.3">
      <c r="A7" t="s">
        <v>3</v>
      </c>
      <c r="B7" t="s">
        <v>4</v>
      </c>
      <c r="C7">
        <f>16.99+4+5</f>
        <v>25.99</v>
      </c>
      <c r="D7" t="s">
        <v>22</v>
      </c>
      <c r="H7" t="s">
        <v>13</v>
      </c>
      <c r="I7">
        <f>SUM(C4:C6)</f>
        <v>0</v>
      </c>
    </row>
    <row r="8" spans="1:9" x14ac:dyDescent="0.3">
      <c r="A8" t="s">
        <v>3</v>
      </c>
      <c r="B8" t="s">
        <v>4</v>
      </c>
      <c r="C8">
        <v>2.66</v>
      </c>
      <c r="D8" t="s">
        <v>23</v>
      </c>
      <c r="H8" t="s">
        <v>14</v>
      </c>
      <c r="I8">
        <f>C13</f>
        <v>0</v>
      </c>
    </row>
    <row r="9" spans="1:9" x14ac:dyDescent="0.3">
      <c r="A9" t="s">
        <v>3</v>
      </c>
      <c r="B9" t="s">
        <v>4</v>
      </c>
      <c r="C9">
        <v>16</v>
      </c>
      <c r="D9" t="s">
        <v>24</v>
      </c>
    </row>
    <row r="10" spans="1:9" x14ac:dyDescent="0.3">
      <c r="A10" t="s">
        <v>3</v>
      </c>
      <c r="B10" t="s">
        <v>4</v>
      </c>
      <c r="C10">
        <v>40</v>
      </c>
      <c r="D10" t="s">
        <v>25</v>
      </c>
    </row>
    <row r="11" spans="1:9" x14ac:dyDescent="0.3">
      <c r="A11" t="s">
        <v>3</v>
      </c>
      <c r="B11" t="s">
        <v>4</v>
      </c>
    </row>
    <row r="12" spans="1:9" x14ac:dyDescent="0.3">
      <c r="A12" t="s">
        <v>3</v>
      </c>
      <c r="B12" t="s">
        <v>4</v>
      </c>
    </row>
    <row r="13" spans="1:9" x14ac:dyDescent="0.3">
      <c r="A13" t="s">
        <v>3</v>
      </c>
      <c r="B13" t="s">
        <v>14</v>
      </c>
    </row>
    <row r="14" spans="1:9" x14ac:dyDescent="0.3">
      <c r="A14" t="s">
        <v>3</v>
      </c>
      <c r="B14" t="s">
        <v>10</v>
      </c>
    </row>
    <row r="15" spans="1:9" x14ac:dyDescent="0.3">
      <c r="A15" t="s">
        <v>3</v>
      </c>
      <c r="B15" t="s">
        <v>8</v>
      </c>
      <c r="C15">
        <f>28.04-9.99</f>
        <v>18.049999999999997</v>
      </c>
    </row>
    <row r="16" spans="1:9" x14ac:dyDescent="0.3">
      <c r="A16" t="s">
        <v>3</v>
      </c>
      <c r="B16" t="s">
        <v>8</v>
      </c>
      <c r="C16">
        <v>6.32</v>
      </c>
    </row>
    <row r="17" spans="1:3" x14ac:dyDescent="0.3">
      <c r="A17" t="s">
        <v>3</v>
      </c>
      <c r="B17" t="s">
        <v>8</v>
      </c>
      <c r="C17">
        <f>6.47-5.25</f>
        <v>1.2199999999999998</v>
      </c>
    </row>
    <row r="18" spans="1:3" x14ac:dyDescent="0.3">
      <c r="A18" t="s">
        <v>3</v>
      </c>
      <c r="B18" t="s">
        <v>8</v>
      </c>
      <c r="C18">
        <v>27.68</v>
      </c>
    </row>
    <row r="19" spans="1:3" x14ac:dyDescent="0.3">
      <c r="A19" t="s">
        <v>3</v>
      </c>
      <c r="B19" t="s">
        <v>8</v>
      </c>
      <c r="C19">
        <v>29.88</v>
      </c>
    </row>
    <row r="20" spans="1:3" x14ac:dyDescent="0.3">
      <c r="A20" t="s">
        <v>5</v>
      </c>
    </row>
    <row r="21" spans="1:3" x14ac:dyDescent="0.3">
      <c r="A21" t="s">
        <v>27</v>
      </c>
    </row>
    <row r="22" spans="1:3" x14ac:dyDescent="0.3">
      <c r="A22" t="s">
        <v>28</v>
      </c>
    </row>
    <row r="23" spans="1:3" x14ac:dyDescent="0.3">
      <c r="A23" t="s">
        <v>29</v>
      </c>
    </row>
    <row r="24" spans="1:3" x14ac:dyDescent="0.3">
      <c r="A24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E561-E816-42A0-AB32-B16E3707BB2A}">
  <dimension ref="A1:B14"/>
  <sheetViews>
    <sheetView workbookViewId="0">
      <selection sqref="A1:B14"/>
    </sheetView>
  </sheetViews>
  <sheetFormatPr defaultRowHeight="14.4" x14ac:dyDescent="0.3"/>
  <sheetData>
    <row r="1" spans="1:2" x14ac:dyDescent="0.3">
      <c r="A1" t="s">
        <v>26</v>
      </c>
      <c r="B1">
        <f>'Next Month Analysis'!F1</f>
        <v>190.2</v>
      </c>
    </row>
    <row r="2" spans="1:2" x14ac:dyDescent="0.3">
      <c r="A2" s="1">
        <v>42979</v>
      </c>
      <c r="B2">
        <f>Sep!F1</f>
        <v>343.85</v>
      </c>
    </row>
    <row r="3" spans="1:2" x14ac:dyDescent="0.3">
      <c r="A3" s="1">
        <v>43009</v>
      </c>
      <c r="B3">
        <f>Oct!F1</f>
        <v>73.819999999999993</v>
      </c>
    </row>
    <row r="4" spans="1:2" x14ac:dyDescent="0.3">
      <c r="A4" s="1">
        <v>43040</v>
      </c>
      <c r="B4">
        <f>Nov!F1</f>
        <v>0</v>
      </c>
    </row>
    <row r="5" spans="1:2" x14ac:dyDescent="0.3">
      <c r="A5" s="1">
        <v>43070</v>
      </c>
    </row>
    <row r="6" spans="1:2" x14ac:dyDescent="0.3">
      <c r="A6" s="1">
        <v>43101</v>
      </c>
    </row>
    <row r="7" spans="1:2" x14ac:dyDescent="0.3">
      <c r="A7" s="1">
        <v>43132</v>
      </c>
    </row>
    <row r="8" spans="1:2" x14ac:dyDescent="0.3">
      <c r="A8" s="1">
        <v>43160</v>
      </c>
    </row>
    <row r="9" spans="1:2" x14ac:dyDescent="0.3">
      <c r="A9" s="1">
        <v>43191</v>
      </c>
    </row>
    <row r="10" spans="1:2" x14ac:dyDescent="0.3">
      <c r="A10" s="1">
        <v>43221</v>
      </c>
    </row>
    <row r="11" spans="1:2" x14ac:dyDescent="0.3">
      <c r="A11" s="1">
        <v>43252</v>
      </c>
    </row>
    <row r="12" spans="1:2" x14ac:dyDescent="0.3">
      <c r="A12" s="1">
        <v>43282</v>
      </c>
    </row>
    <row r="13" spans="1:2" x14ac:dyDescent="0.3">
      <c r="A13" s="1">
        <v>43313</v>
      </c>
    </row>
    <row r="14" spans="1:2" x14ac:dyDescent="0.3">
      <c r="A14" s="1">
        <v>43344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D396-BB97-446F-911F-15612BEC5D62}">
  <dimension ref="A1:F7"/>
  <sheetViews>
    <sheetView workbookViewId="0">
      <selection activeCell="C14" sqref="C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E1" t="s">
        <v>16</v>
      </c>
      <c r="F1">
        <f>SUM(C2:C55)</f>
        <v>73.819999999999993</v>
      </c>
    </row>
    <row r="2" spans="1:6" x14ac:dyDescent="0.3">
      <c r="A2" t="s">
        <v>5</v>
      </c>
      <c r="B2" t="s">
        <v>6</v>
      </c>
      <c r="C2">
        <v>40</v>
      </c>
    </row>
    <row r="3" spans="1:6" x14ac:dyDescent="0.3">
      <c r="A3" t="s">
        <v>5</v>
      </c>
      <c r="B3" t="s">
        <v>7</v>
      </c>
      <c r="C3">
        <v>5.77</v>
      </c>
    </row>
    <row r="4" spans="1:6" x14ac:dyDescent="0.3">
      <c r="A4" t="s">
        <v>5</v>
      </c>
      <c r="B4" t="s">
        <v>8</v>
      </c>
      <c r="C4">
        <v>17.190000000000001</v>
      </c>
    </row>
    <row r="5" spans="1:6" x14ac:dyDescent="0.3">
      <c r="A5" t="s">
        <v>5</v>
      </c>
      <c r="B5" t="s">
        <v>8</v>
      </c>
      <c r="C5">
        <v>8.86</v>
      </c>
    </row>
    <row r="6" spans="1:6" x14ac:dyDescent="0.3">
      <c r="A6" t="s">
        <v>5</v>
      </c>
      <c r="B6" t="s">
        <v>9</v>
      </c>
      <c r="C6">
        <v>2</v>
      </c>
    </row>
    <row r="7" spans="1:6" x14ac:dyDescent="0.3">
      <c r="A7" t="s">
        <v>31</v>
      </c>
      <c r="B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0A48-CA6F-4A49-AA8D-C4876BC3AB1C}">
  <dimension ref="A1:F40"/>
  <sheetViews>
    <sheetView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E1" t="s">
        <v>18</v>
      </c>
      <c r="F1">
        <f>SUM(C2:C55)</f>
        <v>0</v>
      </c>
    </row>
    <row r="2" spans="1:6" x14ac:dyDescent="0.3">
      <c r="A2" t="s">
        <v>17</v>
      </c>
    </row>
    <row r="3" spans="1:6" x14ac:dyDescent="0.3">
      <c r="A3" t="s">
        <v>17</v>
      </c>
    </row>
    <row r="4" spans="1:6" x14ac:dyDescent="0.3">
      <c r="A4" t="s">
        <v>17</v>
      </c>
    </row>
    <row r="5" spans="1:6" x14ac:dyDescent="0.3">
      <c r="A5" t="s">
        <v>17</v>
      </c>
    </row>
    <row r="6" spans="1:6" x14ac:dyDescent="0.3">
      <c r="A6" t="s">
        <v>17</v>
      </c>
    </row>
    <row r="7" spans="1:6" x14ac:dyDescent="0.3">
      <c r="A7" t="s">
        <v>17</v>
      </c>
    </row>
    <row r="8" spans="1:6" x14ac:dyDescent="0.3">
      <c r="A8" t="s">
        <v>17</v>
      </c>
    </row>
    <row r="9" spans="1:6" x14ac:dyDescent="0.3">
      <c r="A9" t="s">
        <v>17</v>
      </c>
    </row>
    <row r="10" spans="1:6" x14ac:dyDescent="0.3">
      <c r="A10" t="s">
        <v>17</v>
      </c>
    </row>
    <row r="11" spans="1:6" x14ac:dyDescent="0.3">
      <c r="A11" t="s">
        <v>17</v>
      </c>
    </row>
    <row r="12" spans="1:6" x14ac:dyDescent="0.3">
      <c r="A12" t="s">
        <v>17</v>
      </c>
    </row>
    <row r="13" spans="1:6" x14ac:dyDescent="0.3">
      <c r="A13" t="s">
        <v>17</v>
      </c>
    </row>
    <row r="14" spans="1:6" x14ac:dyDescent="0.3">
      <c r="A14" t="s">
        <v>17</v>
      </c>
    </row>
    <row r="15" spans="1:6" x14ac:dyDescent="0.3">
      <c r="A15" t="s">
        <v>17</v>
      </c>
    </row>
    <row r="16" spans="1:6" x14ac:dyDescent="0.3">
      <c r="A16" t="s">
        <v>17</v>
      </c>
    </row>
    <row r="17" spans="1:1" x14ac:dyDescent="0.3">
      <c r="A17" t="s">
        <v>17</v>
      </c>
    </row>
    <row r="18" spans="1:1" x14ac:dyDescent="0.3">
      <c r="A18" t="s">
        <v>17</v>
      </c>
    </row>
    <row r="19" spans="1:1" x14ac:dyDescent="0.3">
      <c r="A19" t="s">
        <v>17</v>
      </c>
    </row>
    <row r="20" spans="1:1" x14ac:dyDescent="0.3">
      <c r="A20" t="s">
        <v>17</v>
      </c>
    </row>
    <row r="21" spans="1:1" x14ac:dyDescent="0.3">
      <c r="A21" t="s">
        <v>17</v>
      </c>
    </row>
    <row r="22" spans="1:1" x14ac:dyDescent="0.3">
      <c r="A22" t="s">
        <v>17</v>
      </c>
    </row>
    <row r="23" spans="1:1" x14ac:dyDescent="0.3">
      <c r="A23" t="s">
        <v>17</v>
      </c>
    </row>
    <row r="24" spans="1:1" x14ac:dyDescent="0.3">
      <c r="A24" t="s">
        <v>17</v>
      </c>
    </row>
    <row r="25" spans="1:1" x14ac:dyDescent="0.3">
      <c r="A25" t="s">
        <v>17</v>
      </c>
    </row>
    <row r="26" spans="1:1" x14ac:dyDescent="0.3">
      <c r="A26" t="s">
        <v>17</v>
      </c>
    </row>
    <row r="27" spans="1:1" x14ac:dyDescent="0.3">
      <c r="A27" t="s">
        <v>17</v>
      </c>
    </row>
    <row r="28" spans="1:1" x14ac:dyDescent="0.3">
      <c r="A28" t="s">
        <v>17</v>
      </c>
    </row>
    <row r="29" spans="1:1" x14ac:dyDescent="0.3">
      <c r="A29" t="s">
        <v>17</v>
      </c>
    </row>
    <row r="30" spans="1:1" x14ac:dyDescent="0.3">
      <c r="A30" t="s">
        <v>17</v>
      </c>
    </row>
    <row r="31" spans="1:1" x14ac:dyDescent="0.3">
      <c r="A31" t="s">
        <v>17</v>
      </c>
    </row>
    <row r="32" spans="1:1" x14ac:dyDescent="0.3">
      <c r="A32" t="s">
        <v>17</v>
      </c>
    </row>
    <row r="33" spans="1:1" x14ac:dyDescent="0.3">
      <c r="A33" t="s">
        <v>17</v>
      </c>
    </row>
    <row r="34" spans="1:1" x14ac:dyDescent="0.3">
      <c r="A34" t="s">
        <v>17</v>
      </c>
    </row>
    <row r="35" spans="1:1" x14ac:dyDescent="0.3">
      <c r="A35" t="s">
        <v>17</v>
      </c>
    </row>
    <row r="36" spans="1:1" x14ac:dyDescent="0.3">
      <c r="A36" t="s">
        <v>17</v>
      </c>
    </row>
    <row r="37" spans="1:1" x14ac:dyDescent="0.3">
      <c r="A37" t="s">
        <v>17</v>
      </c>
    </row>
    <row r="38" spans="1:1" x14ac:dyDescent="0.3">
      <c r="A38" t="s">
        <v>17</v>
      </c>
    </row>
    <row r="39" spans="1:1" x14ac:dyDescent="0.3">
      <c r="A39" t="s">
        <v>17</v>
      </c>
    </row>
    <row r="40" spans="1:1" x14ac:dyDescent="0.3">
      <c r="A4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6329-A692-4CC6-9D4B-AFC823507F05}">
  <dimension ref="A1:I19"/>
  <sheetViews>
    <sheetView workbookViewId="0">
      <selection activeCell="B8" sqref="B8"/>
    </sheetView>
  </sheetViews>
  <sheetFormatPr defaultRowHeight="14.4" x14ac:dyDescent="0.3"/>
  <cols>
    <col min="2" max="2" width="12.21875" bestFit="1" customWidth="1"/>
    <col min="8" max="8" width="12.21875" bestFit="1" customWidth="1"/>
  </cols>
  <sheetData>
    <row r="1" spans="1:9" x14ac:dyDescent="0.3">
      <c r="A1" t="s">
        <v>0</v>
      </c>
      <c r="B1" t="s">
        <v>1</v>
      </c>
      <c r="C1" t="s">
        <v>2</v>
      </c>
      <c r="E1" t="s">
        <v>15</v>
      </c>
      <c r="F1">
        <f>SUM(C2:C62)</f>
        <v>343.85</v>
      </c>
      <c r="H1" t="s">
        <v>19</v>
      </c>
      <c r="I1" t="s">
        <v>20</v>
      </c>
    </row>
    <row r="2" spans="1:9" x14ac:dyDescent="0.3">
      <c r="A2" t="s">
        <v>3</v>
      </c>
      <c r="B2" t="s">
        <v>11</v>
      </c>
      <c r="C2">
        <v>22.4</v>
      </c>
      <c r="H2" t="s">
        <v>4</v>
      </c>
      <c r="I2">
        <f>SUM(C7:C12)</f>
        <v>189.64</v>
      </c>
    </row>
    <row r="3" spans="1:9" x14ac:dyDescent="0.3">
      <c r="A3" t="s">
        <v>3</v>
      </c>
      <c r="B3" t="s">
        <v>12</v>
      </c>
      <c r="C3">
        <v>7.8</v>
      </c>
      <c r="H3" t="s">
        <v>8</v>
      </c>
      <c r="I3">
        <f>SUM(C15:C19)</f>
        <v>98.389999999999986</v>
      </c>
    </row>
    <row r="4" spans="1:9" x14ac:dyDescent="0.3">
      <c r="A4" t="s">
        <v>3</v>
      </c>
      <c r="B4" t="s">
        <v>13</v>
      </c>
      <c r="C4">
        <v>1.49</v>
      </c>
      <c r="H4" t="s">
        <v>10</v>
      </c>
      <c r="I4">
        <f>SUM(C14)</f>
        <v>10.67</v>
      </c>
    </row>
    <row r="5" spans="1:9" x14ac:dyDescent="0.3">
      <c r="A5" t="s">
        <v>3</v>
      </c>
      <c r="B5" t="s">
        <v>13</v>
      </c>
      <c r="C5">
        <v>1.07</v>
      </c>
      <c r="H5" t="s">
        <v>11</v>
      </c>
      <c r="I5">
        <f>SUM(C2)</f>
        <v>22.4</v>
      </c>
    </row>
    <row r="6" spans="1:9" x14ac:dyDescent="0.3">
      <c r="A6" t="s">
        <v>3</v>
      </c>
      <c r="B6" t="s">
        <v>13</v>
      </c>
      <c r="C6">
        <v>2.14</v>
      </c>
      <c r="H6" t="s">
        <v>12</v>
      </c>
      <c r="I6">
        <f>C3</f>
        <v>7.8</v>
      </c>
    </row>
    <row r="7" spans="1:9" x14ac:dyDescent="0.3">
      <c r="A7" t="s">
        <v>3</v>
      </c>
      <c r="B7" t="s">
        <v>4</v>
      </c>
      <c r="C7">
        <v>31.84</v>
      </c>
      <c r="H7" t="s">
        <v>13</v>
      </c>
      <c r="I7">
        <f>SUM(C4:C6)</f>
        <v>4.7</v>
      </c>
    </row>
    <row r="8" spans="1:9" x14ac:dyDescent="0.3">
      <c r="A8" t="s">
        <v>3</v>
      </c>
      <c r="B8" t="s">
        <v>4</v>
      </c>
      <c r="C8">
        <v>73.81</v>
      </c>
      <c r="H8" t="s">
        <v>14</v>
      </c>
      <c r="I8">
        <f>C13</f>
        <v>10.25</v>
      </c>
    </row>
    <row r="9" spans="1:9" x14ac:dyDescent="0.3">
      <c r="A9" t="s">
        <v>3</v>
      </c>
      <c r="B9" t="s">
        <v>4</v>
      </c>
      <c r="C9">
        <v>2.66</v>
      </c>
    </row>
    <row r="10" spans="1:9" x14ac:dyDescent="0.3">
      <c r="A10" t="s">
        <v>3</v>
      </c>
      <c r="B10" t="s">
        <v>4</v>
      </c>
      <c r="C10">
        <v>2.66</v>
      </c>
    </row>
    <row r="11" spans="1:9" x14ac:dyDescent="0.3">
      <c r="A11" t="s">
        <v>3</v>
      </c>
      <c r="B11" t="s">
        <v>4</v>
      </c>
      <c r="C11">
        <v>38.35</v>
      </c>
    </row>
    <row r="12" spans="1:9" x14ac:dyDescent="0.3">
      <c r="A12" t="s">
        <v>3</v>
      </c>
      <c r="B12" t="s">
        <v>4</v>
      </c>
      <c r="C12">
        <v>40.32</v>
      </c>
    </row>
    <row r="13" spans="1:9" x14ac:dyDescent="0.3">
      <c r="A13" t="s">
        <v>3</v>
      </c>
      <c r="B13" t="s">
        <v>14</v>
      </c>
      <c r="C13">
        <v>10.25</v>
      </c>
    </row>
    <row r="14" spans="1:9" x14ac:dyDescent="0.3">
      <c r="A14" t="s">
        <v>3</v>
      </c>
      <c r="B14" t="s">
        <v>10</v>
      </c>
      <c r="C14">
        <v>10.67</v>
      </c>
    </row>
    <row r="15" spans="1:9" x14ac:dyDescent="0.3">
      <c r="A15" t="s">
        <v>3</v>
      </c>
      <c r="B15" t="s">
        <v>8</v>
      </c>
      <c r="C15">
        <v>28.04</v>
      </c>
    </row>
    <row r="16" spans="1:9" x14ac:dyDescent="0.3">
      <c r="A16" t="s">
        <v>3</v>
      </c>
      <c r="B16" t="s">
        <v>8</v>
      </c>
      <c r="C16">
        <v>6.32</v>
      </c>
    </row>
    <row r="17" spans="1:3" x14ac:dyDescent="0.3">
      <c r="A17" t="s">
        <v>3</v>
      </c>
      <c r="B17" t="s">
        <v>8</v>
      </c>
      <c r="C17">
        <v>6.47</v>
      </c>
    </row>
    <row r="18" spans="1:3" x14ac:dyDescent="0.3">
      <c r="A18" t="s">
        <v>3</v>
      </c>
      <c r="B18" t="s">
        <v>8</v>
      </c>
      <c r="C18">
        <v>27.68</v>
      </c>
    </row>
    <row r="19" spans="1:3" x14ac:dyDescent="0.3">
      <c r="A19" t="s">
        <v>3</v>
      </c>
      <c r="B19" t="s">
        <v>8</v>
      </c>
      <c r="C19">
        <v>29.88</v>
      </c>
    </row>
  </sheetData>
  <sortState ref="A2:C19">
    <sortCondition ref="B2:B19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5880-BC12-44F2-8C9C-6C61C5F6D857}">
  <dimension ref="A1:J16"/>
  <sheetViews>
    <sheetView zoomScale="112" workbookViewId="0">
      <selection activeCell="B11" sqref="B11"/>
    </sheetView>
  </sheetViews>
  <sheetFormatPr defaultRowHeight="14.4" x14ac:dyDescent="0.3"/>
  <cols>
    <col min="2" max="2" width="9.88671875" bestFit="1" customWidth="1"/>
    <col min="8" max="8" width="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16</v>
      </c>
      <c r="F1">
        <f>SUM(C2:C55)</f>
        <v>295.18</v>
      </c>
    </row>
    <row r="2" spans="1:10" x14ac:dyDescent="0.3">
      <c r="A2" t="s">
        <v>5</v>
      </c>
      <c r="B2" t="s">
        <v>9</v>
      </c>
      <c r="C2">
        <v>4</v>
      </c>
      <c r="H2" t="s">
        <v>9</v>
      </c>
      <c r="I2">
        <f>SUMIF($B$2:$B$16,H2,$C$2:$C$16)</f>
        <v>8</v>
      </c>
      <c r="J2">
        <f>SUMIF($B$2:$B$8,H2,$C$2:$C$8)</f>
        <v>4</v>
      </c>
    </row>
    <row r="3" spans="1:10" x14ac:dyDescent="0.3">
      <c r="A3" t="s">
        <v>5</v>
      </c>
      <c r="B3" t="s">
        <v>7</v>
      </c>
      <c r="C3">
        <v>5.77</v>
      </c>
      <c r="H3" t="s">
        <v>6</v>
      </c>
      <c r="I3">
        <f t="shared" ref="I3:I6" si="0">SUMIF($B$2:$B$16,H3,$C$2:$C$16)</f>
        <v>45.769999999999996</v>
      </c>
      <c r="J3">
        <f t="shared" ref="J3:J6" si="1">SUMIF($B$2:$B$8,H3,$C$2:$C$8)</f>
        <v>40</v>
      </c>
    </row>
    <row r="4" spans="1:10" x14ac:dyDescent="0.3">
      <c r="A4" t="s">
        <v>5</v>
      </c>
      <c r="B4" t="s">
        <v>8</v>
      </c>
      <c r="C4">
        <v>8.86</v>
      </c>
      <c r="H4" t="s">
        <v>7</v>
      </c>
      <c r="I4">
        <f t="shared" si="0"/>
        <v>14.629999999999999</v>
      </c>
      <c r="J4">
        <f t="shared" si="1"/>
        <v>5.77</v>
      </c>
    </row>
    <row r="5" spans="1:10" x14ac:dyDescent="0.3">
      <c r="A5" t="s">
        <v>5</v>
      </c>
      <c r="B5" t="s">
        <v>8</v>
      </c>
      <c r="C5">
        <v>17.190000000000001</v>
      </c>
      <c r="H5" t="s">
        <v>4</v>
      </c>
      <c r="I5">
        <f t="shared" si="0"/>
        <v>208</v>
      </c>
      <c r="J5">
        <f t="shared" si="1"/>
        <v>104</v>
      </c>
    </row>
    <row r="6" spans="1:10" x14ac:dyDescent="0.3">
      <c r="A6" t="s">
        <v>5</v>
      </c>
      <c r="B6" t="s">
        <v>8</v>
      </c>
      <c r="C6">
        <v>17.77</v>
      </c>
      <c r="H6" t="s">
        <v>8</v>
      </c>
      <c r="I6">
        <f t="shared" si="0"/>
        <v>18.780000000000008</v>
      </c>
      <c r="J6">
        <f t="shared" si="1"/>
        <v>43.82</v>
      </c>
    </row>
    <row r="7" spans="1:10" x14ac:dyDescent="0.3">
      <c r="A7" t="s">
        <v>5</v>
      </c>
      <c r="B7" t="s">
        <v>6</v>
      </c>
      <c r="C7">
        <v>40</v>
      </c>
    </row>
    <row r="8" spans="1:10" x14ac:dyDescent="0.3">
      <c r="A8" t="s">
        <v>5</v>
      </c>
      <c r="B8" t="s">
        <v>4</v>
      </c>
      <c r="C8">
        <v>104</v>
      </c>
    </row>
    <row r="9" spans="1:10" x14ac:dyDescent="0.3">
      <c r="B9" t="s">
        <v>8</v>
      </c>
      <c r="C9">
        <v>-100</v>
      </c>
    </row>
    <row r="11" spans="1:10" x14ac:dyDescent="0.3">
      <c r="B11" t="s">
        <v>1</v>
      </c>
    </row>
    <row r="12" spans="1:10" x14ac:dyDescent="0.3">
      <c r="B12" t="s">
        <v>9</v>
      </c>
      <c r="C12">
        <f>C2</f>
        <v>4</v>
      </c>
    </row>
    <row r="13" spans="1:10" x14ac:dyDescent="0.3">
      <c r="B13" t="s">
        <v>6</v>
      </c>
      <c r="C13">
        <f>C3</f>
        <v>5.77</v>
      </c>
    </row>
    <row r="14" spans="1:10" x14ac:dyDescent="0.3">
      <c r="B14" t="s">
        <v>7</v>
      </c>
      <c r="C14">
        <f>C4</f>
        <v>8.86</v>
      </c>
      <c r="I14" t="s">
        <v>35</v>
      </c>
    </row>
    <row r="15" spans="1:10" x14ac:dyDescent="0.3">
      <c r="B15" t="s">
        <v>4</v>
      </c>
      <c r="C15">
        <v>104</v>
      </c>
    </row>
    <row r="16" spans="1:10" x14ac:dyDescent="0.3">
      <c r="B16" t="s">
        <v>8</v>
      </c>
      <c r="C16">
        <f>SUM(C5:C7)</f>
        <v>74.960000000000008</v>
      </c>
    </row>
  </sheetData>
  <sortState ref="A2:C8">
    <sortCondition ref="C2:C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243C-024D-4079-8754-2C38C97CD667}">
  <dimension ref="A1:P29"/>
  <sheetViews>
    <sheetView topLeftCell="A13" workbookViewId="0">
      <selection activeCell="F3" sqref="F3"/>
    </sheetView>
  </sheetViews>
  <sheetFormatPr defaultRowHeight="14.4" x14ac:dyDescent="0.3"/>
  <cols>
    <col min="1" max="1" width="20.44140625" customWidth="1"/>
    <col min="2" max="2" width="14" customWidth="1"/>
    <col min="3" max="3" width="10.88671875" customWidth="1"/>
    <col min="4" max="4" width="7.77734375" customWidth="1"/>
    <col min="5" max="5" width="6.77734375" customWidth="1"/>
    <col min="6" max="6" width="10.5546875" customWidth="1"/>
    <col min="7" max="9" width="10" customWidth="1"/>
    <col min="10" max="11" width="12.77734375" customWidth="1"/>
    <col min="12" max="13" width="10" customWidth="1"/>
    <col min="14" max="14" width="12.88671875" customWidth="1"/>
  </cols>
  <sheetData>
    <row r="1" spans="1:16" ht="57.6" customHeight="1" x14ac:dyDescent="0.3">
      <c r="A1" s="4"/>
      <c r="B1" s="4"/>
      <c r="C1" s="4"/>
      <c r="D1" s="4"/>
      <c r="E1" s="4"/>
      <c r="F1" s="4"/>
      <c r="G1" s="10" t="s">
        <v>101</v>
      </c>
      <c r="H1" s="10"/>
      <c r="I1" s="10"/>
      <c r="J1" s="11"/>
      <c r="K1" s="11"/>
      <c r="L1" s="11"/>
      <c r="M1" s="11"/>
      <c r="N1" s="4"/>
    </row>
    <row r="2" spans="1:16" x14ac:dyDescent="0.3">
      <c r="A2" s="6" t="s">
        <v>52</v>
      </c>
      <c r="B2" s="18">
        <v>5600</v>
      </c>
      <c r="C2" s="18">
        <f>2069*2</f>
        <v>4138</v>
      </c>
    </row>
    <row r="3" spans="1:16" ht="39.6" customHeight="1" x14ac:dyDescent="0.3">
      <c r="A3" s="6"/>
      <c r="B3" s="5" t="s">
        <v>55</v>
      </c>
      <c r="C3" s="5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7.399999999999999" customHeight="1" x14ac:dyDescent="0.3">
      <c r="A4" t="s">
        <v>117</v>
      </c>
      <c r="B4" t="s">
        <v>53</v>
      </c>
      <c r="C4" t="s">
        <v>54</v>
      </c>
      <c r="H4" s="12"/>
      <c r="I4" s="4"/>
      <c r="J4" s="4"/>
      <c r="K4" s="4"/>
      <c r="L4" s="4"/>
      <c r="M4" s="4"/>
      <c r="N4" s="4"/>
      <c r="O4" s="4"/>
    </row>
    <row r="5" spans="1:16" ht="15" customHeight="1" x14ac:dyDescent="0.3">
      <c r="A5" t="s">
        <v>56</v>
      </c>
      <c r="B5">
        <v>850</v>
      </c>
      <c r="C5">
        <f>B5-475</f>
        <v>375</v>
      </c>
      <c r="H5" s="12"/>
      <c r="I5" s="4"/>
      <c r="J5" s="4"/>
      <c r="K5" s="4"/>
      <c r="L5" s="4"/>
      <c r="M5" s="4"/>
      <c r="N5" s="4"/>
      <c r="O5" s="4"/>
    </row>
    <row r="6" spans="1:16" ht="15.6" customHeight="1" thickBot="1" x14ac:dyDescent="0.35">
      <c r="A6" t="s">
        <v>60</v>
      </c>
      <c r="B6">
        <v>150</v>
      </c>
      <c r="C6">
        <v>150</v>
      </c>
      <c r="H6" s="12"/>
      <c r="I6" s="4"/>
      <c r="J6" s="4"/>
      <c r="K6" s="4"/>
      <c r="L6" s="4"/>
      <c r="M6" s="4"/>
      <c r="N6" s="4"/>
      <c r="O6" s="4"/>
    </row>
    <row r="7" spans="1:16" ht="15.6" customHeight="1" thickTop="1" thickBot="1" x14ac:dyDescent="0.35">
      <c r="A7" t="s">
        <v>45</v>
      </c>
      <c r="B7">
        <v>240</v>
      </c>
      <c r="C7">
        <v>160</v>
      </c>
      <c r="E7" s="13" t="s">
        <v>71</v>
      </c>
      <c r="F7" s="13"/>
      <c r="G7" s="13"/>
      <c r="H7" s="12"/>
      <c r="I7" s="20" t="s">
        <v>118</v>
      </c>
      <c r="J7" s="20"/>
      <c r="K7" s="20"/>
      <c r="L7" s="20"/>
      <c r="M7" s="20"/>
      <c r="N7" s="20"/>
      <c r="O7" s="20"/>
    </row>
    <row r="8" spans="1:16" ht="15" customHeight="1" thickTop="1" thickBot="1" x14ac:dyDescent="0.35">
      <c r="A8" t="s">
        <v>109</v>
      </c>
      <c r="B8">
        <v>40</v>
      </c>
      <c r="C8">
        <v>40</v>
      </c>
      <c r="E8" s="13"/>
      <c r="F8" s="13"/>
      <c r="G8" s="13"/>
      <c r="H8" s="12"/>
      <c r="I8" s="20"/>
      <c r="J8" s="20"/>
      <c r="K8" s="20"/>
      <c r="L8" s="20"/>
      <c r="M8" s="20"/>
      <c r="N8" s="20"/>
      <c r="O8" s="20"/>
    </row>
    <row r="9" spans="1:16" ht="15" thickTop="1" x14ac:dyDescent="0.3">
      <c r="A9" t="s">
        <v>57</v>
      </c>
      <c r="B9">
        <v>600</v>
      </c>
      <c r="C9">
        <f>465.02+220.23</f>
        <v>685.25</v>
      </c>
      <c r="E9" s="9" t="s">
        <v>100</v>
      </c>
      <c r="F9" s="8" t="s">
        <v>46</v>
      </c>
      <c r="G9" s="7" t="s">
        <v>20</v>
      </c>
      <c r="I9" t="s">
        <v>100</v>
      </c>
      <c r="J9" t="s">
        <v>46</v>
      </c>
      <c r="K9" t="s">
        <v>20</v>
      </c>
      <c r="L9" t="s">
        <v>43</v>
      </c>
      <c r="M9" t="s">
        <v>115</v>
      </c>
      <c r="N9" t="s">
        <v>90</v>
      </c>
      <c r="O9" t="s">
        <v>116</v>
      </c>
    </row>
    <row r="10" spans="1:16" x14ac:dyDescent="0.3">
      <c r="A10" t="s">
        <v>58</v>
      </c>
      <c r="B10">
        <v>600</v>
      </c>
      <c r="C10">
        <v>632</v>
      </c>
      <c r="E10">
        <v>1</v>
      </c>
      <c r="F10" t="s">
        <v>72</v>
      </c>
      <c r="G10">
        <v>39.979999999999997</v>
      </c>
      <c r="I10">
        <v>1</v>
      </c>
      <c r="J10" t="s">
        <v>76</v>
      </c>
      <c r="L10" t="s">
        <v>79</v>
      </c>
      <c r="M10">
        <v>5.55</v>
      </c>
      <c r="N10" t="s">
        <v>91</v>
      </c>
    </row>
    <row r="11" spans="1:16" x14ac:dyDescent="0.3">
      <c r="A11" t="s">
        <v>59</v>
      </c>
      <c r="B11">
        <v>150</v>
      </c>
      <c r="C11">
        <v>150</v>
      </c>
      <c r="E11">
        <v>2</v>
      </c>
      <c r="F11" t="s">
        <v>73</v>
      </c>
      <c r="G11">
        <v>19.97</v>
      </c>
      <c r="I11">
        <v>2</v>
      </c>
      <c r="J11" t="s">
        <v>62</v>
      </c>
      <c r="K11">
        <f>2.4+2.4</f>
        <v>4.8</v>
      </c>
      <c r="L11" t="s">
        <v>80</v>
      </c>
      <c r="M11">
        <v>0.49</v>
      </c>
      <c r="N11" t="s">
        <v>92</v>
      </c>
    </row>
    <row r="12" spans="1:16" x14ac:dyDescent="0.3">
      <c r="A12" t="s">
        <v>38</v>
      </c>
      <c r="B12">
        <v>250</v>
      </c>
      <c r="C12">
        <v>250</v>
      </c>
      <c r="E12">
        <v>3</v>
      </c>
      <c r="F12" t="s">
        <v>74</v>
      </c>
      <c r="I12">
        <v>3</v>
      </c>
      <c r="J12" t="s">
        <v>63</v>
      </c>
      <c r="K12">
        <v>4.9800000000000004</v>
      </c>
      <c r="L12" t="s">
        <v>81</v>
      </c>
      <c r="M12">
        <v>1.1599999999999999</v>
      </c>
      <c r="N12" t="s">
        <v>93</v>
      </c>
    </row>
    <row r="13" spans="1:16" x14ac:dyDescent="0.3">
      <c r="A13" t="s">
        <v>49</v>
      </c>
      <c r="B13">
        <v>100</v>
      </c>
      <c r="E13">
        <v>4</v>
      </c>
      <c r="F13" t="s">
        <v>75</v>
      </c>
      <c r="I13">
        <v>4</v>
      </c>
      <c r="J13" t="s">
        <v>64</v>
      </c>
      <c r="K13">
        <v>4.4800000000000004</v>
      </c>
      <c r="L13" t="s">
        <v>88</v>
      </c>
      <c r="N13" t="s">
        <v>94</v>
      </c>
    </row>
    <row r="14" spans="1:16" x14ac:dyDescent="0.3">
      <c r="A14" t="s">
        <v>61</v>
      </c>
      <c r="B14">
        <f>B2-SUM(B5:B13)</f>
        <v>2620</v>
      </c>
      <c r="C14">
        <f>C2-SUM(C5:C13)</f>
        <v>1695.75</v>
      </c>
      <c r="E14">
        <v>5</v>
      </c>
      <c r="F14" t="s">
        <v>111</v>
      </c>
      <c r="G14">
        <v>4.58</v>
      </c>
      <c r="I14">
        <v>5</v>
      </c>
      <c r="J14" t="s">
        <v>65</v>
      </c>
      <c r="K14">
        <v>3.98</v>
      </c>
      <c r="L14" t="s">
        <v>89</v>
      </c>
      <c r="N14" t="s">
        <v>95</v>
      </c>
    </row>
    <row r="15" spans="1:16" x14ac:dyDescent="0.3">
      <c r="I15">
        <v>6</v>
      </c>
      <c r="J15" t="s">
        <v>77</v>
      </c>
      <c r="L15" t="s">
        <v>110</v>
      </c>
      <c r="M15">
        <v>6.32</v>
      </c>
      <c r="N15" t="s">
        <v>96</v>
      </c>
    </row>
    <row r="16" spans="1:16" x14ac:dyDescent="0.3">
      <c r="E16" s="14" t="s">
        <v>49</v>
      </c>
      <c r="F16" s="15"/>
      <c r="G16" s="15"/>
      <c r="I16">
        <v>7</v>
      </c>
      <c r="J16" t="s">
        <v>69</v>
      </c>
      <c r="K16">
        <v>4.9800000000000004</v>
      </c>
      <c r="L16" t="s">
        <v>113</v>
      </c>
      <c r="M16">
        <v>9.74</v>
      </c>
      <c r="N16" t="s">
        <v>97</v>
      </c>
    </row>
    <row r="17" spans="1:14" x14ac:dyDescent="0.3">
      <c r="A17" s="16" t="s">
        <v>108</v>
      </c>
      <c r="E17" s="15"/>
      <c r="F17" s="15"/>
      <c r="G17" s="15"/>
      <c r="I17">
        <v>8</v>
      </c>
      <c r="J17" t="s">
        <v>78</v>
      </c>
      <c r="N17" t="s">
        <v>98</v>
      </c>
    </row>
    <row r="18" spans="1:14" x14ac:dyDescent="0.3">
      <c r="A18" s="17"/>
      <c r="B18" s="19"/>
      <c r="E18" s="15"/>
      <c r="F18" s="15"/>
      <c r="G18" s="15"/>
      <c r="I18">
        <v>9</v>
      </c>
      <c r="J18" t="s">
        <v>70</v>
      </c>
      <c r="K18">
        <v>3.98</v>
      </c>
      <c r="M18" t="s">
        <v>114</v>
      </c>
      <c r="N18" t="s">
        <v>99</v>
      </c>
    </row>
    <row r="19" spans="1:14" x14ac:dyDescent="0.3">
      <c r="A19" s="17"/>
      <c r="E19" t="s">
        <v>100</v>
      </c>
      <c r="F19" t="s">
        <v>102</v>
      </c>
      <c r="G19" t="s">
        <v>20</v>
      </c>
      <c r="I19">
        <v>10</v>
      </c>
      <c r="J19" t="s">
        <v>67</v>
      </c>
      <c r="K19">
        <v>6.29</v>
      </c>
    </row>
    <row r="20" spans="1:14" x14ac:dyDescent="0.3">
      <c r="E20">
        <v>1</v>
      </c>
      <c r="F20" t="s">
        <v>103</v>
      </c>
      <c r="G20">
        <v>2.14</v>
      </c>
      <c r="I20">
        <v>11</v>
      </c>
      <c r="J20" t="s">
        <v>68</v>
      </c>
    </row>
    <row r="21" spans="1:14" x14ac:dyDescent="0.3">
      <c r="E21">
        <v>2</v>
      </c>
      <c r="F21" t="s">
        <v>104</v>
      </c>
      <c r="I21">
        <v>12</v>
      </c>
      <c r="J21" t="s">
        <v>82</v>
      </c>
    </row>
    <row r="22" spans="1:14" x14ac:dyDescent="0.3">
      <c r="E22">
        <v>3</v>
      </c>
      <c r="F22" t="s">
        <v>105</v>
      </c>
      <c r="I22">
        <v>13</v>
      </c>
      <c r="J22" t="s">
        <v>83</v>
      </c>
    </row>
    <row r="23" spans="1:14" x14ac:dyDescent="0.3">
      <c r="E23">
        <v>4</v>
      </c>
      <c r="F23" t="s">
        <v>106</v>
      </c>
      <c r="I23">
        <v>14</v>
      </c>
      <c r="J23" t="s">
        <v>84</v>
      </c>
    </row>
    <row r="24" spans="1:14" x14ac:dyDescent="0.3">
      <c r="E24">
        <v>5</v>
      </c>
      <c r="F24" t="s">
        <v>107</v>
      </c>
      <c r="I24">
        <v>15</v>
      </c>
      <c r="J24" t="s">
        <v>85</v>
      </c>
    </row>
    <row r="25" spans="1:14" x14ac:dyDescent="0.3">
      <c r="E25">
        <v>6</v>
      </c>
      <c r="I25">
        <v>16</v>
      </c>
      <c r="J25" t="s">
        <v>86</v>
      </c>
    </row>
    <row r="26" spans="1:14" x14ac:dyDescent="0.3">
      <c r="E26">
        <v>7</v>
      </c>
      <c r="I26">
        <v>17</v>
      </c>
      <c r="J26" t="s">
        <v>87</v>
      </c>
    </row>
    <row r="27" spans="1:14" x14ac:dyDescent="0.3">
      <c r="E27">
        <v>8</v>
      </c>
      <c r="I27">
        <v>18</v>
      </c>
      <c r="J27" t="s">
        <v>66</v>
      </c>
      <c r="K27">
        <f>1.84+1.84</f>
        <v>3.68</v>
      </c>
    </row>
    <row r="28" spans="1:14" x14ac:dyDescent="0.3">
      <c r="E28">
        <v>9</v>
      </c>
      <c r="I28">
        <v>19</v>
      </c>
      <c r="J28" t="s">
        <v>112</v>
      </c>
      <c r="K28">
        <v>7.91</v>
      </c>
    </row>
    <row r="29" spans="1:14" x14ac:dyDescent="0.3">
      <c r="E29">
        <v>10</v>
      </c>
    </row>
  </sheetData>
  <mergeCells count="6">
    <mergeCell ref="E16:G18"/>
    <mergeCell ref="A17:A19"/>
    <mergeCell ref="E7:G8"/>
    <mergeCell ref="I7:O8"/>
    <mergeCell ref="B3:C3"/>
    <mergeCell ref="G1:M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74BA-BC77-42E8-88C8-1B465586FB7D}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119</v>
      </c>
      <c r="B1">
        <v>3486.7</v>
      </c>
    </row>
    <row r="2" spans="1:2" x14ac:dyDescent="0.3">
      <c r="A2" t="s">
        <v>120</v>
      </c>
      <c r="B2">
        <v>4020.53</v>
      </c>
    </row>
    <row r="3" spans="1:2" x14ac:dyDescent="0.3">
      <c r="A3" t="s">
        <v>121</v>
      </c>
    </row>
    <row r="4" spans="1:2" x14ac:dyDescent="0.3">
      <c r="A4" t="s">
        <v>121</v>
      </c>
    </row>
    <row r="5" spans="1:2" x14ac:dyDescent="0.3">
      <c r="A5" t="s">
        <v>122</v>
      </c>
    </row>
    <row r="6" spans="1:2" x14ac:dyDescent="0.3">
      <c r="B6">
        <f>SUM(B1:B5)</f>
        <v>7507.23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FD0E-4909-4619-89C0-2DCB33F54207}">
  <dimension ref="A1:H18"/>
  <sheetViews>
    <sheetView workbookViewId="0">
      <selection activeCell="B2" sqref="B2"/>
    </sheetView>
  </sheetViews>
  <sheetFormatPr defaultRowHeight="14.4" x14ac:dyDescent="0.3"/>
  <cols>
    <col min="2" max="2" width="15.21875" bestFit="1" customWidth="1"/>
    <col min="7" max="7" width="10.6640625" bestFit="1" customWidth="1"/>
    <col min="8" max="8" width="14.109375" customWidth="1"/>
    <col min="10" max="10" width="15.21875" bestFit="1" customWidth="1"/>
  </cols>
  <sheetData>
    <row r="1" spans="1:8" x14ac:dyDescent="0.3">
      <c r="A1" t="s">
        <v>37</v>
      </c>
      <c r="B1" t="s">
        <v>36</v>
      </c>
      <c r="C1" t="s">
        <v>20</v>
      </c>
    </row>
    <row r="2" spans="1:8" x14ac:dyDescent="0.3">
      <c r="A2">
        <v>1</v>
      </c>
      <c r="B2" s="3" t="s">
        <v>38</v>
      </c>
      <c r="C2">
        <f>SUMIF(G5:G10,VLOOKUP(B2,G5:H10,2,H5:H10))</f>
        <v>0</v>
      </c>
    </row>
    <row r="3" spans="1:8" x14ac:dyDescent="0.3">
      <c r="A3">
        <v>2</v>
      </c>
      <c r="B3" s="3" t="s">
        <v>39</v>
      </c>
    </row>
    <row r="4" spans="1:8" x14ac:dyDescent="0.3">
      <c r="A4">
        <v>3</v>
      </c>
      <c r="B4" s="3" t="s">
        <v>40</v>
      </c>
    </row>
    <row r="5" spans="1:8" x14ac:dyDescent="0.3">
      <c r="A5">
        <v>4</v>
      </c>
      <c r="B5" s="3" t="s">
        <v>41</v>
      </c>
      <c r="G5" t="s">
        <v>43</v>
      </c>
      <c r="H5">
        <v>10</v>
      </c>
    </row>
    <row r="6" spans="1:8" x14ac:dyDescent="0.3">
      <c r="A6">
        <v>5</v>
      </c>
      <c r="B6" s="3" t="s">
        <v>42</v>
      </c>
      <c r="G6" t="s">
        <v>44</v>
      </c>
      <c r="H6">
        <v>10</v>
      </c>
    </row>
    <row r="7" spans="1:8" x14ac:dyDescent="0.3">
      <c r="A7">
        <v>6</v>
      </c>
      <c r="B7" s="3" t="s">
        <v>48</v>
      </c>
      <c r="G7" t="s">
        <v>46</v>
      </c>
      <c r="H7">
        <v>101</v>
      </c>
    </row>
    <row r="8" spans="1:8" x14ac:dyDescent="0.3">
      <c r="A8">
        <v>7</v>
      </c>
      <c r="B8" s="3" t="s">
        <v>49</v>
      </c>
      <c r="G8" t="s">
        <v>47</v>
      </c>
      <c r="H8">
        <v>10</v>
      </c>
    </row>
    <row r="9" spans="1:8" x14ac:dyDescent="0.3">
      <c r="A9">
        <v>8</v>
      </c>
      <c r="G9" t="s">
        <v>51</v>
      </c>
      <c r="H9">
        <v>10</v>
      </c>
    </row>
    <row r="10" spans="1:8" x14ac:dyDescent="0.3">
      <c r="A10">
        <v>9</v>
      </c>
      <c r="G10" t="s">
        <v>43</v>
      </c>
      <c r="H10">
        <v>15</v>
      </c>
    </row>
    <row r="11" spans="1:8" x14ac:dyDescent="0.3">
      <c r="A11">
        <v>10</v>
      </c>
    </row>
    <row r="12" spans="1:8" x14ac:dyDescent="0.3">
      <c r="A12">
        <v>11</v>
      </c>
    </row>
    <row r="13" spans="1:8" x14ac:dyDescent="0.3">
      <c r="A13">
        <v>12</v>
      </c>
    </row>
    <row r="16" spans="1:8" x14ac:dyDescent="0.3">
      <c r="H16" s="2"/>
    </row>
    <row r="17" spans="1:8" x14ac:dyDescent="0.3">
      <c r="H17" s="2"/>
    </row>
    <row r="18" spans="1:8" x14ac:dyDescent="0.3">
      <c r="A18" t="s">
        <v>50</v>
      </c>
    </row>
  </sheetData>
  <dataValidations count="1">
    <dataValidation type="list" allowBlank="1" showInputMessage="1" showErrorMessage="1" sqref="J6:J14" xr:uid="{0A987285-686B-416B-BBC7-7712A198BB31}">
      <formula1>$B$2:$B$6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44A6-7C0D-4697-8D39-35B48F91BE34}">
  <dimension ref="A2:J10"/>
  <sheetViews>
    <sheetView workbookViewId="0">
      <selection activeCell="I13" sqref="I13"/>
    </sheetView>
  </sheetViews>
  <sheetFormatPr defaultRowHeight="14.4" x14ac:dyDescent="0.3"/>
  <sheetData>
    <row r="2" spans="1:10" x14ac:dyDescent="0.3">
      <c r="A2">
        <v>1</v>
      </c>
      <c r="B2" t="str">
        <f>VLOOKUP(A2,$E$2:$F$7,2,FALSE)</f>
        <v>Present</v>
      </c>
      <c r="E2">
        <v>1</v>
      </c>
      <c r="F2" t="s">
        <v>33</v>
      </c>
      <c r="H2">
        <v>1</v>
      </c>
      <c r="I2" t="str">
        <f>VLOOKUP(H2,E2:F7,2,FALSE)</f>
        <v>Present</v>
      </c>
      <c r="J2" t="str">
        <f>VLOOKUP(H2,$E$2:$F$7,2,TRUE)</f>
        <v>Present</v>
      </c>
    </row>
    <row r="3" spans="1:10" x14ac:dyDescent="0.3">
      <c r="A3">
        <v>2</v>
      </c>
      <c r="B3" t="str">
        <f t="shared" ref="B3:B10" si="0">VLOOKUP(A3,$E$2:$F$7,2,FALSE)</f>
        <v>Absent</v>
      </c>
      <c r="E3">
        <v>2</v>
      </c>
      <c r="F3" t="s">
        <v>34</v>
      </c>
      <c r="H3">
        <v>2</v>
      </c>
      <c r="I3" t="str">
        <f t="shared" ref="I3:I8" si="1">VLOOKUP(H3,E3:F8,2,FALSE)</f>
        <v>Absent</v>
      </c>
      <c r="J3" t="str">
        <f t="shared" ref="J3:J8" si="2">VLOOKUP(H3,$E$2:$F$7,2,TRUE)</f>
        <v>Absent</v>
      </c>
    </row>
    <row r="4" spans="1:10" x14ac:dyDescent="0.3">
      <c r="A4">
        <v>3</v>
      </c>
      <c r="B4" t="str">
        <f t="shared" si="0"/>
        <v>Present</v>
      </c>
      <c r="E4">
        <v>3</v>
      </c>
      <c r="F4" t="s">
        <v>33</v>
      </c>
      <c r="H4">
        <v>4</v>
      </c>
      <c r="I4" t="str">
        <f t="shared" si="1"/>
        <v>Absent</v>
      </c>
      <c r="J4" t="str">
        <f t="shared" si="2"/>
        <v>Absent</v>
      </c>
    </row>
    <row r="5" spans="1:10" x14ac:dyDescent="0.3">
      <c r="A5">
        <v>4</v>
      </c>
      <c r="B5" t="str">
        <f t="shared" si="0"/>
        <v>Absent</v>
      </c>
      <c r="E5">
        <v>4</v>
      </c>
      <c r="F5" t="s">
        <v>34</v>
      </c>
      <c r="H5">
        <v>5</v>
      </c>
      <c r="I5" t="str">
        <f t="shared" si="1"/>
        <v>Absent</v>
      </c>
      <c r="J5" t="str">
        <f t="shared" si="2"/>
        <v>Absent</v>
      </c>
    </row>
    <row r="6" spans="1:10" x14ac:dyDescent="0.3">
      <c r="A6">
        <v>5</v>
      </c>
      <c r="B6" t="str">
        <f t="shared" si="0"/>
        <v>Absent</v>
      </c>
      <c r="E6">
        <v>5</v>
      </c>
      <c r="F6" t="s">
        <v>34</v>
      </c>
      <c r="H6">
        <v>9</v>
      </c>
      <c r="I6" t="str">
        <f t="shared" si="1"/>
        <v>Present</v>
      </c>
      <c r="J6" t="str">
        <f t="shared" si="2"/>
        <v>Present</v>
      </c>
    </row>
    <row r="7" spans="1:10" x14ac:dyDescent="0.3">
      <c r="A7">
        <v>6</v>
      </c>
      <c r="B7" t="e">
        <f t="shared" si="0"/>
        <v>#N/A</v>
      </c>
      <c r="E7">
        <v>9</v>
      </c>
      <c r="F7" t="s">
        <v>33</v>
      </c>
      <c r="H7">
        <v>2</v>
      </c>
      <c r="I7" t="e">
        <f t="shared" si="1"/>
        <v>#N/A</v>
      </c>
      <c r="J7" t="str">
        <f t="shared" si="2"/>
        <v>Absent</v>
      </c>
    </row>
    <row r="8" spans="1:10" x14ac:dyDescent="0.3">
      <c r="A8">
        <v>7</v>
      </c>
      <c r="B8" t="e">
        <f t="shared" si="0"/>
        <v>#N/A</v>
      </c>
      <c r="H8">
        <v>10</v>
      </c>
      <c r="I8" t="e">
        <f t="shared" si="1"/>
        <v>#N/A</v>
      </c>
      <c r="J8" t="str">
        <f t="shared" si="2"/>
        <v>Present</v>
      </c>
    </row>
    <row r="9" spans="1:10" x14ac:dyDescent="0.3">
      <c r="A9">
        <v>8</v>
      </c>
      <c r="B9" t="e">
        <f t="shared" si="0"/>
        <v>#N/A</v>
      </c>
    </row>
    <row r="10" spans="1:10" x14ac:dyDescent="0.3">
      <c r="A10">
        <v>9</v>
      </c>
      <c r="B10" t="str">
        <f t="shared" si="0"/>
        <v>Present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Next Month Analysis</vt:lpstr>
      <vt:lpstr>Analysis</vt:lpstr>
      <vt:lpstr>Oct</vt:lpstr>
      <vt:lpstr>Nov</vt:lpstr>
      <vt:lpstr>Sep</vt:lpstr>
      <vt:lpstr>Oct (2)</vt:lpstr>
      <vt:lpstr>Sheet3</vt:lpstr>
      <vt:lpstr>Sheet4</vt:lpstr>
      <vt:lpstr>OCT EXPENSES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narshima goud Palakurla</dc:creator>
  <cp:lastModifiedBy>narshima goud Palakurla</cp:lastModifiedBy>
  <dcterms:created xsi:type="dcterms:W3CDTF">2017-10-07T23:12:46Z</dcterms:created>
  <dcterms:modified xsi:type="dcterms:W3CDTF">2017-10-17T00:19:04Z</dcterms:modified>
</cp:coreProperties>
</file>