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525" windowHeight="12975" tabRatio="749"/>
  </bookViews>
  <sheets>
    <sheet name="备料清单封面" sheetId="36" r:id="rId1"/>
    <sheet name="备料清单" sheetId="30" state="hidden" r:id="rId2"/>
    <sheet name="主材" sheetId="59" r:id="rId3"/>
    <sheet name="CD材料" sheetId="90" r:id="rId4"/>
    <sheet name="螺栓" sheetId="89" r:id="rId5"/>
    <sheet name="栓钉" sheetId="92" r:id="rId6"/>
    <sheet name="瓦片" sheetId="88" r:id="rId7"/>
    <sheet name="锚栓螺母" sheetId="87" r:id="rId8"/>
  </sheets>
  <definedNames>
    <definedName name="_xlnm._FilterDatabase" localSheetId="1" hidden="1">备料清单!$A$6:$I$10</definedName>
    <definedName name="_xlnm._FilterDatabase" localSheetId="3" hidden="1">CD材料!$A$8:$H$32</definedName>
    <definedName name="_xlnm._FilterDatabase" localSheetId="0" hidden="1">备料清单封面!$A$17:$I$29</definedName>
    <definedName name="_xlnm._FilterDatabase" localSheetId="4" hidden="1">螺栓!$A$8:$H$30</definedName>
    <definedName name="_xlnm._FilterDatabase" localSheetId="7" hidden="1">锚栓螺母!$A$9:$J$19</definedName>
    <definedName name="_xlnm._FilterDatabase" localSheetId="5" hidden="1">栓钉!$A$8:$H$13</definedName>
    <definedName name="_xlnm._FilterDatabase" localSheetId="6" hidden="1">瓦片!$A$8:$J$13</definedName>
    <definedName name="_xlnm._FilterDatabase" localSheetId="2" hidden="1">主材!$B$8:$H$33</definedName>
    <definedName name="_xlnm.Criteria" localSheetId="3">CD材料!$E$8:$E$8</definedName>
    <definedName name="_xlnm.Criteria" localSheetId="4">螺栓!$D$8:$D$8</definedName>
    <definedName name="_xlnm.Criteria" localSheetId="7">锚栓螺母!#REF!</definedName>
    <definedName name="_xlnm.Criteria" localSheetId="5">栓钉!$D$8:$D$8</definedName>
    <definedName name="_xlnm.Criteria" localSheetId="6">瓦片!#REF!</definedName>
    <definedName name="_xlnm.Criteria" localSheetId="2">主材!$D$8:$D$8</definedName>
    <definedName name="_xlnm.Extract" localSheetId="3">CD材料!#REF!</definedName>
    <definedName name="_xlnm.Extract" localSheetId="4">螺栓!#REF!</definedName>
    <definedName name="_xlnm.Extract" localSheetId="7">锚栓螺母!#REF!</definedName>
    <definedName name="_xlnm.Extract" localSheetId="5">栓钉!#REF!</definedName>
    <definedName name="_xlnm.Extract" localSheetId="6">瓦片!#REF!</definedName>
    <definedName name="_xlnm.Extract" localSheetId="2">主材!#REF!</definedName>
    <definedName name="_xlnm.Print_Area" localSheetId="3">CD材料!$A$1:$H$34</definedName>
    <definedName name="_xlnm.Print_Area" localSheetId="1">备料清单!$A$1:$I$7</definedName>
    <definedName name="_xlnm.Print_Area" localSheetId="0">备料清单封面!$A$1:$J$30</definedName>
    <definedName name="_xlnm.Print_Area" localSheetId="4">螺栓!$A$1:$H$32</definedName>
    <definedName name="_xlnm.Print_Area" localSheetId="7">锚栓螺母!$A$1:$J$20</definedName>
    <definedName name="_xlnm.Print_Area" localSheetId="5">栓钉!$A$1:$H$14</definedName>
    <definedName name="_xlnm.Print_Area" localSheetId="6">瓦片!$A$1:$K$14</definedName>
    <definedName name="_xlnm.Print_Area" localSheetId="2">主材!$A$1:$H$34</definedName>
    <definedName name="_xlnm.Print_Titles" localSheetId="3">CD材料!$1:$8</definedName>
    <definedName name="_xlnm.Print_Titles" localSheetId="0">备料清单封面!$1:$15</definedName>
    <definedName name="_xlnm.Print_Titles" localSheetId="4">螺栓!$1:$8</definedName>
    <definedName name="_xlnm.Print_Titles" localSheetId="7">锚栓螺母!$1:$9</definedName>
    <definedName name="_xlnm.Print_Titles" localSheetId="5">栓钉!$1:$8</definedName>
    <definedName name="_xlnm.Print_Titles" localSheetId="6">瓦片!$1:$8</definedName>
    <definedName name="_xlnm.Print_Titles" localSheetId="2">主材!$1:$8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<sst xmlns="http://schemas.openxmlformats.org/spreadsheetml/2006/main" count="550" uniqueCount="208">
  <si>
    <t>CSP卓越维保有限公司</t>
  </si>
  <si>
    <t>表内红色字体处为封面需输入内容，其他各清单对应与封面自动连接，连接如下表：</t>
  </si>
  <si>
    <t>备  料 清 单</t>
  </si>
  <si>
    <t>版本号：</t>
  </si>
  <si>
    <t>自动连接：</t>
  </si>
  <si>
    <t>版本号、</t>
  </si>
  <si>
    <t>工程名称、</t>
  </si>
  <si>
    <t>工程编号</t>
  </si>
  <si>
    <t>是否有</t>
  </si>
  <si>
    <t>手动输入：</t>
  </si>
  <si>
    <t>立 项 号、</t>
  </si>
  <si>
    <t>结构形式、</t>
  </si>
  <si>
    <t>油漆分类做法、</t>
  </si>
  <si>
    <t>日期</t>
  </si>
  <si>
    <t>工 程 名 称：</t>
  </si>
  <si>
    <t>立 项 号：</t>
  </si>
  <si>
    <t>****</t>
  </si>
  <si>
    <t>结构形式常见有：</t>
  </si>
  <si>
    <t>门式刚架</t>
  </si>
  <si>
    <t>框架结构</t>
  </si>
  <si>
    <t>桁架结构</t>
  </si>
  <si>
    <t>钢混结构</t>
  </si>
  <si>
    <t>工 程 编 号：</t>
  </si>
  <si>
    <t>结构形式：</t>
  </si>
  <si>
    <t>设备支架</t>
  </si>
  <si>
    <t>零星结构</t>
  </si>
  <si>
    <t>（待续）</t>
  </si>
  <si>
    <t>清单组成：</t>
  </si>
  <si>
    <t>序号</t>
  </si>
  <si>
    <t>清单名称</t>
  </si>
  <si>
    <t>内容</t>
  </si>
  <si>
    <t>数量</t>
  </si>
  <si>
    <t>单位</t>
  </si>
  <si>
    <t>总重（T）</t>
  </si>
  <si>
    <t>主材</t>
  </si>
  <si>
    <t>(板材、型材、外购材料)</t>
  </si>
  <si>
    <t>kg</t>
  </si>
  <si>
    <t>CD材料</t>
  </si>
  <si>
    <t>(C型钢、D圆钢拉条)</t>
  </si>
  <si>
    <t>螺栓</t>
  </si>
  <si>
    <t>(螺栓、拉条螺母垫片)</t>
  </si>
  <si>
    <t>套</t>
  </si>
  <si>
    <t xml:space="preserve"> </t>
  </si>
  <si>
    <t>栓钉</t>
  </si>
  <si>
    <t>(圆头栓钉)</t>
  </si>
  <si>
    <t>瓦片</t>
  </si>
  <si>
    <t>(屋面瓦、墙面瓦、楼承板、自攻钉)</t>
  </si>
  <si>
    <t>㎡</t>
  </si>
  <si>
    <t>/</t>
  </si>
  <si>
    <t>锚栓与螺母</t>
  </si>
  <si>
    <t>(柱脚锚栓螺母)</t>
  </si>
  <si>
    <t>颗</t>
  </si>
  <si>
    <t>其他油漆备用文字</t>
  </si>
  <si>
    <t>油漆分类做法：</t>
  </si>
  <si>
    <t>主结构</t>
  </si>
  <si>
    <t>（无）</t>
  </si>
  <si>
    <r>
      <rPr>
        <sz val="14"/>
        <rFont val="宋体"/>
        <charset val="134"/>
      </rPr>
      <t>油漆标准1</t>
    </r>
    <r>
      <rPr>
        <sz val="14"/>
        <color rgb="FFFF0000"/>
        <rFont val="宋体"/>
        <charset val="134"/>
      </rPr>
      <t>（环氧+聚氨酯）</t>
    </r>
    <r>
      <rPr>
        <sz val="14"/>
        <rFont val="宋体"/>
        <charset val="134"/>
      </rPr>
      <t>：</t>
    </r>
  </si>
  <si>
    <r>
      <rPr>
        <sz val="14"/>
        <color theme="1"/>
        <rFont val="宋体"/>
        <charset val="134"/>
      </rPr>
      <t>1.[底漆]：环氧富锌, 颜色：浅灰色，涂刷2遍(35μ/遍)，厚度共计：70μm；                
2.[中漆]：环氧云铁, 颜色：浅灰色，涂刷3遍(35μ/遍)，厚度共计：110μm；
3.[面漆]：</t>
    </r>
    <r>
      <rPr>
        <sz val="14"/>
        <color rgb="FFFF0000"/>
        <rFont val="宋体"/>
        <charset val="134"/>
      </rPr>
      <t>脂肪族聚氨酯，</t>
    </r>
    <r>
      <rPr>
        <sz val="14"/>
        <color theme="1"/>
        <rFont val="宋体"/>
        <charset val="134"/>
      </rPr>
      <t>颜色：</t>
    </r>
    <r>
      <rPr>
        <sz val="14"/>
        <color rgb="FFFF0000"/>
        <rFont val="宋体"/>
        <charset val="134"/>
      </rPr>
      <t>中灰色(色号B02)/海蓝色(色号PB05)/淡黄色(色号Y06)</t>
    </r>
    <r>
      <rPr>
        <sz val="14"/>
        <color theme="1"/>
        <rFont val="宋体"/>
        <charset val="134"/>
      </rPr>
      <t>，涂刷3遍，厚度共计：100μm；
4.干膜总厚度≥280μm。</t>
    </r>
  </si>
  <si>
    <t>淡黄色(色号Y06)常用于栏杆</t>
  </si>
  <si>
    <t>钢梯</t>
  </si>
  <si>
    <r>
      <rPr>
        <sz val="14"/>
        <rFont val="宋体"/>
        <charset val="134"/>
      </rPr>
      <t>油漆标准2</t>
    </r>
    <r>
      <rPr>
        <sz val="14"/>
        <color rgb="FFFF0000"/>
        <rFont val="宋体"/>
        <charset val="134"/>
      </rPr>
      <t>（环氧+氯化橡胶）</t>
    </r>
    <r>
      <rPr>
        <sz val="14"/>
        <rFont val="宋体"/>
        <charset val="134"/>
      </rPr>
      <t>：</t>
    </r>
  </si>
  <si>
    <r>
      <rPr>
        <sz val="14"/>
        <color theme="1"/>
        <rFont val="宋体"/>
        <charset val="134"/>
      </rPr>
      <t>1.[底漆]：环氧富锌，颜色：浅灰色，涂刷1遍(45μ/遍),厚度共计：45μm ；
2.[中漆]：环氧云铁，颜色：浅灰色，涂刷2遍(45μ/遍),厚度共计：90μm；
3.[面漆]：</t>
    </r>
    <r>
      <rPr>
        <sz val="14"/>
        <color rgb="FFFF0000"/>
        <rFont val="宋体"/>
        <charset val="134"/>
      </rPr>
      <t>氯化橡胶，</t>
    </r>
    <r>
      <rPr>
        <sz val="14"/>
        <color theme="1"/>
        <rFont val="宋体"/>
        <charset val="134"/>
      </rPr>
      <t>颜色：</t>
    </r>
    <r>
      <rPr>
        <sz val="14"/>
        <color rgb="FFFF0000"/>
        <rFont val="宋体"/>
        <charset val="134"/>
      </rPr>
      <t>灰色(色号RAL7037)</t>
    </r>
    <r>
      <rPr>
        <sz val="14"/>
        <color theme="1"/>
        <rFont val="宋体"/>
        <charset val="134"/>
      </rPr>
      <t>，涂刷2遍(45μ/遍),厚度共计：90μm；
4.干膜油漆总厚度≥240μm。</t>
    </r>
  </si>
  <si>
    <t>栏杆</t>
  </si>
  <si>
    <r>
      <rPr>
        <sz val="14"/>
        <rFont val="宋体"/>
        <charset val="134"/>
      </rPr>
      <t>油漆标准3</t>
    </r>
    <r>
      <rPr>
        <sz val="14"/>
        <color rgb="FFFF0000"/>
        <rFont val="宋体"/>
        <charset val="134"/>
      </rPr>
      <t>（醇酸）</t>
    </r>
    <r>
      <rPr>
        <sz val="14"/>
        <rFont val="宋体"/>
        <charset val="134"/>
      </rPr>
      <t>：</t>
    </r>
  </si>
  <si>
    <r>
      <rPr>
        <sz val="14"/>
        <color theme="1"/>
        <rFont val="宋体"/>
        <charset val="134"/>
      </rPr>
      <t>1.[底漆]：</t>
    </r>
    <r>
      <rPr>
        <sz val="14"/>
        <color rgb="FFFF0000"/>
        <rFont val="宋体"/>
        <charset val="134"/>
      </rPr>
      <t>醇酸</t>
    </r>
    <r>
      <rPr>
        <sz val="14"/>
        <color theme="1"/>
        <rFont val="宋体"/>
        <charset val="134"/>
      </rPr>
      <t>，颜色：</t>
    </r>
    <r>
      <rPr>
        <sz val="14"/>
        <color rgb="FFFF0000"/>
        <rFont val="宋体"/>
        <charset val="134"/>
      </rPr>
      <t>铁红色</t>
    </r>
    <r>
      <rPr>
        <sz val="14"/>
        <color theme="1"/>
        <rFont val="宋体"/>
        <charset val="134"/>
      </rPr>
      <t>，涂刷2遍(35μ/遍),厚度共计：70μm；
2.[面漆]：</t>
    </r>
    <r>
      <rPr>
        <sz val="14"/>
        <color rgb="FFFF0000"/>
        <rFont val="宋体"/>
        <charset val="134"/>
      </rPr>
      <t>醇酸，</t>
    </r>
    <r>
      <rPr>
        <sz val="14"/>
        <color theme="1"/>
        <rFont val="宋体"/>
        <charset val="134"/>
      </rPr>
      <t>颜色：</t>
    </r>
    <r>
      <rPr>
        <sz val="14"/>
        <color rgb="FFFF0000"/>
        <rFont val="宋体"/>
        <charset val="134"/>
      </rPr>
      <t>中灰/中黄色/白色</t>
    </r>
    <r>
      <rPr>
        <sz val="14"/>
        <color theme="1"/>
        <rFont val="宋体"/>
        <charset val="134"/>
      </rPr>
      <t>，涂刷2遍(35μ/遍),厚度共计：70μm；
3.干膜油漆总厚度≥125μm。</t>
    </r>
  </si>
  <si>
    <t>中黄色/白色常用于栏杆</t>
  </si>
  <si>
    <t>其他特殊构件</t>
  </si>
  <si>
    <t>特殊构件喷漆备选文、图：</t>
  </si>
  <si>
    <r>
      <rPr>
        <sz val="14"/>
        <color rgb="FFFF0000"/>
        <rFont val="宋体"/>
        <charset val="134"/>
        <scheme val="major"/>
      </rPr>
      <t>【梁类】</t>
    </r>
    <r>
      <rPr>
        <sz val="14"/>
        <color theme="1"/>
        <rFont val="宋体"/>
        <charset val="134"/>
        <scheme val="major"/>
      </rPr>
      <t>:（1）梁顶无栓钉的所有面正常喷漆；
        （2）梁顶有楼承板现场焊接栓钉的钢梁,钢梁顶面仅喷一道底漆，其他面正常喷漆，详见下图：</t>
    </r>
  </si>
  <si>
    <r>
      <rPr>
        <sz val="14"/>
        <color rgb="FFFF0000"/>
        <rFont val="宋体"/>
        <charset val="134"/>
        <scheme val="major"/>
      </rPr>
      <t>【柱类1】</t>
    </r>
    <r>
      <rPr>
        <sz val="14"/>
        <color theme="1"/>
        <rFont val="宋体"/>
        <charset val="134"/>
        <scheme val="major"/>
      </rPr>
      <t>:杯口基础-钢柱底端插入杯口基础段长度H不喷漆，前缀是 GZ2-*的钢柱底返上H=1175mm不喷漆，前缀是GJZ-*、GZ1-*、KFZ-*的钢柱底返上H=1550mm不喷漆，详见下图：</t>
    </r>
  </si>
  <si>
    <r>
      <rPr>
        <sz val="14"/>
        <color rgb="FFFF0000"/>
        <rFont val="宋体"/>
        <charset val="134"/>
        <scheme val="major"/>
      </rPr>
      <t>【柱类2】</t>
    </r>
    <r>
      <rPr>
        <sz val="14"/>
        <color theme="1"/>
        <rFont val="宋体"/>
        <charset val="134"/>
        <scheme val="major"/>
      </rPr>
      <t>:外包混凝土柱-钢柱外包混凝土段长度H不喷漆，前缀是 GZ2-*的钢柱底返上H=1175mm不喷漆，其他钢柱正常喷漆，详见下图：</t>
    </r>
  </si>
  <si>
    <t>建 模 人：</t>
  </si>
  <si>
    <t>（清单编制人）</t>
  </si>
  <si>
    <t>校 对 人：</t>
  </si>
  <si>
    <t>审 核 人：</t>
  </si>
  <si>
    <t>时    间：</t>
  </si>
  <si>
    <t>钢结构技术科</t>
  </si>
  <si>
    <t>模版版次：GJGJSK-2026.1.23版</t>
  </si>
  <si>
    <r>
      <rPr>
        <b/>
        <sz val="18"/>
        <rFont val="Swis721 Cn BT"/>
        <charset val="134"/>
      </rPr>
      <t xml:space="preserve">         </t>
    </r>
    <r>
      <rPr>
        <b/>
        <sz val="18"/>
        <rFont val="华文中宋"/>
        <charset val="134"/>
      </rPr>
      <t>备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料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清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单</t>
    </r>
    <r>
      <rPr>
        <b/>
        <sz val="18"/>
        <rFont val="Swis721 Cn BT"/>
        <charset val="134"/>
      </rPr>
      <t xml:space="preserve">  </t>
    </r>
  </si>
  <si>
    <t>材料名称</t>
  </si>
  <si>
    <t>材料规格</t>
  </si>
  <si>
    <t>材质</t>
  </si>
  <si>
    <t>库存</t>
  </si>
  <si>
    <t>供货厂家</t>
  </si>
  <si>
    <t>金额合计</t>
  </si>
  <si>
    <r>
      <rPr>
        <b/>
        <sz val="10"/>
        <rFont val="Swis721 Cn BT"/>
        <charset val="134"/>
      </rPr>
      <t>备注</t>
    </r>
    <r>
      <rPr>
        <b/>
        <sz val="10"/>
        <rFont val="Swis721 Cn BT"/>
        <charset val="134"/>
      </rPr>
      <t>/</t>
    </r>
    <r>
      <rPr>
        <b/>
        <sz val="10"/>
        <rFont val="宋体"/>
        <charset val="134"/>
      </rPr>
      <t>长度（</t>
    </r>
    <r>
      <rPr>
        <b/>
        <sz val="10"/>
        <rFont val="Swis721 Cn BT"/>
        <charset val="134"/>
      </rPr>
      <t>M</t>
    </r>
    <r>
      <rPr>
        <b/>
        <sz val="10"/>
        <rFont val="宋体"/>
        <charset val="134"/>
      </rPr>
      <t>）</t>
    </r>
  </si>
  <si>
    <t>D19X110</t>
  </si>
  <si>
    <t>配磁环</t>
  </si>
  <si>
    <t>名称：</t>
  </si>
  <si>
    <t>钢板</t>
  </si>
  <si>
    <t>不锈钢</t>
  </si>
  <si>
    <t>圆钢</t>
  </si>
  <si>
    <t>方管</t>
  </si>
  <si>
    <t>角钢</t>
  </si>
  <si>
    <t>工字钢</t>
  </si>
  <si>
    <t>名称</t>
  </si>
  <si>
    <t>截面/规格(mm)</t>
  </si>
  <si>
    <t>总长(mm)</t>
  </si>
  <si>
    <t>单重(kg)</t>
  </si>
  <si>
    <t>总重(kg)</t>
  </si>
  <si>
    <t>备注</t>
  </si>
  <si>
    <t>一、板材</t>
  </si>
  <si>
    <t>无</t>
  </si>
  <si>
    <t>二、型材</t>
  </si>
  <si>
    <t>说明：</t>
  </si>
  <si>
    <t>&gt;=D20圆钢(水撑、柱撑)在此处登记，并注明外购属性</t>
  </si>
  <si>
    <t>甲供</t>
  </si>
  <si>
    <t>外购</t>
  </si>
  <si>
    <t>合计：</t>
  </si>
  <si>
    <t>此行严禁删除！</t>
  </si>
  <si>
    <t>例举</t>
  </si>
  <si>
    <t>C型檩条</t>
  </si>
  <si>
    <t>总长（mm）</t>
  </si>
  <si>
    <t>一、C型钢</t>
  </si>
  <si>
    <r>
      <rPr>
        <b/>
        <sz val="16"/>
        <color theme="1"/>
        <rFont val="宋体"/>
        <charset val="134"/>
        <scheme val="major"/>
      </rPr>
      <t>二、D圆钢</t>
    </r>
    <r>
      <rPr>
        <b/>
        <sz val="16"/>
        <color theme="5"/>
        <rFont val="宋体"/>
        <charset val="134"/>
        <scheme val="major"/>
      </rPr>
      <t>(仅为屋面、墙面拉条，不含水撑、柱撑&gt;D20圆钢)</t>
    </r>
  </si>
  <si>
    <t>螺栓等级</t>
  </si>
  <si>
    <t>普通螺栓C</t>
  </si>
  <si>
    <t>大六角高强螺栓（HS10.9）</t>
  </si>
  <si>
    <t>扭剪型高强螺栓（TS10.9）</t>
  </si>
  <si>
    <t>（全螺杆螺纹）</t>
  </si>
  <si>
    <t>（非全螺杆螺纹）</t>
  </si>
  <si>
    <t>工地/工厂</t>
  </si>
  <si>
    <t>规格</t>
  </si>
  <si>
    <t>数量(套)</t>
  </si>
  <si>
    <r>
      <rPr>
        <b/>
        <sz val="16"/>
        <color theme="5"/>
        <rFont val="宋体"/>
        <charset val="134"/>
        <scheme val="major"/>
      </rPr>
      <t>约</t>
    </r>
    <r>
      <rPr>
        <b/>
        <sz val="16"/>
        <color theme="1"/>
        <rFont val="宋体"/>
        <charset val="134"/>
        <scheme val="major"/>
      </rPr>
      <t>单重(kg/套)</t>
    </r>
  </si>
  <si>
    <r>
      <rPr>
        <b/>
        <sz val="16"/>
        <color theme="5"/>
        <rFont val="宋体"/>
        <charset val="134"/>
        <scheme val="major"/>
      </rPr>
      <t>约</t>
    </r>
    <r>
      <rPr>
        <b/>
        <sz val="16"/>
        <color theme="1"/>
        <rFont val="宋体"/>
        <charset val="134"/>
        <scheme val="major"/>
      </rPr>
      <t>总重(kg)</t>
    </r>
  </si>
  <si>
    <t>一、螺栓</t>
  </si>
  <si>
    <t>工地</t>
  </si>
  <si>
    <t>拉条螺母</t>
  </si>
  <si>
    <t>圆钢类水撑-柱撑螺母</t>
  </si>
  <si>
    <t>小计：</t>
  </si>
  <si>
    <r>
      <rPr>
        <b/>
        <sz val="16"/>
        <color theme="1"/>
        <rFont val="宋体"/>
        <charset val="134"/>
        <scheme val="major"/>
      </rPr>
      <t>二、拉条螺母、圆钢类水撑-柱撑螺母</t>
    </r>
    <r>
      <rPr>
        <b/>
        <sz val="16"/>
        <color theme="5"/>
        <rFont val="宋体"/>
        <charset val="134"/>
        <scheme val="major"/>
      </rPr>
      <t>（仅螺母+垫片套件，不含螺杆）</t>
    </r>
  </si>
  <si>
    <t>每套配1个螺母+1个垫片</t>
  </si>
  <si>
    <t>栓钉等级</t>
  </si>
  <si>
    <t>C</t>
  </si>
  <si>
    <t>屋面板</t>
  </si>
  <si>
    <t>墙面板</t>
  </si>
  <si>
    <t>楼承板</t>
  </si>
  <si>
    <t>阳光板（树脂瓦）</t>
  </si>
  <si>
    <t>类别</t>
  </si>
  <si>
    <t>名称（颜色）</t>
  </si>
  <si>
    <t>型号</t>
  </si>
  <si>
    <t>厂房表面积㎡</t>
  </si>
  <si>
    <t>放大系数</t>
  </si>
  <si>
    <t>瓦片面积+10%㎡</t>
  </si>
  <si>
    <t>自攻钉型号</t>
  </si>
  <si>
    <t>自攻钉数量(套)</t>
  </si>
  <si>
    <t>屋面</t>
  </si>
  <si>
    <t>1.1/0.9</t>
  </si>
  <si>
    <t>(是/否业主自理)</t>
  </si>
  <si>
    <t>墙面</t>
  </si>
  <si>
    <t>楼面</t>
  </si>
  <si>
    <r>
      <rPr>
        <sz val="18"/>
        <rFont val="宋体"/>
        <charset val="134"/>
        <scheme val="major"/>
      </rPr>
      <t>备用文字</t>
    </r>
    <r>
      <rPr>
        <sz val="18"/>
        <color rgb="FFFF0000"/>
        <rFont val="宋体"/>
        <charset val="134"/>
        <scheme val="major"/>
      </rPr>
      <t>(禁止修改！)</t>
    </r>
    <r>
      <rPr>
        <sz val="18"/>
        <rFont val="宋体"/>
        <charset val="134"/>
        <scheme val="major"/>
      </rPr>
      <t>：</t>
    </r>
  </si>
  <si>
    <t>屋面-阳光板(透明色)</t>
  </si>
  <si>
    <t>YX45-332-996-2mm（透明色）</t>
  </si>
  <si>
    <t>FRP树脂</t>
  </si>
  <si>
    <t>ST5.5*75</t>
  </si>
  <si>
    <t>屋面-彩钢板1(象牙白)</t>
  </si>
  <si>
    <t>YX43-332-996-0.6mm（象牙白）</t>
  </si>
  <si>
    <t>铝锌镁基板彩色涂层钢带TS550GD</t>
  </si>
  <si>
    <t>屋面-彩钢板2(白银灰)</t>
  </si>
  <si>
    <t>YX43-332-996-0.6mm(白银灰)</t>
  </si>
  <si>
    <t>铝锌镁基板彩色涂层钢带TDC51D</t>
  </si>
  <si>
    <t>屋面-彩钢板3(不锈钢原色)</t>
  </si>
  <si>
    <t>YX43-332-996-0.6mm(不锈钢原色)</t>
  </si>
  <si>
    <t>S30400不锈钢</t>
  </si>
  <si>
    <t>墙面-阳光板(透明色)</t>
  </si>
  <si>
    <t>YX30-205-1025-2mm（透明色）</t>
  </si>
  <si>
    <t>ST5.5*38</t>
  </si>
  <si>
    <t>墙面-竖瓦-彩钢板1（象牙白）</t>
  </si>
  <si>
    <t>YX30-205-1025-0.6mm（象牙白）</t>
  </si>
  <si>
    <t>墙面-竖瓦-彩钢板2(白银灰)</t>
  </si>
  <si>
    <t>YX30-205-1025-0.6mm（白银灰）</t>
  </si>
  <si>
    <t>墙面-竖瓦-彩钢板3(不锈钢原色)</t>
  </si>
  <si>
    <t>YX30-205-1025-0.6mm(不锈钢原色)</t>
  </si>
  <si>
    <t>墙面-横瓦-彩钢板4(白银灰)</t>
  </si>
  <si>
    <t>YX35-130-910-0.6mm（白银灰）</t>
  </si>
  <si>
    <t>ST5.5*25</t>
  </si>
  <si>
    <t>墙面-横瓦-彩钢板5(不锈钢原色)</t>
  </si>
  <si>
    <t>YX35-130-910-0.6mm（不锈钢原色）</t>
  </si>
  <si>
    <t>钢楼承板(1.0mm厚）</t>
  </si>
  <si>
    <t>YX60-311-933-1.0mm(镀锌板)</t>
  </si>
  <si>
    <t>SGCC 镀锌板</t>
  </si>
  <si>
    <t>钢楼承板(1.2mm厚）</t>
  </si>
  <si>
    <t>YX60-311-933-1.2mm(镀锌板)</t>
  </si>
  <si>
    <t>锚栓直径规格</t>
  </si>
  <si>
    <t>锚栓材质</t>
  </si>
  <si>
    <t>锚栓件数(件)</t>
  </si>
  <si>
    <t>螺母规格</t>
  </si>
  <si>
    <t>螺母数量(颗)</t>
  </si>
  <si>
    <t>螺母材质</t>
  </si>
  <si>
    <t>垫圈数量(件)</t>
  </si>
  <si>
    <t>A</t>
  </si>
  <si>
    <t>（B=A*3）</t>
  </si>
  <si>
    <t>（C=A）</t>
  </si>
  <si>
    <t>柱脚 1</t>
  </si>
  <si>
    <t>D20</t>
  </si>
  <si>
    <t>Q235B</t>
  </si>
  <si>
    <t>45#钢</t>
  </si>
  <si>
    <t>柱脚 2</t>
  </si>
  <si>
    <t>柱脚 3</t>
  </si>
  <si>
    <t>柱脚 4</t>
  </si>
  <si>
    <t>柱脚 5</t>
  </si>
  <si>
    <t>柱脚 6</t>
  </si>
  <si>
    <t>柱脚 7</t>
  </si>
  <si>
    <t>柱脚 8</t>
  </si>
  <si>
    <t>柱脚 9</t>
  </si>
  <si>
    <t>柱脚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</si>
</sst>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_ "/>
    <numFmt numFmtId="179" formatCode="0.00_);[Red]\(0.00\)"/>
    <numFmt numFmtId="180" formatCode="0.00;"/>
    <numFmt numFmtId="181" formatCode="0.000_ "/>
    <numFmt numFmtId="182" formatCode="0.0000_ "/>
    <numFmt numFmtId="183" formatCode="General:yyyy&quot;年&quot;m&quot;月&quot;d&quot;日&quot;"/>
  </numFmts>
  <fonts count="81">
    <font>
      <sz val="12"/>
      <name val="Swis721 Cn BT"/>
      <charset val="134"/>
    </font>
    <font>
      <sz val="14"/>
      <name val="宋体"/>
      <charset val="134"/>
      <scheme val="major"/>
    </font>
    <font>
      <sz val="18"/>
      <name val="宋体"/>
      <charset val="134"/>
      <scheme val="major"/>
    </font>
    <font>
      <b/>
      <sz val="14"/>
      <name val="宋体"/>
      <charset val="134"/>
      <scheme val="major"/>
    </font>
    <font>
      <sz val="10"/>
      <color theme="1"/>
      <name val="宋体"/>
      <charset val="134"/>
      <scheme val="major"/>
    </font>
    <font>
      <sz val="12"/>
      <name val="宋体"/>
      <charset val="134"/>
      <scheme val="major"/>
    </font>
    <font>
      <sz val="10"/>
      <name val="宋体"/>
      <charset val="134"/>
      <scheme val="major"/>
    </font>
    <font>
      <b/>
      <sz val="18"/>
      <name val="宋体"/>
      <charset val="134"/>
      <scheme val="major"/>
    </font>
    <font>
      <b/>
      <sz val="26"/>
      <name val="宋体"/>
      <charset val="134"/>
      <scheme val="major"/>
    </font>
    <font>
      <b/>
      <sz val="18"/>
      <color theme="5"/>
      <name val="宋体"/>
      <charset val="134"/>
      <scheme val="major"/>
    </font>
    <font>
      <b/>
      <sz val="20"/>
      <color theme="1"/>
      <name val="宋体"/>
      <charset val="134"/>
      <scheme val="major"/>
    </font>
    <font>
      <b/>
      <sz val="16"/>
      <name val="宋体"/>
      <charset val="134"/>
      <scheme val="major"/>
    </font>
    <font>
      <b/>
      <sz val="16"/>
      <color theme="5"/>
      <name val="宋体"/>
      <charset val="134"/>
      <scheme val="major"/>
    </font>
    <font>
      <b/>
      <sz val="16"/>
      <color theme="1"/>
      <name val="宋体"/>
      <charset val="134"/>
      <scheme val="major"/>
    </font>
    <font>
      <sz val="16"/>
      <color theme="1"/>
      <name val="宋体"/>
      <charset val="134"/>
      <scheme val="major"/>
    </font>
    <font>
      <sz val="16"/>
      <color rgb="FFFF0000"/>
      <name val="宋体"/>
      <charset val="134"/>
      <scheme val="major"/>
    </font>
    <font>
      <b/>
      <sz val="16"/>
      <color rgb="FFFF0000"/>
      <name val="宋体"/>
      <charset val="134"/>
      <scheme val="major"/>
    </font>
    <font>
      <sz val="16"/>
      <name val="宋体"/>
      <charset val="134"/>
      <scheme val="major"/>
    </font>
    <font>
      <b/>
      <sz val="16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FFFF00"/>
      <name val="宋体"/>
      <charset val="134"/>
    </font>
    <font>
      <sz val="16"/>
      <name val="宋体"/>
      <charset val="134"/>
    </font>
    <font>
      <sz val="16"/>
      <color theme="5" tint="-0.25"/>
      <name val="宋体"/>
      <charset val="134"/>
    </font>
    <font>
      <sz val="16"/>
      <color theme="9" tint="-0.25"/>
      <name val="宋体"/>
      <charset val="134"/>
    </font>
    <font>
      <b/>
      <sz val="12"/>
      <color rgb="FFFF0000"/>
      <name val="宋体"/>
      <charset val="134"/>
      <scheme val="major"/>
    </font>
    <font>
      <b/>
      <sz val="20"/>
      <color rgb="FFFF0000"/>
      <name val="宋体"/>
      <charset val="134"/>
      <scheme val="major"/>
    </font>
    <font>
      <sz val="20"/>
      <color rgb="FFFF0000"/>
      <name val="宋体"/>
      <charset val="134"/>
      <scheme val="major"/>
    </font>
    <font>
      <sz val="10"/>
      <color theme="1"/>
      <name val="Swis721 Cn BT"/>
      <charset val="134"/>
    </font>
    <font>
      <sz val="16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Swis721 Cn BT"/>
      <charset val="134"/>
    </font>
    <font>
      <sz val="10"/>
      <name val="Swis721 Cn BT"/>
      <charset val="134"/>
    </font>
    <font>
      <b/>
      <sz val="18"/>
      <name val="Swis721 Cn BT"/>
      <charset val="134"/>
    </font>
    <font>
      <b/>
      <sz val="11"/>
      <name val="Swis721 Cn BT"/>
      <charset val="134"/>
    </font>
    <font>
      <b/>
      <sz val="10"/>
      <name val="Swis721 Cn BT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2"/>
      <name val="宋体"/>
      <charset val="134"/>
      <scheme val="minor"/>
    </font>
    <font>
      <sz val="18"/>
      <name val="宋体"/>
      <charset val="134"/>
      <scheme val="minor"/>
    </font>
    <font>
      <sz val="20"/>
      <name val="宋体"/>
      <charset val="134"/>
      <scheme val="minor"/>
    </font>
    <font>
      <b/>
      <sz val="18"/>
      <color rgb="FFFF0000"/>
      <name val="宋体"/>
      <charset val="134"/>
      <scheme val="major"/>
    </font>
    <font>
      <sz val="18"/>
      <color theme="1"/>
      <name val="宋体"/>
      <charset val="134"/>
      <scheme val="major"/>
    </font>
    <font>
      <sz val="20"/>
      <name val="宋体"/>
      <charset val="134"/>
      <scheme val="major"/>
    </font>
    <font>
      <b/>
      <sz val="20"/>
      <name val="宋体"/>
      <charset val="134"/>
      <scheme val="major"/>
    </font>
    <font>
      <b/>
      <sz val="18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24"/>
      <color theme="5"/>
      <name val="宋体"/>
      <charset val="134"/>
      <scheme val="minor"/>
    </font>
    <font>
      <sz val="12"/>
      <color indexed="8"/>
      <name val="宋体"/>
      <charset val="134"/>
      <scheme val="major"/>
    </font>
    <font>
      <sz val="12"/>
      <color rgb="FFFF0000"/>
      <name val="宋体"/>
      <charset val="134"/>
      <scheme val="major"/>
    </font>
    <font>
      <sz val="14"/>
      <color theme="1"/>
      <name val="宋体"/>
      <charset val="134"/>
      <scheme val="major"/>
    </font>
    <font>
      <sz val="14"/>
      <color rgb="FFFF0000"/>
      <name val="宋体"/>
      <charset val="134"/>
      <scheme val="minor"/>
    </font>
    <font>
      <sz val="14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ajor"/>
    </font>
    <font>
      <sz val="14"/>
      <color rgb="FFFF0000"/>
      <name val="宋体"/>
      <charset val="134"/>
      <scheme val="maj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"/>
      <charset val="134"/>
    </font>
    <font>
      <sz val="14"/>
      <color rgb="FFFF0000"/>
      <name val="宋体"/>
      <charset val="134"/>
    </font>
    <font>
      <b/>
      <sz val="10"/>
      <name val="宋体"/>
      <charset val="134"/>
    </font>
    <font>
      <b/>
      <sz val="18"/>
      <name val="华文中宋"/>
      <charset val="134"/>
    </font>
    <font>
      <sz val="18"/>
      <color rgb="FFFF0000"/>
      <name val="宋体"/>
      <charset val="134"/>
      <scheme val="maj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8">
    <xf numFmtId="0" fontId="0" fillId="0" borderId="0">
      <alignment vertical="center"/>
    </xf>
    <xf numFmtId="43" fontId="53" fillId="0" borderId="0" applyFont="0" applyFill="0" applyBorder="0" applyAlignment="0" applyProtection="0">
      <alignment vertical="center"/>
    </xf>
    <xf numFmtId="44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3" fillId="10" borderId="11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2" applyNumberFormat="0" applyFill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64" fillId="0" borderId="1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11" borderId="14" applyNumberFormat="0" applyAlignment="0" applyProtection="0">
      <alignment vertical="center"/>
    </xf>
    <xf numFmtId="0" fontId="66" fillId="12" borderId="15" applyNumberFormat="0" applyAlignment="0" applyProtection="0">
      <alignment vertical="center"/>
    </xf>
    <xf numFmtId="0" fontId="67" fillId="12" borderId="14" applyNumberFormat="0" applyAlignment="0" applyProtection="0">
      <alignment vertical="center"/>
    </xf>
    <xf numFmtId="0" fontId="68" fillId="13" borderId="16" applyNumberFormat="0" applyAlignment="0" applyProtection="0">
      <alignment vertical="center"/>
    </xf>
    <xf numFmtId="0" fontId="69" fillId="0" borderId="17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5" fillId="37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</cellStyleXfs>
  <cellXfs count="268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vertical="center"/>
    </xf>
    <xf numFmtId="0" fontId="8" fillId="0" borderId="0" xfId="0" applyFont="1" applyFill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7" fontId="10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177" fontId="13" fillId="3" borderId="2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 applyProtection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 applyProtection="1">
      <alignment horizontal="center" vertical="center"/>
    </xf>
    <xf numFmtId="0" fontId="14" fillId="3" borderId="2" xfId="0" applyFont="1" applyFill="1" applyBorder="1" applyAlignment="1" applyProtection="1">
      <alignment vertical="center"/>
    </xf>
    <xf numFmtId="0" fontId="16" fillId="0" borderId="0" xfId="0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center" vertical="center"/>
    </xf>
    <xf numFmtId="178" fontId="16" fillId="0" borderId="0" xfId="0" applyNumberFormat="1" applyFont="1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>
      <alignment vertical="center"/>
    </xf>
    <xf numFmtId="0" fontId="17" fillId="0" borderId="0" xfId="0" applyFont="1" applyFill="1" applyBorder="1">
      <alignment vertical="center"/>
    </xf>
    <xf numFmtId="176" fontId="5" fillId="0" borderId="0" xfId="0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center" vertical="center"/>
    </xf>
    <xf numFmtId="0" fontId="16" fillId="0" borderId="0" xfId="0" applyFont="1" applyFill="1" applyBorder="1">
      <alignment vertical="center"/>
    </xf>
    <xf numFmtId="179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7" fontId="13" fillId="0" borderId="0" xfId="0" applyNumberFormat="1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49" fontId="13" fillId="3" borderId="2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177" fontId="13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177" fontId="16" fillId="0" borderId="2" xfId="0" applyNumberFormat="1" applyFont="1" applyFill="1" applyBorder="1" applyAlignment="1" applyProtection="1">
      <alignment horizontal="right" vertical="center"/>
    </xf>
    <xf numFmtId="0" fontId="14" fillId="3" borderId="2" xfId="0" applyFont="1" applyFill="1" applyBorder="1" applyAlignment="1">
      <alignment horizontal="center" vertical="center" wrapText="1"/>
    </xf>
    <xf numFmtId="177" fontId="14" fillId="3" borderId="2" xfId="0" applyNumberFormat="1" applyFont="1" applyFill="1" applyBorder="1" applyAlignment="1" applyProtection="1">
      <alignment horizontal="center" vertical="center"/>
    </xf>
    <xf numFmtId="177" fontId="14" fillId="3" borderId="2" xfId="0" applyNumberFormat="1" applyFont="1" applyFill="1" applyBorder="1" applyAlignment="1" applyProtection="1">
      <alignment horizontal="right" vertical="center"/>
    </xf>
    <xf numFmtId="178" fontId="14" fillId="3" borderId="2" xfId="0" applyNumberFormat="1" applyFont="1" applyFill="1" applyBorder="1" applyAlignment="1" applyProtection="1">
      <alignment horizontal="right" vertical="center"/>
    </xf>
    <xf numFmtId="178" fontId="15" fillId="3" borderId="2" xfId="0" applyNumberFormat="1" applyFont="1" applyFill="1" applyBorder="1" applyAlignment="1" applyProtection="1">
      <alignment horizontal="center" vertical="center"/>
    </xf>
    <xf numFmtId="0" fontId="15" fillId="0" borderId="2" xfId="0" applyFont="1" applyFill="1" applyBorder="1" applyAlignment="1" applyProtection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177" fontId="16" fillId="0" borderId="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/>
    </xf>
    <xf numFmtId="49" fontId="18" fillId="4" borderId="2" xfId="0" applyNumberFormat="1" applyFont="1" applyFill="1" applyBorder="1" applyAlignment="1">
      <alignment horizontal="center" vertical="center"/>
    </xf>
    <xf numFmtId="177" fontId="18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/>
    </xf>
    <xf numFmtId="177" fontId="19" fillId="4" borderId="2" xfId="0" applyNumberFormat="1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49" fontId="20" fillId="5" borderId="2" xfId="0" applyNumberFormat="1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center" vertical="center"/>
    </xf>
    <xf numFmtId="177" fontId="20" fillId="5" borderId="2" xfId="0" applyNumberFormat="1" applyFont="1" applyFill="1" applyBorder="1" applyAlignment="1" applyProtection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/>
    </xf>
    <xf numFmtId="177" fontId="19" fillId="6" borderId="2" xfId="0" applyNumberFormat="1" applyFont="1" applyFill="1" applyBorder="1" applyAlignment="1" applyProtection="1">
      <alignment horizontal="center" vertical="center"/>
    </xf>
    <xf numFmtId="177" fontId="19" fillId="4" borderId="2" xfId="0" applyNumberFormat="1" applyFont="1" applyFill="1" applyBorder="1" applyAlignment="1" applyProtection="1">
      <alignment horizontal="center" vertical="center"/>
    </xf>
    <xf numFmtId="49" fontId="22" fillId="6" borderId="2" xfId="0" applyNumberFormat="1" applyFont="1" applyFill="1" applyBorder="1" applyAlignment="1">
      <alignment horizontal="left" vertical="center"/>
    </xf>
    <xf numFmtId="0" fontId="22" fillId="6" borderId="2" xfId="0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center" vertical="center"/>
    </xf>
    <xf numFmtId="177" fontId="22" fillId="6" borderId="2" xfId="0" applyNumberFormat="1" applyFont="1" applyFill="1" applyBorder="1" applyAlignment="1" applyProtection="1">
      <alignment horizontal="center" vertical="center"/>
    </xf>
    <xf numFmtId="177" fontId="22" fillId="4" borderId="2" xfId="0" applyNumberFormat="1" applyFont="1" applyFill="1" applyBorder="1" applyAlignment="1" applyProtection="1">
      <alignment horizontal="center" vertical="center"/>
    </xf>
    <xf numFmtId="49" fontId="23" fillId="6" borderId="2" xfId="0" applyNumberFormat="1" applyFont="1" applyFill="1" applyBorder="1" applyAlignment="1">
      <alignment horizontal="left" vertical="center"/>
    </xf>
    <xf numFmtId="0" fontId="23" fillId="6" borderId="2" xfId="0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center" vertical="center"/>
    </xf>
    <xf numFmtId="177" fontId="23" fillId="6" borderId="2" xfId="0" applyNumberFormat="1" applyFont="1" applyFill="1" applyBorder="1" applyAlignment="1" applyProtection="1">
      <alignment horizontal="center" vertical="center"/>
    </xf>
    <xf numFmtId="177" fontId="23" fillId="4" borderId="2" xfId="0" applyNumberFormat="1" applyFont="1" applyFill="1" applyBorder="1" applyAlignment="1" applyProtection="1">
      <alignment horizontal="center" vertical="center"/>
    </xf>
    <xf numFmtId="49" fontId="19" fillId="0" borderId="2" xfId="0" applyNumberFormat="1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left" vertical="center"/>
    </xf>
    <xf numFmtId="0" fontId="24" fillId="0" borderId="0" xfId="0" applyFont="1" applyFill="1" applyBorder="1">
      <alignment vertical="center"/>
    </xf>
    <xf numFmtId="0" fontId="7" fillId="0" borderId="0" xfId="0" applyFont="1" applyFill="1" applyBorder="1" applyAlignment="1">
      <alignment vertical="center"/>
    </xf>
    <xf numFmtId="177" fontId="10" fillId="0" borderId="0" xfId="0" applyNumberFormat="1" applyFont="1" applyFill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" fontId="15" fillId="3" borderId="2" xfId="0" applyNumberFormat="1" applyFont="1" applyFill="1" applyBorder="1" applyAlignment="1" applyProtection="1">
      <alignment horizontal="right" vertical="center"/>
    </xf>
    <xf numFmtId="2" fontId="14" fillId="3" borderId="2" xfId="0" applyNumberFormat="1" applyFont="1" applyFill="1" applyBorder="1" applyAlignment="1" applyProtection="1">
      <alignment horizontal="right" vertical="center"/>
    </xf>
    <xf numFmtId="1" fontId="16" fillId="0" borderId="0" xfId="0" applyNumberFormat="1" applyFont="1" applyFill="1" applyBorder="1" applyAlignment="1">
      <alignment horizontal="right" vertical="center"/>
    </xf>
    <xf numFmtId="2" fontId="16" fillId="0" borderId="0" xfId="0" applyNumberFormat="1" applyFont="1" applyFill="1" applyBorder="1" applyAlignment="1">
      <alignment horizontal="right" vertical="center"/>
    </xf>
    <xf numFmtId="0" fontId="10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center"/>
    </xf>
    <xf numFmtId="0" fontId="26" fillId="0" borderId="0" xfId="0" applyFont="1" applyFill="1" applyBorder="1">
      <alignment vertical="center"/>
    </xf>
    <xf numFmtId="0" fontId="13" fillId="3" borderId="6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49" fontId="13" fillId="7" borderId="2" xfId="0" applyNumberFormat="1" applyFont="1" applyFill="1" applyBorder="1" applyAlignment="1">
      <alignment horizontal="left" vertical="center"/>
    </xf>
    <xf numFmtId="178" fontId="15" fillId="3" borderId="2" xfId="0" applyNumberFormat="1" applyFont="1" applyFill="1" applyBorder="1" applyAlignment="1" applyProtection="1">
      <alignment horizontal="right" vertical="center"/>
    </xf>
    <xf numFmtId="180" fontId="14" fillId="3" borderId="2" xfId="0" applyNumberFormat="1" applyFont="1" applyFill="1" applyBorder="1" applyAlignment="1" applyProtection="1">
      <alignment horizontal="center" vertical="center"/>
    </xf>
    <xf numFmtId="49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right" vertical="center"/>
    </xf>
    <xf numFmtId="178" fontId="16" fillId="0" borderId="2" xfId="0" applyNumberFormat="1" applyFont="1" applyFill="1" applyBorder="1" applyAlignment="1">
      <alignment horizontal="right" vertical="center"/>
    </xf>
    <xf numFmtId="177" fontId="16" fillId="0" borderId="2" xfId="0" applyNumberFormat="1" applyFont="1" applyFill="1" applyBorder="1" applyAlignment="1">
      <alignment horizontal="right" vertical="center"/>
    </xf>
    <xf numFmtId="0" fontId="16" fillId="0" borderId="2" xfId="0" applyFont="1" applyFill="1" applyBorder="1">
      <alignment vertical="center"/>
    </xf>
    <xf numFmtId="177" fontId="16" fillId="3" borderId="2" xfId="0" applyNumberFormat="1" applyFont="1" applyFill="1" applyBorder="1" applyAlignment="1" applyProtection="1">
      <alignment horizontal="right" vertical="center"/>
    </xf>
    <xf numFmtId="180" fontId="16" fillId="3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>
      <alignment horizontal="right" vertical="center"/>
    </xf>
    <xf numFmtId="179" fontId="16" fillId="0" borderId="0" xfId="0" applyNumberFormat="1" applyFont="1" applyFill="1" applyBorder="1" applyAlignment="1">
      <alignment horizontal="right" vertical="center"/>
    </xf>
    <xf numFmtId="177" fontId="7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 applyProtection="1">
      <alignment horizontal="center" vertical="center"/>
    </xf>
    <xf numFmtId="177" fontId="15" fillId="3" borderId="2" xfId="0" applyNumberFormat="1" applyFont="1" applyFill="1" applyBorder="1" applyAlignment="1" applyProtection="1">
      <alignment horizontal="center" vertical="center"/>
    </xf>
    <xf numFmtId="177" fontId="13" fillId="3" borderId="2" xfId="0" applyNumberFormat="1" applyFont="1" applyFill="1" applyBorder="1" applyAlignment="1" applyProtection="1">
      <alignment horizontal="center" vertical="center"/>
    </xf>
    <xf numFmtId="177" fontId="14" fillId="3" borderId="2" xfId="0" applyNumberFormat="1" applyFont="1" applyFill="1" applyBorder="1" applyAlignment="1" applyProtection="1">
      <alignment vertical="center"/>
    </xf>
    <xf numFmtId="0" fontId="27" fillId="2" borderId="0" xfId="0" applyFont="1" applyFill="1" applyBorder="1" applyAlignment="1">
      <alignment horizontal="center" vertical="center"/>
    </xf>
    <xf numFmtId="178" fontId="12" fillId="0" borderId="0" xfId="0" applyNumberFormat="1" applyFont="1" applyFill="1" applyBorder="1" applyAlignment="1">
      <alignment horizontal="left" vertical="center"/>
    </xf>
    <xf numFmtId="0" fontId="28" fillId="0" borderId="2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177" fontId="28" fillId="0" borderId="2" xfId="0" applyNumberFormat="1" applyFont="1" applyFill="1" applyBorder="1" applyAlignment="1">
      <alignment horizontal="center" vertical="center"/>
    </xf>
    <xf numFmtId="0" fontId="27" fillId="2" borderId="0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7" fontId="29" fillId="3" borderId="2" xfId="0" applyNumberFormat="1" applyFont="1" applyFill="1" applyBorder="1" applyAlignment="1" applyProtection="1">
      <alignment vertical="center"/>
    </xf>
    <xf numFmtId="177" fontId="29" fillId="9" borderId="2" xfId="0" applyNumberFormat="1" applyFont="1" applyFill="1" applyBorder="1" applyAlignment="1" applyProtection="1">
      <alignment horizontal="center" vertical="center"/>
    </xf>
    <xf numFmtId="177" fontId="16" fillId="0" borderId="0" xfId="0" applyNumberFormat="1" applyFont="1" applyFill="1" applyBorder="1" applyAlignment="1">
      <alignment vertical="center"/>
    </xf>
    <xf numFmtId="0" fontId="30" fillId="0" borderId="0" xfId="0" applyFont="1" applyFill="1" applyAlignment="1">
      <alignment horizontal="left" vertical="center"/>
    </xf>
    <xf numFmtId="0" fontId="30" fillId="0" borderId="0" xfId="0" applyFont="1" applyFill="1">
      <alignment vertical="center"/>
    </xf>
    <xf numFmtId="0" fontId="31" fillId="0" borderId="2" xfId="0" applyFont="1" applyFill="1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>
      <alignment vertical="center"/>
    </xf>
    <xf numFmtId="0" fontId="0" fillId="0" borderId="0" xfId="0" applyFont="1" applyFill="1">
      <alignment vertical="center"/>
    </xf>
    <xf numFmtId="176" fontId="0" fillId="0" borderId="0" xfId="0" applyNumberFormat="1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vertical="center"/>
    </xf>
    <xf numFmtId="0" fontId="34" fillId="0" borderId="2" xfId="0" applyFont="1" applyFill="1" applyBorder="1" applyAlignment="1">
      <alignment horizontal="center" vertical="center"/>
    </xf>
    <xf numFmtId="176" fontId="34" fillId="0" borderId="2" xfId="0" applyNumberFormat="1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/>
    </xf>
    <xf numFmtId="0" fontId="31" fillId="3" borderId="2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31" fillId="3" borderId="2" xfId="0" applyNumberFormat="1" applyFont="1" applyFill="1" applyBorder="1" applyAlignment="1" applyProtection="1">
      <alignment horizontal="center" vertical="center"/>
    </xf>
    <xf numFmtId="178" fontId="31" fillId="0" borderId="2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>
      <alignment vertical="center"/>
    </xf>
    <xf numFmtId="0" fontId="31" fillId="0" borderId="0" xfId="0" applyFont="1" applyFill="1">
      <alignment vertical="center"/>
    </xf>
    <xf numFmtId="0" fontId="37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/>
    </xf>
    <xf numFmtId="0" fontId="39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5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40" fillId="0" borderId="2" xfId="0" applyFont="1" applyFill="1" applyBorder="1" applyAlignment="1">
      <alignment horizontal="center" vertical="center"/>
    </xf>
    <xf numFmtId="0" fontId="41" fillId="0" borderId="2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38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37" fillId="0" borderId="0" xfId="0" applyFont="1" applyFill="1">
      <alignment vertical="center"/>
    </xf>
    <xf numFmtId="0" fontId="42" fillId="0" borderId="0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Fill="1" applyAlignment="1">
      <alignment vertical="center"/>
    </xf>
    <xf numFmtId="0" fontId="42" fillId="0" borderId="0" xfId="0" applyFont="1" applyBorder="1" applyAlignment="1">
      <alignment horizontal="left" vertical="center"/>
    </xf>
    <xf numFmtId="0" fontId="44" fillId="0" borderId="3" xfId="0" applyFont="1" applyFill="1" applyBorder="1" applyAlignment="1">
      <alignment horizontal="center" vertical="center"/>
    </xf>
    <xf numFmtId="0" fontId="45" fillId="0" borderId="2" xfId="0" applyFont="1" applyFill="1" applyBorder="1" applyAlignment="1">
      <alignment horizontal="center" vertical="center"/>
    </xf>
    <xf numFmtId="0" fontId="39" fillId="0" borderId="0" xfId="0" applyFont="1" applyFill="1">
      <alignment vertical="center"/>
    </xf>
    <xf numFmtId="0" fontId="43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44" fillId="0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vertical="center"/>
    </xf>
    <xf numFmtId="0" fontId="43" fillId="0" borderId="2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/>
    </xf>
    <xf numFmtId="0" fontId="42" fillId="0" borderId="2" xfId="0" applyFont="1" applyBorder="1" applyAlignment="1">
      <alignment vertical="center"/>
    </xf>
    <xf numFmtId="177" fontId="10" fillId="0" borderId="2" xfId="0" applyNumberFormat="1" applyFont="1" applyBorder="1" applyAlignment="1">
      <alignment vertical="center"/>
    </xf>
    <xf numFmtId="177" fontId="10" fillId="0" borderId="2" xfId="0" applyNumberFormat="1" applyFont="1" applyBorder="1" applyAlignment="1">
      <alignment horizontal="center" vertical="center"/>
    </xf>
    <xf numFmtId="181" fontId="46" fillId="0" borderId="2" xfId="0" applyNumberFormat="1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181" fontId="43" fillId="0" borderId="2" xfId="0" applyNumberFormat="1" applyFont="1" applyBorder="1" applyAlignment="1">
      <alignment horizontal="center" vertical="center"/>
    </xf>
    <xf numFmtId="0" fontId="49" fillId="0" borderId="0" xfId="0" applyFont="1">
      <alignment vertical="center"/>
    </xf>
    <xf numFmtId="181" fontId="10" fillId="0" borderId="2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42" fillId="0" borderId="2" xfId="0" applyFont="1" applyBorder="1" applyAlignment="1">
      <alignment vertical="center" wrapText="1"/>
    </xf>
    <xf numFmtId="182" fontId="43" fillId="0" borderId="2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43" fillId="0" borderId="0" xfId="0" applyFont="1" applyBorder="1" applyAlignment="1">
      <alignment horizontal="left" vertical="center"/>
    </xf>
    <xf numFmtId="0" fontId="43" fillId="0" borderId="0" xfId="0" applyFont="1" applyBorder="1" applyAlignment="1">
      <alignment horizontal="center" vertical="center"/>
    </xf>
    <xf numFmtId="0" fontId="43" fillId="0" borderId="0" xfId="0" applyFont="1" applyBorder="1" applyAlignment="1">
      <alignment horizontal="left" vertical="top" wrapText="1"/>
    </xf>
    <xf numFmtId="0" fontId="42" fillId="0" borderId="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50" fillId="3" borderId="6" xfId="0" applyFont="1" applyFill="1" applyBorder="1" applyAlignment="1">
      <alignment horizontal="left" vertical="top" wrapText="1"/>
    </xf>
    <xf numFmtId="0" fontId="50" fillId="3" borderId="7" xfId="0" applyFont="1" applyFill="1" applyBorder="1" applyAlignment="1">
      <alignment horizontal="left" vertical="top" wrapText="1"/>
    </xf>
    <xf numFmtId="0" fontId="51" fillId="0" borderId="2" xfId="0" applyFont="1" applyFill="1" applyBorder="1" applyAlignment="1">
      <alignment horizontal="center" vertical="top" wrapText="1"/>
    </xf>
    <xf numFmtId="0" fontId="43" fillId="0" borderId="0" xfId="0" applyFont="1" applyBorder="1" applyAlignment="1">
      <alignment horizontal="center" vertical="top" wrapText="1"/>
    </xf>
    <xf numFmtId="0" fontId="52" fillId="0" borderId="6" xfId="0" applyFont="1" applyBorder="1" applyAlignment="1">
      <alignment horizontal="left" vertical="top" wrapText="1"/>
    </xf>
    <xf numFmtId="0" fontId="50" fillId="0" borderId="7" xfId="0" applyFont="1" applyBorder="1" applyAlignment="1">
      <alignment horizontal="left" vertical="top" wrapText="1"/>
    </xf>
    <xf numFmtId="0" fontId="53" fillId="0" borderId="0" xfId="0" applyFont="1" applyFill="1" applyAlignment="1">
      <alignment horizontal="left" vertical="center"/>
    </xf>
    <xf numFmtId="0" fontId="54" fillId="0" borderId="4" xfId="0" applyFont="1" applyBorder="1" applyAlignment="1">
      <alignment horizontal="left" vertical="center" wrapText="1"/>
    </xf>
    <xf numFmtId="0" fontId="55" fillId="0" borderId="9" xfId="0" applyFont="1" applyBorder="1" applyAlignment="1">
      <alignment horizontal="center" vertical="top" wrapText="1"/>
    </xf>
    <xf numFmtId="0" fontId="50" fillId="0" borderId="10" xfId="0" applyFont="1" applyBorder="1" applyAlignment="1">
      <alignment horizontal="center" vertical="top" wrapText="1"/>
    </xf>
    <xf numFmtId="0" fontId="50" fillId="0" borderId="1" xfId="0" applyFont="1" applyBorder="1" applyAlignment="1">
      <alignment horizontal="center" vertical="top" wrapText="1"/>
    </xf>
    <xf numFmtId="0" fontId="50" fillId="0" borderId="4" xfId="0" applyFont="1" applyBorder="1" applyAlignment="1">
      <alignment horizontal="left" vertical="top" wrapText="1"/>
    </xf>
    <xf numFmtId="0" fontId="42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center" vertical="top" wrapText="1"/>
    </xf>
    <xf numFmtId="0" fontId="54" fillId="0" borderId="0" xfId="0" applyFont="1" applyBorder="1" applyAlignment="1">
      <alignment horizontal="left" vertical="center" wrapText="1"/>
    </xf>
    <xf numFmtId="0" fontId="55" fillId="0" borderId="0" xfId="0" applyFont="1" applyBorder="1" applyAlignment="1">
      <alignment horizontal="center" vertical="top" wrapText="1"/>
    </xf>
    <xf numFmtId="0" fontId="50" fillId="0" borderId="0" xfId="0" applyFont="1" applyBorder="1" applyAlignment="1">
      <alignment horizontal="center" vertical="top" wrapText="1"/>
    </xf>
    <xf numFmtId="0" fontId="50" fillId="0" borderId="0" xfId="0" applyFont="1" applyBorder="1" applyAlignment="1">
      <alignment horizontal="left" vertical="top" wrapText="1"/>
    </xf>
    <xf numFmtId="0" fontId="25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51" fillId="0" borderId="0" xfId="0" applyFont="1" applyFill="1" applyBorder="1" applyAlignment="1">
      <alignment horizontal="center" vertical="top" wrapText="1"/>
    </xf>
    <xf numFmtId="31" fontId="16" fillId="0" borderId="0" xfId="0" applyNumberFormat="1" applyFont="1" applyAlignment="1">
      <alignment horizontal="center" vertical="center"/>
    </xf>
    <xf numFmtId="0" fontId="56" fillId="0" borderId="0" xfId="0" applyFont="1" applyFill="1">
      <alignment vertical="center"/>
    </xf>
    <xf numFmtId="31" fontId="16" fillId="0" borderId="0" xfId="0" applyNumberFormat="1" applyFont="1" applyBorder="1" applyAlignment="1">
      <alignment horizontal="left" vertical="center"/>
    </xf>
    <xf numFmtId="31" fontId="16" fillId="0" borderId="0" xfId="0" applyNumberFormat="1" applyFont="1" applyBorder="1" applyAlignment="1">
      <alignment horizontal="center" vertical="center"/>
    </xf>
    <xf numFmtId="183" fontId="43" fillId="0" borderId="0" xfId="0" applyNumberFormat="1" applyFont="1" applyBorder="1" applyAlignment="1">
      <alignment horizontal="center" vertical="center"/>
    </xf>
    <xf numFmtId="31" fontId="16" fillId="0" borderId="0" xfId="0" applyNumberFormat="1" applyFont="1" applyBorder="1" applyAlignment="1">
      <alignment vertical="center"/>
    </xf>
    <xf numFmtId="183" fontId="17" fillId="0" borderId="0" xfId="0" applyNumberFormat="1" applyFont="1" applyBorder="1" applyAlignment="1">
      <alignment vertical="center"/>
    </xf>
    <xf numFmtId="183" fontId="3" fillId="0" borderId="0" xfId="0" applyNumberFormat="1" applyFont="1" applyBorder="1" applyAlignment="1">
      <alignment vertical="center"/>
    </xf>
    <xf numFmtId="31" fontId="13" fillId="0" borderId="0" xfId="0" applyNumberFormat="1" applyFont="1" applyBorder="1" applyAlignment="1">
      <alignment horizontal="right" vertical="center"/>
    </xf>
    <xf numFmtId="31" fontId="17" fillId="0" borderId="0" xfId="0" applyNumberFormat="1" applyFont="1" applyBorder="1" applyAlignment="1">
      <alignment horizontal="left" vertical="center"/>
    </xf>
    <xf numFmtId="31" fontId="14" fillId="0" borderId="0" xfId="0" applyNumberFormat="1" applyFont="1" applyBorder="1" applyAlignment="1">
      <alignment horizontal="right" vertical="center"/>
    </xf>
    <xf numFmtId="0" fontId="0" fillId="0" borderId="0" xfId="0" applyFont="1" applyFill="1" applyAlignment="1">
      <alignment horizontal="left" vertical="center"/>
    </xf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" xfId="61"/>
    <cellStyle name="常规 2 2 2 2" xfId="62"/>
    <cellStyle name="常规 2 2 2 2 2" xfId="63"/>
    <cellStyle name="常规 2 2 2 2 2 2" xfId="64"/>
    <cellStyle name="常规 2 2 2 2 2 2 2" xfId="65"/>
    <cellStyle name="常规 20" xfId="66"/>
    <cellStyle name="常规 21" xfId="67"/>
    <cellStyle name="常规 22" xfId="68"/>
    <cellStyle name="常规 23" xfId="69"/>
    <cellStyle name="常规 24" xfId="70"/>
    <cellStyle name="常规 25" xfId="71"/>
    <cellStyle name="常规 26" xfId="72"/>
    <cellStyle name="常规 27" xfId="73"/>
    <cellStyle name="常规 28" xfId="74"/>
    <cellStyle name="常规 29" xfId="75"/>
    <cellStyle name="常规 3" xfId="76"/>
    <cellStyle name="常规 30" xfId="77"/>
    <cellStyle name="常规 31" xfId="78"/>
    <cellStyle name="常规 32" xfId="79"/>
    <cellStyle name="常规 32 2" xfId="80"/>
    <cellStyle name="常规 33" xfId="81"/>
    <cellStyle name="常规 34" xfId="82"/>
    <cellStyle name="常规 35" xfId="83"/>
    <cellStyle name="常规 36" xfId="84"/>
    <cellStyle name="常规 37" xfId="85"/>
    <cellStyle name="常规 38" xfId="86"/>
    <cellStyle name="常规 4" xfId="87"/>
    <cellStyle name="常规 5" xfId="88"/>
    <cellStyle name="常规 6" xfId="89"/>
    <cellStyle name="常规 7" xfId="90"/>
    <cellStyle name="常规 8" xfId="91"/>
    <cellStyle name="常规 9" xfId="92"/>
    <cellStyle name="常规 9 2" xfId="93"/>
    <cellStyle name="常规 9 2 2" xfId="94"/>
    <cellStyle name="常规 9 2 2 2" xfId="95"/>
    <cellStyle name="常规 9 2 2 2 2" xfId="96"/>
    <cellStyle name="常规 9 2 2 2 2 2" xfId="97"/>
  </cellStyles>
  <tableStyles count="1" defaultTableStyle="TableStyleMedium9" defaultPivotStyle="PivotStyleLight16">
    <tableStyle name="数据透视表样式 1" table="0" count="0" xr9:uid="{E47B6B05-EB6F-42AC-928C-173D72262A63}"/>
  </tableStyles>
  <colors>
    <mruColors>
      <color rgb="00FF00FF"/>
      <color rgb="0012AA06"/>
      <color rgb="00FFFFC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16.png"/><Relationship Id="rId8" Type="http://schemas.openxmlformats.org/officeDocument/2006/relationships/image" Target="../media/image15.png"/><Relationship Id="rId7" Type="http://schemas.openxmlformats.org/officeDocument/2006/relationships/image" Target="../media/image14.jpeg"/><Relationship Id="rId6" Type="http://schemas.openxmlformats.org/officeDocument/2006/relationships/image" Target="../media/image13.jpeg"/><Relationship Id="rId5" Type="http://schemas.openxmlformats.org/officeDocument/2006/relationships/image" Target="../media/image12.jpeg"/><Relationship Id="rId4" Type="http://schemas.openxmlformats.org/officeDocument/2006/relationships/image" Target="../media/image11.jpeg"/><Relationship Id="rId3" Type="http://schemas.openxmlformats.org/officeDocument/2006/relationships/image" Target="../media/image10.png"/><Relationship Id="rId2" Type="http://schemas.openxmlformats.org/officeDocument/2006/relationships/image" Target="../media/image9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image" Target="../media/image25.png"/><Relationship Id="rId8" Type="http://schemas.openxmlformats.org/officeDocument/2006/relationships/image" Target="../media/image24.jpeg"/><Relationship Id="rId7" Type="http://schemas.openxmlformats.org/officeDocument/2006/relationships/image" Target="../media/image23.jpeg"/><Relationship Id="rId6" Type="http://schemas.openxmlformats.org/officeDocument/2006/relationships/image" Target="../media/image22.jpeg"/><Relationship Id="rId5" Type="http://schemas.openxmlformats.org/officeDocument/2006/relationships/image" Target="../media/image21.png"/><Relationship Id="rId4" Type="http://schemas.openxmlformats.org/officeDocument/2006/relationships/image" Target="../media/image20.png"/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1" Type="http://schemas.openxmlformats.org/officeDocument/2006/relationships/image" Target="../media/image27.png"/><Relationship Id="rId10" Type="http://schemas.openxmlformats.org/officeDocument/2006/relationships/image" Target="../media/image26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69272</xdr:colOff>
      <xdr:row>1</xdr:row>
      <xdr:rowOff>78221</xdr:rowOff>
    </xdr:from>
    <xdr:to>
      <xdr:col>1</xdr:col>
      <xdr:colOff>1402809</xdr:colOff>
      <xdr:row>3</xdr:row>
      <xdr:rowOff>269959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97840" y="459105"/>
          <a:ext cx="1333500" cy="9537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83185</xdr:colOff>
      <xdr:row>7</xdr:row>
      <xdr:rowOff>115570</xdr:rowOff>
    </xdr:from>
    <xdr:to>
      <xdr:col>12</xdr:col>
      <xdr:colOff>523875</xdr:colOff>
      <xdr:row>9</xdr:row>
      <xdr:rowOff>325120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15875635" y="2909570"/>
          <a:ext cx="4345940" cy="1098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602615</xdr:colOff>
      <xdr:row>7</xdr:row>
      <xdr:rowOff>134620</xdr:rowOff>
    </xdr:from>
    <xdr:to>
      <xdr:col>18</xdr:col>
      <xdr:colOff>759460</xdr:colOff>
      <xdr:row>8</xdr:row>
      <xdr:rowOff>351790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20300315" y="2928620"/>
          <a:ext cx="8026400" cy="6616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116840</xdr:colOff>
      <xdr:row>19</xdr:row>
      <xdr:rowOff>1843405</xdr:rowOff>
    </xdr:from>
    <xdr:to>
      <xdr:col>14</xdr:col>
      <xdr:colOff>1273175</xdr:colOff>
      <xdr:row>19</xdr:row>
      <xdr:rowOff>3769995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21386165" y="13144500"/>
          <a:ext cx="2939415" cy="19265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43815</xdr:colOff>
      <xdr:row>19</xdr:row>
      <xdr:rowOff>1851660</xdr:rowOff>
    </xdr:from>
    <xdr:to>
      <xdr:col>17</xdr:col>
      <xdr:colOff>633095</xdr:colOff>
      <xdr:row>19</xdr:row>
      <xdr:rowOff>3783330</xdr:rowOff>
    </xdr:to>
    <xdr:pic>
      <xdr:nvPicPr>
        <xdr:cNvPr id="7" name="Picture 3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24667845" y="13152755"/>
          <a:ext cx="2846705" cy="19316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45720</xdr:colOff>
      <xdr:row>19</xdr:row>
      <xdr:rowOff>1832610</xdr:rowOff>
    </xdr:from>
    <xdr:to>
      <xdr:col>12</xdr:col>
      <xdr:colOff>1508125</xdr:colOff>
      <xdr:row>19</xdr:row>
      <xdr:rowOff>3760470</xdr:rowOff>
    </xdr:to>
    <xdr:pic>
      <xdr:nvPicPr>
        <xdr:cNvPr id="8" name="Picture 1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18171795" y="13133705"/>
          <a:ext cx="3034030" cy="19278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46990</xdr:colOff>
      <xdr:row>9</xdr:row>
      <xdr:rowOff>373380</xdr:rowOff>
    </xdr:from>
    <xdr:to>
      <xdr:col>13</xdr:col>
      <xdr:colOff>1247140</xdr:colOff>
      <xdr:row>15</xdr:row>
      <xdr:rowOff>387350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39440" y="4056380"/>
          <a:ext cx="6677025" cy="2680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751840</xdr:colOff>
      <xdr:row>0</xdr:row>
      <xdr:rowOff>63500</xdr:rowOff>
    </xdr:from>
    <xdr:to>
      <xdr:col>1</xdr:col>
      <xdr:colOff>446708</xdr:colOff>
      <xdr:row>1</xdr:row>
      <xdr:rowOff>311921</xdr:rowOff>
    </xdr:to>
    <xdr:pic>
      <xdr:nvPicPr>
        <xdr:cNvPr id="41309" name="Picture 1" descr="杭萧标志4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51840" y="63500"/>
          <a:ext cx="513715" cy="5149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128270</xdr:rowOff>
    </xdr:from>
    <xdr:to>
      <xdr:col>1</xdr:col>
      <xdr:colOff>634960</xdr:colOff>
      <xdr:row>4</xdr:row>
      <xdr:rowOff>159023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509270"/>
          <a:ext cx="1091565" cy="7924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634960</xdr:colOff>
      <xdr:row>4</xdr:row>
      <xdr:rowOff>78377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9156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627756</xdr:colOff>
      <xdr:row>4</xdr:row>
      <xdr:rowOff>78377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4580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666115</xdr:colOff>
      <xdr:row>10</xdr:row>
      <xdr:rowOff>106680</xdr:rowOff>
    </xdr:from>
    <xdr:to>
      <xdr:col>9</xdr:col>
      <xdr:colOff>3664585</xdr:colOff>
      <xdr:row>16</xdr:row>
      <xdr:rowOff>256540</xdr:rowOff>
    </xdr:to>
    <xdr:pic>
      <xdr:nvPicPr>
        <xdr:cNvPr id="4099" name="Picture 3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16649065" y="3407410"/>
          <a:ext cx="2998470" cy="20548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64135</xdr:colOff>
      <xdr:row>10</xdr:row>
      <xdr:rowOff>107315</xdr:rowOff>
    </xdr:from>
    <xdr:to>
      <xdr:col>10</xdr:col>
      <xdr:colOff>4147820</xdr:colOff>
      <xdr:row>16</xdr:row>
      <xdr:rowOff>265430</xdr:rowOff>
    </xdr:to>
    <xdr:pic>
      <xdr:nvPicPr>
        <xdr:cNvPr id="4100" name="Picture 4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19818985" y="3408045"/>
          <a:ext cx="4083685" cy="206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254000</xdr:colOff>
      <xdr:row>5</xdr:row>
      <xdr:rowOff>67310</xdr:rowOff>
    </xdr:from>
    <xdr:to>
      <xdr:col>8</xdr:col>
      <xdr:colOff>2296795</xdr:colOff>
      <xdr:row>8</xdr:row>
      <xdr:rowOff>211455</xdr:rowOff>
    </xdr:to>
    <xdr:pic>
      <xdr:nvPicPr>
        <xdr:cNvPr id="15" name="Picture 2"/>
        <xdr:cNvPicPr>
          <a:picLocks noChangeAspect="1" noChangeArrowheads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13741400" y="1464310"/>
          <a:ext cx="2042795" cy="1412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165100</xdr:colOff>
      <xdr:row>5</xdr:row>
      <xdr:rowOff>120650</xdr:rowOff>
    </xdr:from>
    <xdr:to>
      <xdr:col>9</xdr:col>
      <xdr:colOff>3320415</xdr:colOff>
      <xdr:row>8</xdr:row>
      <xdr:rowOff>199390</xdr:rowOff>
    </xdr:to>
    <xdr:pic>
      <xdr:nvPicPr>
        <xdr:cNvPr id="16" name="图片 5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16148050" y="1517650"/>
          <a:ext cx="3155315" cy="1347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57785</xdr:colOff>
      <xdr:row>5</xdr:row>
      <xdr:rowOff>124460</xdr:rowOff>
    </xdr:from>
    <xdr:to>
      <xdr:col>10</xdr:col>
      <xdr:colOff>4193540</xdr:colOff>
      <xdr:row>8</xdr:row>
      <xdr:rowOff>240030</xdr:rowOff>
    </xdr:to>
    <xdr:pic>
      <xdr:nvPicPr>
        <xdr:cNvPr id="17" name="Picture 1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19812635" y="1521460"/>
          <a:ext cx="4135755" cy="1384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240665</xdr:colOff>
      <xdr:row>10</xdr:row>
      <xdr:rowOff>51435</xdr:rowOff>
    </xdr:from>
    <xdr:to>
      <xdr:col>9</xdr:col>
      <xdr:colOff>586699</xdr:colOff>
      <xdr:row>16</xdr:row>
      <xdr:rowOff>250734</xdr:rowOff>
    </xdr:to>
    <xdr:pic>
      <xdr:nvPicPr>
        <xdr:cNvPr id="8" name="Picture 1"/>
        <xdr:cNvPicPr>
          <a:picLocks noChangeAspect="1" noChangeArrowheads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13728065" y="3352165"/>
          <a:ext cx="2840990" cy="21037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617220</xdr:colOff>
      <xdr:row>18</xdr:row>
      <xdr:rowOff>154940</xdr:rowOff>
    </xdr:from>
    <xdr:to>
      <xdr:col>9</xdr:col>
      <xdr:colOff>3615690</xdr:colOff>
      <xdr:row>24</xdr:row>
      <xdr:rowOff>304800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16600170" y="5995670"/>
          <a:ext cx="2998470" cy="20548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12700</xdr:colOff>
      <xdr:row>18</xdr:row>
      <xdr:rowOff>154940</xdr:rowOff>
    </xdr:from>
    <xdr:to>
      <xdr:col>10</xdr:col>
      <xdr:colOff>4096385</xdr:colOff>
      <xdr:row>24</xdr:row>
      <xdr:rowOff>313690</xdr:rowOff>
    </xdr:to>
    <xdr:pic>
      <xdr:nvPicPr>
        <xdr:cNvPr id="4" name="Picture 4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19767550" y="5995670"/>
          <a:ext cx="4083685" cy="2063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247650</xdr:colOff>
      <xdr:row>18</xdr:row>
      <xdr:rowOff>100965</xdr:rowOff>
    </xdr:from>
    <xdr:to>
      <xdr:col>9</xdr:col>
      <xdr:colOff>345440</xdr:colOff>
      <xdr:row>24</xdr:row>
      <xdr:rowOff>243840</xdr:rowOff>
    </xdr:to>
    <xdr:pic>
      <xdr:nvPicPr>
        <xdr:cNvPr id="5" name="图片 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735050" y="5941695"/>
          <a:ext cx="2593340" cy="204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2594610</xdr:colOff>
      <xdr:row>31</xdr:row>
      <xdr:rowOff>297815</xdr:rowOff>
    </xdr:to>
    <xdr:pic>
      <xdr:nvPicPr>
        <xdr:cNvPr id="6" name="图片 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982950" y="9015730"/>
          <a:ext cx="2594610" cy="1250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4</xdr:row>
      <xdr:rowOff>78377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1530350</xdr:colOff>
      <xdr:row>1</xdr:row>
      <xdr:rowOff>40005</xdr:rowOff>
    </xdr:from>
    <xdr:to>
      <xdr:col>6</xdr:col>
      <xdr:colOff>1461770</xdr:colOff>
      <xdr:row>4</xdr:row>
      <xdr:rowOff>205105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245475" y="421005"/>
          <a:ext cx="1503045" cy="927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406360</xdr:colOff>
      <xdr:row>4</xdr:row>
      <xdr:rowOff>78377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9156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329565</xdr:colOff>
      <xdr:row>5</xdr:row>
      <xdr:rowOff>268605</xdr:rowOff>
    </xdr:from>
    <xdr:to>
      <xdr:col>14</xdr:col>
      <xdr:colOff>1734820</xdr:colOff>
      <xdr:row>7</xdr:row>
      <xdr:rowOff>556895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06580" y="1665605"/>
          <a:ext cx="1405255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149860</xdr:colOff>
      <xdr:row>20</xdr:row>
      <xdr:rowOff>139700</xdr:rowOff>
    </xdr:from>
    <xdr:to>
      <xdr:col>11</xdr:col>
      <xdr:colOff>1336675</xdr:colOff>
      <xdr:row>24</xdr:row>
      <xdr:rowOff>33655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437485" y="8098155"/>
          <a:ext cx="4418330" cy="1163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128905</xdr:colOff>
      <xdr:row>24</xdr:row>
      <xdr:rowOff>107950</xdr:rowOff>
    </xdr:from>
    <xdr:to>
      <xdr:col>11</xdr:col>
      <xdr:colOff>1405890</xdr:colOff>
      <xdr:row>27</xdr:row>
      <xdr:rowOff>266700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416530" y="9336405"/>
          <a:ext cx="4508500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114935</xdr:colOff>
      <xdr:row>28</xdr:row>
      <xdr:rowOff>33655</xdr:rowOff>
    </xdr:from>
    <xdr:to>
      <xdr:col>10</xdr:col>
      <xdr:colOff>1433830</xdr:colOff>
      <xdr:row>30</xdr:row>
      <xdr:rowOff>367665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402560" y="10532110"/>
          <a:ext cx="2890520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168910</xdr:colOff>
      <xdr:row>1</xdr:row>
      <xdr:rowOff>53340</xdr:rowOff>
    </xdr:from>
    <xdr:to>
      <xdr:col>12</xdr:col>
      <xdr:colOff>1866900</xdr:colOff>
      <xdr:row>5</xdr:row>
      <xdr:rowOff>155575</xdr:rowOff>
    </xdr:to>
    <xdr:pic>
      <xdr:nvPicPr>
        <xdr:cNvPr id="9" name="Picture 1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20640675" y="434340"/>
          <a:ext cx="1697990" cy="11182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134620</xdr:colOff>
      <xdr:row>1</xdr:row>
      <xdr:rowOff>39370</xdr:rowOff>
    </xdr:from>
    <xdr:to>
      <xdr:col>12</xdr:col>
      <xdr:colOff>40005</xdr:colOff>
      <xdr:row>5</xdr:row>
      <xdr:rowOff>144780</xdr:rowOff>
    </xdr:to>
    <xdr:pic>
      <xdr:nvPicPr>
        <xdr:cNvPr id="10" name="Picture 3"/>
        <xdr:cNvPicPr>
          <a:picLocks noChangeAspect="1" noChangeArrowheads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18653760" y="420370"/>
          <a:ext cx="1858010" cy="11214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18415</xdr:colOff>
      <xdr:row>1</xdr:row>
      <xdr:rowOff>87630</xdr:rowOff>
    </xdr:from>
    <xdr:to>
      <xdr:col>14</xdr:col>
      <xdr:colOff>105410</xdr:colOff>
      <xdr:row>5</xdr:row>
      <xdr:rowOff>120015</xdr:rowOff>
    </xdr:to>
    <xdr:pic>
      <xdr:nvPicPr>
        <xdr:cNvPr id="11" name="Picture 4"/>
        <xdr:cNvPicPr>
          <a:picLocks noChangeAspect="1" noChangeArrowheads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22442805" y="468630"/>
          <a:ext cx="2039620" cy="1048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245745</xdr:colOff>
      <xdr:row>1</xdr:row>
      <xdr:rowOff>90170</xdr:rowOff>
    </xdr:from>
    <xdr:to>
      <xdr:col>14</xdr:col>
      <xdr:colOff>1882140</xdr:colOff>
      <xdr:row>5</xdr:row>
      <xdr:rowOff>133985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622760" y="471170"/>
          <a:ext cx="1636395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140970</xdr:colOff>
      <xdr:row>16</xdr:row>
      <xdr:rowOff>11430</xdr:rowOff>
    </xdr:from>
    <xdr:to>
      <xdr:col>11</xdr:col>
      <xdr:colOff>1064260</xdr:colOff>
      <xdr:row>20</xdr:row>
      <xdr:rowOff>89535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428595" y="6699885"/>
          <a:ext cx="4154805" cy="1348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1600200</xdr:colOff>
      <xdr:row>16</xdr:row>
      <xdr:rowOff>17145</xdr:rowOff>
    </xdr:from>
    <xdr:to>
      <xdr:col>15</xdr:col>
      <xdr:colOff>180975</xdr:colOff>
      <xdr:row>42</xdr:row>
      <xdr:rowOff>54610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119340" y="6705600"/>
          <a:ext cx="6391275" cy="7496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634960</xdr:colOff>
      <xdr:row>4</xdr:row>
      <xdr:rowOff>78377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9156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634960</xdr:colOff>
      <xdr:row>4</xdr:row>
      <xdr:rowOff>78377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9156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17145</xdr:colOff>
      <xdr:row>0</xdr:row>
      <xdr:rowOff>50165</xdr:rowOff>
    </xdr:from>
    <xdr:to>
      <xdr:col>8</xdr:col>
      <xdr:colOff>1907540</xdr:colOff>
      <xdr:row>6</xdr:row>
      <xdr:rowOff>56515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56545" y="50165"/>
          <a:ext cx="1890395" cy="1720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F0"/>
  </sheetPr>
  <dimension ref="A1:AE103"/>
  <sheetViews>
    <sheetView tabSelected="1" view="pageBreakPreview" zoomScale="55" zoomScaleNormal="100" workbookViewId="0">
      <selection activeCell="D18" sqref="D18:I18"/>
    </sheetView>
  </sheetViews>
  <sheetFormatPr defaultColWidth="9" defaultRowHeight="15.75"/>
  <cols>
    <col min="1" max="1" width="5.625" style="155" customWidth="1"/>
    <col min="2" max="2" width="25.625" style="155" customWidth="1"/>
    <col min="3" max="3" width="15.625" style="155" customWidth="1"/>
    <col min="4" max="4" width="20.625" style="155" customWidth="1"/>
    <col min="5" max="5" width="60.625" style="155" customWidth="1"/>
    <col min="6" max="6" width="20.625" style="155" customWidth="1"/>
    <col min="7" max="7" width="10.625" style="155" customWidth="1"/>
    <col min="8" max="8" width="25.625" style="155" customWidth="1"/>
    <col min="9" max="9" width="16.625" style="174" customWidth="1"/>
    <col min="10" max="10" width="5.625" style="174" customWidth="1"/>
    <col min="11" max="11" width="30.625" style="153" customWidth="1"/>
    <col min="12" max="13" width="20.625" style="153" customWidth="1"/>
    <col min="14" max="14" width="23.4" style="153" customWidth="1"/>
    <col min="15" max="16" width="20.625" style="153" customWidth="1"/>
    <col min="17" max="18" width="9" style="153"/>
    <col min="19" max="19" width="16.25" style="153" customWidth="1"/>
    <col min="20" max="25" width="9" style="153"/>
    <col min="26" max="26" width="15.125" style="153" customWidth="1"/>
    <col min="27" max="16383" width="9" style="153"/>
  </cols>
  <sheetData>
    <row r="1" ht="30" customHeight="1" spans="1:31">
      <c r="A1" s="175"/>
      <c r="B1" s="176" t="s">
        <v>0</v>
      </c>
      <c r="C1" s="176"/>
      <c r="D1" s="176"/>
      <c r="E1" s="176"/>
      <c r="F1" s="176"/>
      <c r="G1" s="177"/>
      <c r="H1" s="176"/>
      <c r="I1" s="176"/>
      <c r="J1" s="175"/>
      <c r="K1" s="178" t="s">
        <v>1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</row>
    <row r="2" s="170" customFormat="1" ht="30" customHeight="1" spans="1:31">
      <c r="A2" s="179"/>
      <c r="B2" s="15" t="s">
        <v>2</v>
      </c>
      <c r="C2" s="15"/>
      <c r="D2" s="15"/>
      <c r="E2" s="15"/>
      <c r="F2" s="15"/>
      <c r="G2" s="15"/>
      <c r="H2" s="15"/>
      <c r="I2" s="16" t="s">
        <v>3</v>
      </c>
      <c r="J2" s="179"/>
      <c r="K2" s="180" t="s">
        <v>4</v>
      </c>
      <c r="L2" s="181" t="s">
        <v>5</v>
      </c>
      <c r="M2" s="181" t="s">
        <v>6</v>
      </c>
      <c r="N2" s="181" t="s">
        <v>7</v>
      </c>
      <c r="O2" s="181" t="s">
        <v>8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3"/>
      <c r="AA2" s="183"/>
      <c r="AB2" s="183"/>
      <c r="AC2" s="183"/>
      <c r="AD2" s="183"/>
    </row>
    <row r="3" s="171" customFormat="1" ht="30" customHeight="1" spans="1:31">
      <c r="A3" s="179"/>
      <c r="B3" s="15"/>
      <c r="C3" s="15"/>
      <c r="D3" s="15"/>
      <c r="E3" s="15"/>
      <c r="F3" s="15"/>
      <c r="G3" s="15"/>
      <c r="H3" s="15"/>
      <c r="I3" s="16"/>
      <c r="J3" s="179"/>
      <c r="K3" s="180" t="s">
        <v>9</v>
      </c>
      <c r="L3" s="181" t="s">
        <v>10</v>
      </c>
      <c r="M3" s="181" t="s">
        <v>11</v>
      </c>
      <c r="N3" s="181" t="s">
        <v>12</v>
      </c>
      <c r="O3" s="181" t="s">
        <v>13</v>
      </c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5"/>
      <c r="AA3" s="185"/>
      <c r="AB3" s="185"/>
      <c r="AC3" s="185"/>
      <c r="AD3" s="185"/>
      <c r="AE3" s="185"/>
    </row>
    <row r="4" s="172" customFormat="1" ht="30" customHeight="1" spans="1:31">
      <c r="A4" s="179"/>
      <c r="B4" s="15"/>
      <c r="C4" s="15"/>
      <c r="D4" s="15"/>
      <c r="E4" s="15"/>
      <c r="F4" s="15"/>
      <c r="G4" s="15"/>
      <c r="H4" s="15"/>
      <c r="I4" s="16" t="str">
        <f ca="1">LEFT(MID(CELL("filename"),FIND("[",CELL("filename"))+1,FIND("]",CELL("filename"))-FIND("[",CELL("filename"))-1),6)</f>
        <v>【REV0】</v>
      </c>
      <c r="J4" s="179"/>
      <c r="K4" s="153"/>
      <c r="L4" s="153"/>
      <c r="M4" s="153"/>
      <c r="N4" s="153"/>
      <c r="O4" s="153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3"/>
      <c r="AA4" s="183"/>
      <c r="AB4" s="183"/>
      <c r="AC4" s="183"/>
      <c r="AD4" s="183"/>
      <c r="AE4" s="183"/>
    </row>
    <row r="5" s="172" customFormat="1" ht="30" customHeight="1" spans="1:31">
      <c r="A5" s="179"/>
      <c r="B5" s="15"/>
      <c r="C5" s="15"/>
      <c r="D5" s="15"/>
      <c r="E5" s="15"/>
      <c r="F5" s="15"/>
      <c r="G5" s="15"/>
      <c r="H5" s="15"/>
      <c r="I5" s="16"/>
      <c r="J5" s="179"/>
      <c r="K5" s="153"/>
      <c r="L5" s="153"/>
      <c r="M5" s="153"/>
      <c r="N5" s="153"/>
      <c r="O5" s="153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3"/>
      <c r="AA5" s="183"/>
      <c r="AB5" s="183"/>
      <c r="AC5" s="183"/>
      <c r="AD5" s="183"/>
      <c r="AE5" s="183"/>
    </row>
    <row r="6" s="173" customFormat="1" ht="35" customHeight="1" spans="1:31">
      <c r="A6" s="186"/>
      <c r="B6" s="187" t="s">
        <v>14</v>
      </c>
      <c r="C6" s="188" t="str">
        <f ca="1">MID((MID((MID((CELL("filename")),FIND("【备料清单】",(CELL("filename"))),999)),(FIND("单】",(MID((CELL("filename")),FIND("【备料清单】",(CELL("filename"))),999))))+3,999)),FIND("#",(MID((MID((CELL("filename")),FIND("【备料清单】",(CELL("filename"))),999)),(FIND("单】",(MID((CELL("filename")),FIND("【备料清单】",(CELL("filename"))),999))))+3,999)))+1,FIND("【",(MID((MID((CELL("filename")),FIND("【备料清单】",(CELL("filename"))),999)),(FIND("单】",(MID((CELL("filename")),FIND("【备料清单】",(CELL("filename"))),999))))+3,999)))-FIND("#",(MID((MID((CELL("filename")),FIND("【备料清单】",(CELL("filename"))),999)),(FIND("单】",(MID((CELL("filename")),FIND("【备料清单】",(CELL("filename"))),999))))+3,999)))-1)</f>
        <v>项目名称-内容简写</v>
      </c>
      <c r="D6" s="188"/>
      <c r="E6" s="188"/>
      <c r="F6" s="189" t="s">
        <v>15</v>
      </c>
      <c r="G6" s="190" t="s">
        <v>16</v>
      </c>
      <c r="H6" s="190"/>
      <c r="I6" s="191"/>
      <c r="J6" s="192"/>
      <c r="K6" s="193" t="s">
        <v>17</v>
      </c>
      <c r="L6" s="194" t="s">
        <v>18</v>
      </c>
      <c r="M6" s="194" t="s">
        <v>19</v>
      </c>
      <c r="N6" s="194" t="s">
        <v>20</v>
      </c>
      <c r="O6" s="194" t="s">
        <v>21</v>
      </c>
      <c r="AE6" s="195"/>
    </row>
    <row r="7" s="173" customFormat="1" ht="35" customHeight="1" spans="1:31">
      <c r="A7" s="186"/>
      <c r="B7" s="196" t="s">
        <v>22</v>
      </c>
      <c r="C7" s="188" t="str">
        <f ca="1">MID(MID((CELL("filename")),(FIND("【备料清单】",CELL("filename"))),999),FIND("单】",MID((CELL("filename")),(FIND("【备料清单】",CELL("filename"))),999))+2,FIND("#",MID((CELL("filename")),(FIND("【备料清单】",CELL("filename"))),999))-FIND("单】",MID((CELL("filename")),(FIND("【备料清单】",CELL("filename"))),999))-2)</f>
        <v>项目编号</v>
      </c>
      <c r="D7" s="188"/>
      <c r="E7" s="188"/>
      <c r="F7" s="197" t="s">
        <v>23</v>
      </c>
      <c r="G7" s="190" t="s">
        <v>16</v>
      </c>
      <c r="H7" s="190"/>
      <c r="I7" s="198"/>
      <c r="J7" s="192"/>
      <c r="K7" s="199"/>
      <c r="L7" s="194" t="s">
        <v>24</v>
      </c>
      <c r="M7" s="194" t="s">
        <v>25</v>
      </c>
      <c r="N7" s="194" t="s">
        <v>26</v>
      </c>
      <c r="O7" s="194" t="s">
        <v>26</v>
      </c>
      <c r="P7" s="184"/>
      <c r="AE7" s="195"/>
    </row>
    <row r="8" s="172" customFormat="1" ht="35" customHeight="1" spans="1:31">
      <c r="A8" s="200"/>
      <c r="B8" s="201"/>
      <c r="C8" s="201"/>
      <c r="D8" s="201"/>
      <c r="E8" s="201"/>
      <c r="F8" s="201"/>
      <c r="G8" s="202"/>
      <c r="H8" s="201"/>
      <c r="I8" s="201"/>
      <c r="J8" s="203"/>
      <c r="K8" s="172"/>
      <c r="L8" s="172"/>
      <c r="M8" s="172"/>
      <c r="AE8" s="183"/>
    </row>
    <row r="9" s="171" customFormat="1" ht="35" customHeight="1" spans="1:31">
      <c r="A9" s="204"/>
      <c r="B9" s="196" t="s">
        <v>27</v>
      </c>
      <c r="C9" s="205" t="s">
        <v>28</v>
      </c>
      <c r="D9" s="205" t="s">
        <v>29</v>
      </c>
      <c r="E9" s="205" t="s">
        <v>30</v>
      </c>
      <c r="F9" s="205" t="s">
        <v>31</v>
      </c>
      <c r="G9" s="205" t="s">
        <v>32</v>
      </c>
      <c r="H9" s="205" t="s">
        <v>33</v>
      </c>
      <c r="I9" s="205" t="s">
        <v>8</v>
      </c>
      <c r="J9" s="206"/>
      <c r="AE9" s="185"/>
    </row>
    <row r="10" s="171" customFormat="1" ht="35" customHeight="1" spans="1:31">
      <c r="A10" s="204"/>
      <c r="B10" s="196"/>
      <c r="C10" s="207">
        <v>1</v>
      </c>
      <c r="D10" s="208" t="s">
        <v>34</v>
      </c>
      <c r="E10" s="209" t="s">
        <v>35</v>
      </c>
      <c r="F10" s="210">
        <f>主材!G33</f>
        <v>1</v>
      </c>
      <c r="G10" s="211" t="s">
        <v>36</v>
      </c>
      <c r="H10" s="212">
        <f>(F10+F11)/1000</f>
        <v>0.003</v>
      </c>
      <c r="I10" s="213" t="str">
        <f t="shared" ref="I10:I15" si="0">IF(OR(F10=0,ISERROR(F10)),"×","√")</f>
        <v>√</v>
      </c>
      <c r="J10" s="206"/>
      <c r="K10" s="214"/>
      <c r="L10" s="214"/>
      <c r="M10" s="21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5"/>
      <c r="AA10" s="185"/>
      <c r="AB10" s="185"/>
      <c r="AC10" s="185"/>
      <c r="AD10" s="185"/>
      <c r="AE10" s="185"/>
    </row>
    <row r="11" ht="35" customHeight="1" spans="1:31">
      <c r="A11" s="204"/>
      <c r="B11" s="196"/>
      <c r="C11" s="207">
        <v>2</v>
      </c>
      <c r="D11" s="208" t="s">
        <v>37</v>
      </c>
      <c r="E11" s="209" t="s">
        <v>38</v>
      </c>
      <c r="F11" s="210">
        <f>CD材料!G33</f>
        <v>2</v>
      </c>
      <c r="G11" s="211" t="s">
        <v>36</v>
      </c>
      <c r="H11" s="212"/>
      <c r="I11" s="213" t="str">
        <f t="shared" si="0"/>
        <v>√</v>
      </c>
      <c r="J11" s="215"/>
      <c r="K11" s="216"/>
      <c r="L11" s="216"/>
      <c r="M11" s="216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</row>
    <row r="12" ht="35" customHeight="1" spans="1:31">
      <c r="A12" s="204"/>
      <c r="B12" s="196"/>
      <c r="C12" s="207">
        <v>3</v>
      </c>
      <c r="D12" s="208" t="s">
        <v>39</v>
      </c>
      <c r="E12" s="209" t="s">
        <v>40</v>
      </c>
      <c r="F12" s="210">
        <f>螺栓!E32</f>
        <v>3</v>
      </c>
      <c r="G12" s="211" t="s">
        <v>41</v>
      </c>
      <c r="H12" s="217">
        <f>螺栓!G32/1000</f>
        <v>0.00069</v>
      </c>
      <c r="I12" s="213" t="str">
        <f t="shared" si="0"/>
        <v>√</v>
      </c>
      <c r="J12" s="215"/>
      <c r="K12" s="218" t="s">
        <v>42</v>
      </c>
      <c r="L12" s="216"/>
      <c r="M12" s="216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</row>
    <row r="13" ht="35" customHeight="1" spans="1:31">
      <c r="A13" s="204"/>
      <c r="B13" s="196"/>
      <c r="C13" s="207">
        <v>4</v>
      </c>
      <c r="D13" s="208" t="s">
        <v>43</v>
      </c>
      <c r="E13" s="209" t="s">
        <v>44</v>
      </c>
      <c r="F13" s="210">
        <f>栓钉!E14</f>
        <v>4</v>
      </c>
      <c r="G13" s="211" t="s">
        <v>41</v>
      </c>
      <c r="H13" s="219">
        <f>栓钉!G14/1000</f>
        <v>0.00092</v>
      </c>
      <c r="I13" s="213" t="str">
        <f t="shared" si="0"/>
        <v>√</v>
      </c>
      <c r="J13" s="215"/>
      <c r="K13" s="216"/>
      <c r="L13" s="216"/>
      <c r="M13" s="216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</row>
    <row r="14" ht="35" customHeight="1" spans="1:31">
      <c r="A14" s="220"/>
      <c r="B14" s="196"/>
      <c r="C14" s="207">
        <v>5</v>
      </c>
      <c r="D14" s="208" t="s">
        <v>45</v>
      </c>
      <c r="E14" s="221" t="s">
        <v>46</v>
      </c>
      <c r="F14" s="210">
        <f>瓦片!E14</f>
        <v>5</v>
      </c>
      <c r="G14" s="211" t="s">
        <v>47</v>
      </c>
      <c r="H14" s="222" t="s">
        <v>48</v>
      </c>
      <c r="I14" s="213" t="str">
        <f t="shared" si="0"/>
        <v>√</v>
      </c>
      <c r="J14" s="215"/>
      <c r="K14" s="216"/>
      <c r="L14" s="216"/>
      <c r="M14" s="216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</row>
    <row r="15" ht="35" customHeight="1" spans="1:31">
      <c r="A15" s="220"/>
      <c r="B15" s="196"/>
      <c r="C15" s="207">
        <v>6</v>
      </c>
      <c r="D15" s="208" t="s">
        <v>49</v>
      </c>
      <c r="E15" s="209" t="s">
        <v>50</v>
      </c>
      <c r="F15" s="210">
        <f>锚栓螺母!G20</f>
        <v>6</v>
      </c>
      <c r="G15" s="211" t="s">
        <v>51</v>
      </c>
      <c r="H15" s="222" t="s">
        <v>48</v>
      </c>
      <c r="I15" s="213" t="str">
        <f t="shared" si="0"/>
        <v>√</v>
      </c>
      <c r="J15" s="215"/>
      <c r="K15" s="216"/>
      <c r="L15" s="223"/>
      <c r="M15" s="216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</row>
    <row r="16" ht="90" customHeight="1" spans="1:31">
      <c r="A16" s="220"/>
      <c r="B16" s="224"/>
      <c r="C16" s="224"/>
      <c r="D16" s="224"/>
      <c r="E16" s="224"/>
      <c r="F16" s="224"/>
      <c r="G16" s="225"/>
      <c r="H16" s="224"/>
      <c r="I16" s="224"/>
      <c r="J16" s="215"/>
      <c r="K16" s="196" t="s">
        <v>52</v>
      </c>
      <c r="L16" s="215"/>
      <c r="M16" s="216"/>
      <c r="N16" s="216"/>
      <c r="O16" s="216"/>
      <c r="P16" s="216"/>
      <c r="Q16" s="216"/>
      <c r="R16" s="216"/>
      <c r="S16" s="216"/>
      <c r="T16" s="216"/>
      <c r="U16" s="224"/>
      <c r="V16" s="224"/>
      <c r="W16" s="224"/>
      <c r="X16" s="224"/>
      <c r="Y16" s="224"/>
      <c r="Z16" s="224"/>
      <c r="AA16" s="224"/>
      <c r="AB16" s="224"/>
      <c r="AC16" s="224"/>
    </row>
    <row r="17" s="171" customFormat="1" ht="99.95" customHeight="1" spans="1:30">
      <c r="A17" s="204"/>
      <c r="B17" s="226" t="s">
        <v>53</v>
      </c>
      <c r="C17" s="227" t="s">
        <v>54</v>
      </c>
      <c r="D17" s="228" t="s">
        <v>55</v>
      </c>
      <c r="E17" s="229"/>
      <c r="F17" s="229"/>
      <c r="G17" s="230"/>
      <c r="H17" s="229"/>
      <c r="I17" s="231"/>
      <c r="J17" s="206"/>
      <c r="K17" s="232" t="s">
        <v>56</v>
      </c>
      <c r="L17" s="233" t="s">
        <v>57</v>
      </c>
      <c r="M17" s="234"/>
      <c r="N17" s="234"/>
      <c r="O17" s="234"/>
      <c r="P17" s="234"/>
      <c r="Q17" s="234"/>
      <c r="R17" s="234"/>
      <c r="S17" s="235" t="s">
        <v>58</v>
      </c>
      <c r="T17" s="185"/>
      <c r="U17" s="185"/>
      <c r="V17" s="185"/>
      <c r="W17" s="185"/>
      <c r="X17" s="185"/>
      <c r="Y17" s="185"/>
      <c r="Z17" s="185"/>
    </row>
    <row r="18" s="171" customFormat="1" ht="99.95" customHeight="1" spans="1:30">
      <c r="A18" s="204"/>
      <c r="B18" s="236"/>
      <c r="C18" s="227" t="s">
        <v>59</v>
      </c>
      <c r="D18" s="228" t="s">
        <v>55</v>
      </c>
      <c r="E18" s="229"/>
      <c r="F18" s="229"/>
      <c r="G18" s="230"/>
      <c r="H18" s="229"/>
      <c r="I18" s="231"/>
      <c r="J18" s="206"/>
      <c r="K18" s="232" t="s">
        <v>60</v>
      </c>
      <c r="L18" s="237" t="s">
        <v>61</v>
      </c>
      <c r="M18" s="238"/>
      <c r="N18" s="238"/>
      <c r="O18" s="238"/>
      <c r="P18" s="238"/>
      <c r="Q18" s="238"/>
      <c r="R18" s="238"/>
      <c r="S18" s="235"/>
      <c r="T18" s="185"/>
      <c r="U18" s="185"/>
      <c r="V18" s="185"/>
      <c r="W18" s="185"/>
      <c r="X18" s="185"/>
      <c r="Y18" s="185"/>
      <c r="Z18" s="185"/>
    </row>
    <row r="19" s="171" customFormat="1" ht="99.95" customHeight="1" spans="1:30">
      <c r="A19" s="204"/>
      <c r="B19" s="236"/>
      <c r="C19" s="227" t="s">
        <v>62</v>
      </c>
      <c r="D19" s="228" t="s">
        <v>55</v>
      </c>
      <c r="E19" s="229"/>
      <c r="F19" s="229"/>
      <c r="G19" s="230"/>
      <c r="H19" s="229"/>
      <c r="I19" s="231"/>
      <c r="J19" s="206"/>
      <c r="K19" s="232" t="s">
        <v>63</v>
      </c>
      <c r="L19" s="237" t="s">
        <v>64</v>
      </c>
      <c r="M19" s="238"/>
      <c r="N19" s="238"/>
      <c r="O19" s="238"/>
      <c r="P19" s="238"/>
      <c r="Q19" s="238"/>
      <c r="R19" s="238"/>
      <c r="S19" s="235" t="s">
        <v>65</v>
      </c>
      <c r="T19" s="185"/>
      <c r="U19" s="185"/>
      <c r="V19" s="185"/>
      <c r="W19" s="185"/>
      <c r="X19" s="185"/>
      <c r="Y19" s="185"/>
      <c r="Z19" s="185"/>
    </row>
    <row r="20" s="171" customFormat="1" ht="300" customHeight="1" spans="1:30">
      <c r="A20" s="204"/>
      <c r="B20" s="239"/>
      <c r="C20" s="227" t="s">
        <v>66</v>
      </c>
      <c r="D20" s="228" t="s">
        <v>55</v>
      </c>
      <c r="E20" s="231"/>
      <c r="F20" s="228" t="s">
        <v>55</v>
      </c>
      <c r="G20" s="230"/>
      <c r="H20" s="229"/>
      <c r="I20" s="231"/>
      <c r="J20" s="206"/>
      <c r="K20" s="240" t="s">
        <v>67</v>
      </c>
      <c r="L20" s="241" t="s">
        <v>68</v>
      </c>
      <c r="M20" s="242"/>
      <c r="N20" s="241" t="s">
        <v>69</v>
      </c>
      <c r="O20" s="242"/>
      <c r="P20" s="241" t="s">
        <v>70</v>
      </c>
      <c r="Q20" s="243"/>
      <c r="R20" s="242"/>
      <c r="S20" s="244"/>
      <c r="T20" s="185"/>
      <c r="U20" s="185"/>
      <c r="V20" s="185"/>
      <c r="W20" s="185"/>
      <c r="X20" s="185"/>
      <c r="Y20" s="185"/>
      <c r="Z20" s="185"/>
    </row>
    <row r="21" s="171" customFormat="1" ht="200" customHeight="1" spans="1:30">
      <c r="A21" s="204"/>
      <c r="B21" s="239"/>
      <c r="C21" s="245"/>
      <c r="D21" s="246"/>
      <c r="E21" s="246"/>
      <c r="F21" s="246"/>
      <c r="G21" s="247"/>
      <c r="H21" s="246"/>
      <c r="I21" s="246"/>
      <c r="J21" s="206"/>
      <c r="K21" s="248"/>
      <c r="L21" s="249"/>
      <c r="M21" s="250"/>
      <c r="N21" s="249"/>
      <c r="O21" s="250"/>
      <c r="P21" s="249"/>
      <c r="Q21" s="250"/>
      <c r="R21" s="250"/>
      <c r="S21" s="251"/>
      <c r="T21" s="185"/>
      <c r="U21" s="185"/>
      <c r="V21" s="185"/>
      <c r="W21" s="185"/>
      <c r="X21" s="185"/>
      <c r="Y21" s="185"/>
      <c r="Z21" s="185"/>
    </row>
    <row r="22" s="171" customFormat="1" ht="30" customHeight="1" spans="1:30">
      <c r="A22" s="204"/>
      <c r="B22" s="196"/>
      <c r="C22" s="245"/>
      <c r="D22" s="252"/>
      <c r="E22" s="252"/>
      <c r="F22" s="252"/>
      <c r="G22" s="253"/>
      <c r="H22" s="252"/>
      <c r="I22" s="252"/>
      <c r="J22" s="206"/>
      <c r="K22" s="254"/>
      <c r="L22" s="251"/>
      <c r="M22" s="251"/>
      <c r="N22" s="251"/>
      <c r="O22" s="251"/>
      <c r="P22" s="251"/>
      <c r="Q22" s="251"/>
      <c r="R22" s="251"/>
      <c r="S22" s="255"/>
      <c r="T22" s="185"/>
      <c r="U22" s="185"/>
      <c r="V22" s="185"/>
      <c r="W22" s="185"/>
      <c r="X22" s="185"/>
      <c r="Y22" s="185"/>
      <c r="Z22" s="185"/>
    </row>
    <row r="23" s="171" customFormat="1" ht="25" customHeight="1" spans="1:30">
      <c r="A23" s="204"/>
      <c r="B23" s="225" t="s">
        <v>71</v>
      </c>
      <c r="C23" s="256"/>
      <c r="D23" s="256"/>
      <c r="E23" s="256"/>
      <c r="F23" s="256"/>
      <c r="G23" s="256"/>
      <c r="H23" s="256"/>
      <c r="I23" s="256"/>
      <c r="J23" s="206"/>
      <c r="K23" s="257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</row>
    <row r="24" s="171" customFormat="1" ht="25" customHeight="1" spans="1:30">
      <c r="A24" s="204"/>
      <c r="B24" s="225" t="s">
        <v>72</v>
      </c>
      <c r="C24" s="256"/>
      <c r="D24" s="256"/>
      <c r="E24" s="256"/>
      <c r="F24" s="256"/>
      <c r="G24" s="256"/>
      <c r="H24" s="256"/>
      <c r="I24" s="256"/>
      <c r="J24" s="206"/>
      <c r="K24" s="257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</row>
    <row r="25" s="171" customFormat="1" ht="50" customHeight="1" spans="1:30">
      <c r="A25" s="204"/>
      <c r="B25" s="225" t="s">
        <v>73</v>
      </c>
      <c r="C25" s="258"/>
      <c r="D25" s="258"/>
      <c r="E25" s="258"/>
      <c r="F25" s="258"/>
      <c r="G25" s="259"/>
      <c r="H25" s="258"/>
      <c r="I25" s="258"/>
      <c r="J25" s="206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</row>
    <row r="26" s="171" customFormat="1" ht="50" customHeight="1" spans="1:30">
      <c r="A26" s="204"/>
      <c r="B26" s="225" t="s">
        <v>74</v>
      </c>
      <c r="C26" s="258"/>
      <c r="D26" s="258"/>
      <c r="E26" s="258"/>
      <c r="F26" s="258"/>
      <c r="G26" s="259"/>
      <c r="H26" s="258"/>
      <c r="I26" s="258"/>
      <c r="J26" s="206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</row>
    <row r="27" s="171" customFormat="1" ht="50" customHeight="1" spans="1:30">
      <c r="A27" s="204"/>
      <c r="B27" s="260" t="s">
        <v>75</v>
      </c>
      <c r="C27" s="258">
        <v>46023</v>
      </c>
      <c r="D27" s="258"/>
      <c r="E27" s="258"/>
      <c r="F27" s="258"/>
      <c r="G27" s="259"/>
      <c r="H27" s="258"/>
      <c r="I27" s="258"/>
      <c r="J27" s="261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</row>
    <row r="28" s="171" customFormat="1" ht="30" customHeight="1" spans="1:30">
      <c r="A28" s="262"/>
      <c r="B28" s="263"/>
      <c r="C28" s="264"/>
      <c r="D28" s="264"/>
      <c r="E28" s="264"/>
      <c r="F28" s="264"/>
      <c r="G28" s="264"/>
      <c r="H28" s="264"/>
      <c r="I28" s="264"/>
      <c r="J28" s="265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</row>
    <row r="29" s="171" customFormat="1" ht="30" customHeight="1" spans="1:30">
      <c r="A29" s="202" t="s">
        <v>76</v>
      </c>
      <c r="B29" s="202"/>
      <c r="C29" s="202"/>
      <c r="D29" s="202"/>
      <c r="E29" s="202"/>
      <c r="F29" s="202"/>
      <c r="G29" s="202"/>
      <c r="H29" s="202"/>
      <c r="I29" s="202"/>
      <c r="J29" s="202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</row>
    <row r="30" ht="30" customHeight="1" spans="1:30">
      <c r="A30" s="175"/>
      <c r="C30" s="266" t="s">
        <v>77</v>
      </c>
      <c r="D30" s="266"/>
      <c r="E30" s="266"/>
      <c r="F30" s="266"/>
      <c r="G30" s="266"/>
      <c r="H30" s="266"/>
      <c r="I30" s="266"/>
    </row>
    <row r="31" ht="30" customHeight="1" spans="1:30">
      <c r="A31" s="267"/>
    </row>
    <row r="32" ht="30" customHeight="1"/>
    <row r="33" ht="30" customHeight="1" spans="1:1">
      <c r="A33" s="239"/>
    </row>
    <row r="34" ht="30" customHeight="1" spans="1:1">
      <c r="A34" s="239"/>
    </row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</sheetData>
  <mergeCells count="31">
    <mergeCell ref="B1:I1"/>
    <mergeCell ref="K1:AD1"/>
    <mergeCell ref="C6:E6"/>
    <mergeCell ref="G6:H6"/>
    <mergeCell ref="C7:E7"/>
    <mergeCell ref="G7:H7"/>
    <mergeCell ref="B16:I16"/>
    <mergeCell ref="U16:AC16"/>
    <mergeCell ref="D17:I17"/>
    <mergeCell ref="L17:R17"/>
    <mergeCell ref="D18:I18"/>
    <mergeCell ref="L18:R18"/>
    <mergeCell ref="D19:I19"/>
    <mergeCell ref="L19:R19"/>
    <mergeCell ref="D20:E20"/>
    <mergeCell ref="F20:I20"/>
    <mergeCell ref="L20:M20"/>
    <mergeCell ref="N20:O20"/>
    <mergeCell ref="P20:R20"/>
    <mergeCell ref="C25:I25"/>
    <mergeCell ref="C26:I26"/>
    <mergeCell ref="C27:I27"/>
    <mergeCell ref="C28:I28"/>
    <mergeCell ref="A29:J29"/>
    <mergeCell ref="C30:I30"/>
    <mergeCell ref="H10:H11"/>
    <mergeCell ref="I2:I3"/>
    <mergeCell ref="I4:I5"/>
    <mergeCell ref="K6:K7"/>
    <mergeCell ref="B2:H5"/>
    <mergeCell ref="C23:I24"/>
  </mergeCells>
  <printOptions horizontalCentered="1"/>
  <pageMargins left="0.511811023622047" right="0.31496062992126" top="0.393700787401575" bottom="0.393700787401575" header="0.511811023622047" footer="0.15748031496063"/>
  <pageSetup paperSize="9" scale="43" orientation="portrait"/>
  <headerFooter alignWithMargins="0"/>
  <ignoredErrors>
    <ignoredError sqref="C31:AE34 J30:AE30 A35:AE103 A29:AE29 L23:AE23 A23 C23:J23 A27:B27 D27:J27 A25:J26 A22:AE22 T19:AE20 S18:AE18 A18:J19 A20 C20:J20 A17:AE17 AD16:AE16 L16:T16 A16:J16 A14:E14 I12:AE15 G12 A12:E12 J9:AE9 F9:H9 A9:D10 A8:AE8 Q7:AE7 I7:K7 A6:B7 P6:Q6 S6:AE6 L6 I6:J6 D6:E6 A5:J5 O4:AE5 J4 A4:H4 A3:J3 P2:AE3 J2 A2:H2 B1:AE1 E15:G15 A15:C15 A13:G13 A11:AE11 F10:AE10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C000"/>
  </sheetPr>
  <dimension ref="A1:GR14"/>
  <sheetViews>
    <sheetView view="pageBreakPreview" zoomScale="130" zoomScaleNormal="100" workbookViewId="0">
      <pane ySplit="6" topLeftCell="A7" activePane="bottomLeft" state="frozen"/>
      <selection/>
      <selection pane="bottomLeft" activeCell="D12" sqref="D12"/>
    </sheetView>
  </sheetViews>
  <sheetFormatPr defaultColWidth="9" defaultRowHeight="15.75"/>
  <cols>
    <col min="1" max="1" width="10.75" style="153" customWidth="1"/>
    <col min="2" max="2" width="13" style="153" customWidth="1"/>
    <col min="3" max="3" width="8.25" style="153" customWidth="1"/>
    <col min="4" max="4" width="8.25" style="154" customWidth="1"/>
    <col min="5" max="5" width="9.75" style="153" customWidth="1"/>
    <col min="6" max="8" width="8.25" style="153" customWidth="1"/>
    <col min="9" max="9" width="11.75" style="153" customWidth="1"/>
    <col min="10" max="10" width="8.5" style="153" customWidth="1"/>
    <col min="11" max="11" width="6.375" style="153" customWidth="1"/>
    <col min="12" max="12" width="7.625" style="153" customWidth="1"/>
    <col min="13" max="16384" width="9" style="153"/>
  </cols>
  <sheetData>
    <row r="1" ht="21" customHeight="1" spans="1:200">
      <c r="A1" s="155" t="e">
        <f>#REF!</f>
        <v>#REF!</v>
      </c>
      <c r="B1" s="155"/>
      <c r="C1" s="155"/>
      <c r="D1" s="155"/>
      <c r="E1" s="155"/>
      <c r="F1" s="155"/>
      <c r="G1" s="155"/>
      <c r="H1" s="155"/>
      <c r="I1" s="155"/>
      <c r="J1" s="155"/>
    </row>
    <row r="2" ht="26.1" customHeight="1" spans="1:200">
      <c r="A2" s="156" t="s">
        <v>78</v>
      </c>
      <c r="B2" s="156"/>
      <c r="C2" s="156"/>
      <c r="D2" s="156"/>
      <c r="E2" s="156"/>
      <c r="F2" s="156"/>
      <c r="G2" s="156"/>
      <c r="H2" s="156"/>
      <c r="I2" s="156"/>
      <c r="J2" s="156"/>
    </row>
    <row r="3" s="148" customFormat="1" ht="17.45" customHeight="1" spans="1:200">
      <c r="A3" s="157" t="str">
        <f>主材!A6</f>
        <v>工 程 名 称：</v>
      </c>
      <c r="B3" s="157"/>
      <c r="C3" s="157"/>
      <c r="D3" s="157"/>
      <c r="E3" s="157"/>
      <c r="F3" s="157"/>
      <c r="G3" s="157"/>
      <c r="H3" s="157"/>
      <c r="I3" s="157"/>
      <c r="J3" s="157"/>
      <c r="K3" s="153"/>
    </row>
    <row r="4" s="148" customFormat="1" ht="17.45" customHeight="1" spans="1:200">
      <c r="A4" s="157" t="str">
        <f>主材!A7</f>
        <v>工 程 编 号：</v>
      </c>
      <c r="B4" s="157"/>
      <c r="C4" s="157"/>
      <c r="D4" s="157"/>
      <c r="E4" s="157"/>
      <c r="F4" s="157">
        <f>主材!F7</f>
        <v>0</v>
      </c>
      <c r="G4" s="157"/>
      <c r="H4" s="157"/>
      <c r="I4" s="158"/>
      <c r="J4" s="157"/>
      <c r="K4" s="153"/>
    </row>
    <row r="5" s="149" customFormat="1" ht="17.45" customHeight="1" spans="1:200">
      <c r="A5" s="157" t="e">
        <f>主材!#REF!</f>
        <v>#REF!</v>
      </c>
      <c r="B5" s="157"/>
      <c r="C5" s="157"/>
      <c r="D5" s="157"/>
      <c r="E5" s="157"/>
      <c r="F5" s="157" t="e">
        <f>主材!#REF!</f>
        <v>#REF!</v>
      </c>
      <c r="G5" s="157"/>
      <c r="H5" s="157"/>
      <c r="I5" s="158"/>
      <c r="J5" s="157"/>
      <c r="K5" s="153"/>
    </row>
    <row r="6" s="150" customFormat="1" ht="15.95" customHeight="1" spans="1:200">
      <c r="A6" s="159" t="s">
        <v>79</v>
      </c>
      <c r="B6" s="159" t="s">
        <v>80</v>
      </c>
      <c r="C6" s="159" t="s">
        <v>32</v>
      </c>
      <c r="D6" s="160" t="s">
        <v>31</v>
      </c>
      <c r="E6" s="159" t="s">
        <v>81</v>
      </c>
      <c r="F6" s="159" t="s">
        <v>82</v>
      </c>
      <c r="G6" s="159" t="s">
        <v>83</v>
      </c>
      <c r="H6" s="159" t="s">
        <v>84</v>
      </c>
      <c r="I6" s="159" t="s">
        <v>85</v>
      </c>
      <c r="J6" s="159"/>
      <c r="K6" s="152"/>
    </row>
    <row r="7" s="151" customFormat="1" ht="15.95" customHeight="1" spans="1:200">
      <c r="A7" s="161" t="s">
        <v>43</v>
      </c>
      <c r="B7" s="162" t="s">
        <v>86</v>
      </c>
      <c r="C7" s="163" t="s">
        <v>51</v>
      </c>
      <c r="D7" s="164">
        <f ca="1">SUMIFS(主材!F:F,主材!C:C,A7)</f>
        <v>0</v>
      </c>
      <c r="E7" s="163" t="s">
        <v>87</v>
      </c>
      <c r="G7" s="165"/>
      <c r="H7" s="166"/>
      <c r="I7" s="166"/>
      <c r="J7" s="166"/>
      <c r="K7" s="167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152"/>
      <c r="CD7" s="152"/>
      <c r="CE7" s="152"/>
      <c r="CF7" s="152"/>
      <c r="CG7" s="152"/>
      <c r="CH7" s="152"/>
      <c r="CI7" s="152"/>
      <c r="CJ7" s="152"/>
      <c r="CK7" s="152"/>
      <c r="CL7" s="152"/>
      <c r="CM7" s="152"/>
      <c r="CN7" s="152"/>
      <c r="CO7" s="152"/>
      <c r="CP7" s="152"/>
      <c r="CQ7" s="152"/>
      <c r="CR7" s="152"/>
      <c r="CS7" s="152"/>
      <c r="CT7" s="152"/>
      <c r="CU7" s="152"/>
      <c r="CV7" s="152"/>
      <c r="CW7" s="152"/>
      <c r="CX7" s="152"/>
      <c r="CY7" s="152"/>
      <c r="CZ7" s="152"/>
      <c r="DA7" s="152"/>
      <c r="DB7" s="152"/>
      <c r="DC7" s="152"/>
      <c r="DD7" s="152"/>
      <c r="DE7" s="152"/>
      <c r="DF7" s="152"/>
      <c r="DG7" s="152"/>
      <c r="DH7" s="152"/>
      <c r="DI7" s="152"/>
      <c r="DJ7" s="152"/>
      <c r="DK7" s="152"/>
      <c r="DL7" s="152"/>
      <c r="DM7" s="152"/>
      <c r="DN7" s="152"/>
      <c r="DO7" s="152"/>
      <c r="DP7" s="152"/>
      <c r="DQ7" s="152"/>
      <c r="DR7" s="152"/>
      <c r="DS7" s="152"/>
      <c r="DT7" s="152"/>
      <c r="DU7" s="152"/>
      <c r="DV7" s="152"/>
      <c r="DW7" s="152"/>
      <c r="DX7" s="152"/>
      <c r="DY7" s="152"/>
      <c r="DZ7" s="152"/>
      <c r="EA7" s="152"/>
      <c r="EB7" s="152"/>
      <c r="EC7" s="152"/>
      <c r="ED7" s="152"/>
      <c r="EE7" s="152"/>
      <c r="EF7" s="152"/>
      <c r="EG7" s="152"/>
      <c r="EH7" s="152"/>
      <c r="EI7" s="152"/>
      <c r="EJ7" s="152"/>
      <c r="EK7" s="152"/>
      <c r="EL7" s="152"/>
      <c r="EM7" s="152"/>
      <c r="EN7" s="152"/>
      <c r="EO7" s="152"/>
      <c r="EP7" s="152"/>
      <c r="EQ7" s="152"/>
      <c r="ER7" s="152"/>
      <c r="ES7" s="152"/>
      <c r="ET7" s="152"/>
      <c r="EU7" s="152"/>
      <c r="EV7" s="152"/>
      <c r="EW7" s="152"/>
      <c r="EX7" s="152"/>
      <c r="EY7" s="152"/>
      <c r="EZ7" s="152"/>
      <c r="FA7" s="152"/>
      <c r="FB7" s="152"/>
      <c r="FC7" s="152"/>
      <c r="FD7" s="152"/>
      <c r="FE7" s="152"/>
      <c r="FF7" s="152"/>
      <c r="FG7" s="152"/>
      <c r="FH7" s="152"/>
      <c r="FI7" s="152"/>
      <c r="FJ7" s="152"/>
      <c r="FK7" s="152"/>
      <c r="FL7" s="152"/>
      <c r="FM7" s="152"/>
      <c r="FN7" s="152"/>
      <c r="FO7" s="152"/>
      <c r="FP7" s="152"/>
      <c r="FQ7" s="152"/>
      <c r="FR7" s="152"/>
      <c r="FS7" s="152"/>
      <c r="FT7" s="152"/>
      <c r="FU7" s="152"/>
      <c r="FV7" s="152"/>
      <c r="FW7" s="152"/>
      <c r="FX7" s="152"/>
      <c r="FY7" s="152"/>
      <c r="FZ7" s="152"/>
      <c r="GA7" s="152"/>
      <c r="GB7" s="152"/>
      <c r="GC7" s="152"/>
      <c r="GD7" s="152"/>
      <c r="GE7" s="152"/>
      <c r="GF7" s="152"/>
      <c r="GG7" s="152"/>
      <c r="GH7" s="152"/>
      <c r="GI7" s="152"/>
      <c r="GJ7" s="152"/>
      <c r="GK7" s="152"/>
      <c r="GL7" s="152"/>
      <c r="GM7" s="152"/>
      <c r="GN7" s="152"/>
      <c r="GO7" s="152"/>
      <c r="GP7" s="152"/>
      <c r="GQ7" s="152"/>
      <c r="GR7" s="152"/>
    </row>
    <row r="8" s="150" customFormat="1" ht="15.95" customHeight="1" spans="1:200">
      <c r="A8" s="164"/>
      <c r="B8" s="164"/>
      <c r="C8" s="164"/>
      <c r="D8" s="164"/>
      <c r="E8" s="164"/>
      <c r="K8" s="164"/>
    </row>
    <row r="9" s="150" customFormat="1" ht="15.95" customHeight="1" spans="1:200">
      <c r="A9" s="164"/>
      <c r="B9" s="168"/>
      <c r="C9" s="164"/>
      <c r="D9" s="168"/>
      <c r="E9" s="168"/>
      <c r="K9" s="164"/>
    </row>
    <row r="10" s="150" customFormat="1" ht="15.95" customHeight="1" spans="1:200">
      <c r="A10" s="164"/>
      <c r="B10" s="168"/>
      <c r="C10" s="164"/>
      <c r="D10" s="168"/>
      <c r="E10" s="168"/>
      <c r="K10" s="164"/>
    </row>
    <row r="11" s="152" customFormat="1" spans="1:200">
      <c r="D11" s="169"/>
    </row>
    <row r="12" s="152" customFormat="1" spans="1:200">
      <c r="D12" s="169"/>
    </row>
    <row r="13" s="152" customFormat="1" spans="1:200">
      <c r="D13" s="169"/>
    </row>
    <row r="14" s="152" customFormat="1" spans="1:200">
      <c r="D14" s="169"/>
    </row>
  </sheetData>
  <autoFilter xmlns:etc="http://www.wps.cn/officeDocument/2017/etCustomData" ref="A6:I10" etc:filterBottomFollowUsedRange="0">
    <extLst/>
  </autoFilter>
  <mergeCells count="7">
    <mergeCell ref="A1:I1"/>
    <mergeCell ref="A2:I2"/>
    <mergeCell ref="A3:I3"/>
    <mergeCell ref="A4:D4"/>
    <mergeCell ref="F4:H4"/>
    <mergeCell ref="A5:E5"/>
    <mergeCell ref="F5:H5"/>
  </mergeCells>
  <pageMargins left="0.511805555555556" right="0.511805555555556" top="0.590277777777778" bottom="0.786805555555556" header="0.511805555555556" footer="0.15625"/>
  <pageSetup paperSize="9" orientation="portrait"/>
  <headerFooter alignWithMargins="0">
    <oddHeader>&amp;R&amp;"宋体,常规"&amp;10第 &amp;P 页共 &amp;N 页</oddHeader>
    <oddFooter>&amp;L&amp;"宋体"&amp;10编制/日期：                 校对/日期：                 审核/日期：              批准/日期：                                                                    QS/GDHX37151-A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C000"/>
  </sheetPr>
  <dimension ref="A1:R33"/>
  <sheetViews>
    <sheetView view="pageBreakPreview" zoomScale="55" zoomScaleNormal="100" workbookViewId="0">
      <pane ySplit="8" topLeftCell="A9" activePane="bottomLeft" state="frozen"/>
      <selection/>
      <selection pane="bottomLeft" activeCell="J40" sqref="J40"/>
    </sheetView>
  </sheetViews>
  <sheetFormatPr defaultColWidth="9" defaultRowHeight="14.25"/>
  <cols>
    <col min="1" max="1" width="7.625" style="5" customWidth="1"/>
    <col min="2" max="2" width="15.625" style="6" customWidth="1"/>
    <col min="3" max="3" width="25.625" style="5" customWidth="1"/>
    <col min="4" max="4" width="20.625" style="5" customWidth="1"/>
    <col min="5" max="5" width="25.625" style="44" customWidth="1"/>
    <col min="6" max="6" width="25.625" style="5" customWidth="1"/>
    <col min="7" max="7" width="25.625" style="8" customWidth="1"/>
    <col min="8" max="8" width="15.625" style="9" customWidth="1"/>
    <col min="9" max="17" width="10.625" style="10" customWidth="1"/>
    <col min="18" max="16384" width="9" style="10"/>
  </cols>
  <sheetData>
    <row r="1" ht="30" customHeight="1" spans="1:18">
      <c r="A1" s="11" t="s">
        <v>0</v>
      </c>
      <c r="B1" s="11"/>
      <c r="C1" s="11"/>
      <c r="D1" s="11"/>
      <c r="E1" s="11"/>
      <c r="F1" s="11"/>
      <c r="G1" s="11"/>
      <c r="H1" s="126"/>
    </row>
    <row r="2" ht="20" customHeight="1" spans="1:18">
      <c r="A2" s="14" t="str">
        <f>备料清单封面!D10</f>
        <v>主材</v>
      </c>
      <c r="B2" s="14"/>
      <c r="C2" s="14"/>
      <c r="D2" s="14"/>
      <c r="E2" s="98" t="str">
        <f>备料清单封面!E10</f>
        <v>(板材、型材、外购材料)</v>
      </c>
      <c r="F2" s="98"/>
      <c r="G2" s="98"/>
      <c r="H2" s="99" t="str">
        <f>备料清单封面!I2</f>
        <v>版本号：</v>
      </c>
    </row>
    <row r="3" ht="20" customHeight="1" spans="1:18">
      <c r="A3" s="14"/>
      <c r="B3" s="14"/>
      <c r="C3" s="14"/>
      <c r="D3" s="14"/>
      <c r="E3" s="98"/>
      <c r="F3" s="98"/>
      <c r="G3" s="98"/>
      <c r="H3" s="99"/>
    </row>
    <row r="4" ht="20" customHeight="1" spans="1:18">
      <c r="A4" s="14"/>
      <c r="B4" s="14"/>
      <c r="C4" s="14"/>
      <c r="D4" s="14"/>
      <c r="E4" s="98"/>
      <c r="F4" s="98"/>
      <c r="G4" s="98"/>
      <c r="H4" s="99" t="str">
        <f ca="1">备料清单封面!I4</f>
        <v>【REV0】</v>
      </c>
    </row>
    <row r="5" ht="20" customHeight="1" spans="1:18">
      <c r="A5" s="14"/>
      <c r="B5" s="14"/>
      <c r="C5" s="14"/>
      <c r="D5" s="14"/>
      <c r="E5" s="98"/>
      <c r="F5" s="98"/>
      <c r="G5" s="98"/>
      <c r="H5" s="99"/>
    </row>
    <row r="6" s="2" customFormat="1" ht="24.95" customHeight="1" spans="1:18">
      <c r="A6" s="18" t="str">
        <f>备料清单封面!B6</f>
        <v>工 程 名 称：</v>
      </c>
      <c r="B6" s="18"/>
      <c r="C6" s="19" t="str">
        <f ca="1">备料清单封面!C6</f>
        <v>项目名称-内容简写</v>
      </c>
      <c r="D6" s="19"/>
      <c r="E6" s="19"/>
      <c r="F6" s="19"/>
      <c r="G6" s="19"/>
      <c r="H6" s="19"/>
      <c r="I6" s="129" t="s">
        <v>88</v>
      </c>
      <c r="J6" s="130" t="s">
        <v>89</v>
      </c>
      <c r="K6" s="130" t="s">
        <v>90</v>
      </c>
      <c r="L6" s="130" t="s">
        <v>91</v>
      </c>
      <c r="M6" s="130" t="s">
        <v>92</v>
      </c>
      <c r="N6" s="130" t="s">
        <v>93</v>
      </c>
      <c r="O6" s="130" t="s">
        <v>94</v>
      </c>
      <c r="P6" s="130" t="s">
        <v>48</v>
      </c>
      <c r="Q6" s="130" t="s">
        <v>48</v>
      </c>
      <c r="R6" s="130" t="s">
        <v>48</v>
      </c>
    </row>
    <row r="7" s="2" customFormat="1" ht="24.95" customHeight="1" spans="1:18">
      <c r="A7" s="18" t="str">
        <f>备料清单封面!B7</f>
        <v>工 程 编 号：</v>
      </c>
      <c r="B7" s="18"/>
      <c r="C7" s="137" t="str">
        <f ca="1">备料清单封面!C7</f>
        <v>项目编号</v>
      </c>
      <c r="D7" s="137"/>
      <c r="E7" s="137"/>
      <c r="F7" s="137"/>
      <c r="G7" s="137"/>
      <c r="H7" s="137"/>
    </row>
    <row r="8" s="3" customFormat="1" ht="50" customHeight="1" spans="1:18">
      <c r="A8" s="26" t="s">
        <v>28</v>
      </c>
      <c r="B8" s="26" t="s">
        <v>95</v>
      </c>
      <c r="C8" s="26" t="s">
        <v>96</v>
      </c>
      <c r="D8" s="26" t="s">
        <v>81</v>
      </c>
      <c r="E8" s="28" t="s">
        <v>97</v>
      </c>
      <c r="F8" s="28" t="s">
        <v>98</v>
      </c>
      <c r="G8" s="28" t="s">
        <v>99</v>
      </c>
      <c r="H8" s="26" t="s">
        <v>100</v>
      </c>
    </row>
    <row r="9" s="3" customFormat="1" ht="25" customHeight="1" spans="1:18">
      <c r="A9" s="31">
        <v>1</v>
      </c>
      <c r="B9" s="131" t="s">
        <v>101</v>
      </c>
      <c r="C9" s="131"/>
      <c r="D9" s="131"/>
      <c r="E9" s="131"/>
      <c r="F9" s="131"/>
      <c r="G9" s="131"/>
      <c r="H9" s="131"/>
    </row>
    <row r="10" s="136" customFormat="1" ht="25" customHeight="1" spans="1:18">
      <c r="A10" s="31">
        <v>2</v>
      </c>
      <c r="B10" s="31" t="s">
        <v>89</v>
      </c>
      <c r="C10" s="138" t="s">
        <v>102</v>
      </c>
      <c r="D10" s="138" t="s">
        <v>102</v>
      </c>
      <c r="E10" s="139" t="s">
        <v>48</v>
      </c>
      <c r="F10" s="140">
        <v>1</v>
      </c>
      <c r="G10" s="134">
        <f>SUM(F10:F23)</f>
        <v>1</v>
      </c>
      <c r="H10" s="135"/>
      <c r="I10" s="141"/>
      <c r="J10" s="141"/>
      <c r="K10" s="141"/>
      <c r="L10" s="141"/>
      <c r="M10" s="141"/>
    </row>
    <row r="11" s="136" customFormat="1" ht="25" customHeight="1" spans="1:18">
      <c r="A11" s="31">
        <v>3</v>
      </c>
      <c r="B11" s="31" t="s">
        <v>89</v>
      </c>
      <c r="C11" s="138" t="s">
        <v>102</v>
      </c>
      <c r="D11" s="138" t="s">
        <v>102</v>
      </c>
      <c r="E11" s="139" t="s">
        <v>48</v>
      </c>
      <c r="F11" s="140">
        <v>0</v>
      </c>
      <c r="G11" s="134"/>
      <c r="H11" s="135"/>
      <c r="I11" s="141"/>
      <c r="J11" s="141"/>
      <c r="K11" s="141"/>
      <c r="L11" s="141"/>
      <c r="M11" s="141"/>
    </row>
    <row r="12" s="136" customFormat="1" ht="25" customHeight="1" spans="1:18">
      <c r="A12" s="31">
        <v>4</v>
      </c>
      <c r="B12" s="31" t="s">
        <v>89</v>
      </c>
      <c r="C12" s="138" t="s">
        <v>102</v>
      </c>
      <c r="D12" s="138" t="s">
        <v>102</v>
      </c>
      <c r="E12" s="139" t="s">
        <v>48</v>
      </c>
      <c r="F12" s="140">
        <v>0</v>
      </c>
      <c r="G12" s="134"/>
      <c r="H12" s="135"/>
      <c r="I12" s="141"/>
      <c r="J12" s="141"/>
      <c r="K12" s="141"/>
      <c r="L12" s="141"/>
      <c r="M12" s="141"/>
    </row>
    <row r="13" s="136" customFormat="1" ht="25" customHeight="1" spans="1:18">
      <c r="A13" s="31">
        <v>5</v>
      </c>
      <c r="B13" s="31" t="s">
        <v>89</v>
      </c>
      <c r="C13" s="138" t="s">
        <v>102</v>
      </c>
      <c r="D13" s="138" t="s">
        <v>102</v>
      </c>
      <c r="E13" s="139" t="s">
        <v>48</v>
      </c>
      <c r="F13" s="140">
        <v>0</v>
      </c>
      <c r="G13" s="134"/>
      <c r="H13" s="135"/>
      <c r="I13" s="141"/>
      <c r="J13" s="141"/>
      <c r="K13" s="141"/>
      <c r="L13" s="141"/>
      <c r="M13" s="141"/>
    </row>
    <row r="14" s="136" customFormat="1" ht="25" customHeight="1" spans="1:18">
      <c r="A14" s="31">
        <v>6</v>
      </c>
      <c r="B14" s="31" t="s">
        <v>89</v>
      </c>
      <c r="C14" s="138" t="s">
        <v>102</v>
      </c>
      <c r="D14" s="138" t="s">
        <v>102</v>
      </c>
      <c r="E14" s="139" t="s">
        <v>48</v>
      </c>
      <c r="F14" s="140">
        <v>0</v>
      </c>
      <c r="G14" s="134"/>
      <c r="H14" s="135"/>
      <c r="I14" s="141"/>
      <c r="J14" s="141"/>
      <c r="K14" s="141"/>
      <c r="L14" s="141"/>
      <c r="M14" s="141"/>
    </row>
    <row r="15" s="136" customFormat="1" ht="25" customHeight="1" spans="1:18">
      <c r="A15" s="31">
        <v>7</v>
      </c>
      <c r="B15" s="31" t="s">
        <v>89</v>
      </c>
      <c r="C15" s="138" t="s">
        <v>102</v>
      </c>
      <c r="D15" s="138" t="s">
        <v>102</v>
      </c>
      <c r="E15" s="139" t="s">
        <v>48</v>
      </c>
      <c r="F15" s="140">
        <v>0</v>
      </c>
      <c r="G15" s="134"/>
      <c r="H15" s="135"/>
      <c r="I15" s="141"/>
      <c r="J15" s="141"/>
      <c r="K15" s="141"/>
      <c r="L15" s="141"/>
      <c r="M15" s="141"/>
    </row>
    <row r="16" s="136" customFormat="1" ht="25" customHeight="1" spans="1:18">
      <c r="A16" s="31">
        <v>8</v>
      </c>
      <c r="B16" s="31" t="s">
        <v>89</v>
      </c>
      <c r="C16" s="138" t="s">
        <v>102</v>
      </c>
      <c r="D16" s="138" t="s">
        <v>102</v>
      </c>
      <c r="E16" s="139" t="s">
        <v>48</v>
      </c>
      <c r="F16" s="140">
        <v>0</v>
      </c>
      <c r="G16" s="134"/>
      <c r="H16" s="135"/>
      <c r="I16" s="141"/>
      <c r="J16" s="141"/>
      <c r="K16" s="141"/>
      <c r="L16" s="141"/>
      <c r="M16" s="141"/>
    </row>
    <row r="17" s="136" customFormat="1" ht="25" customHeight="1" spans="1:18">
      <c r="A17" s="31">
        <v>9</v>
      </c>
      <c r="B17" s="31" t="s">
        <v>89</v>
      </c>
      <c r="C17" s="138" t="s">
        <v>102</v>
      </c>
      <c r="D17" s="138" t="s">
        <v>102</v>
      </c>
      <c r="E17" s="139" t="s">
        <v>48</v>
      </c>
      <c r="F17" s="140">
        <v>0</v>
      </c>
      <c r="G17" s="134"/>
      <c r="H17" s="135"/>
      <c r="I17" s="141"/>
      <c r="J17" s="141"/>
      <c r="K17" s="141"/>
      <c r="L17" s="141"/>
      <c r="M17" s="141"/>
    </row>
    <row r="18" s="136" customFormat="1" ht="25" customHeight="1" spans="1:18">
      <c r="A18" s="31">
        <v>10</v>
      </c>
      <c r="B18" s="31" t="s">
        <v>89</v>
      </c>
      <c r="C18" s="138" t="s">
        <v>102</v>
      </c>
      <c r="D18" s="138" t="s">
        <v>102</v>
      </c>
      <c r="E18" s="139" t="s">
        <v>48</v>
      </c>
      <c r="F18" s="140">
        <v>0</v>
      </c>
      <c r="G18" s="134"/>
      <c r="H18" s="135"/>
      <c r="I18" s="141"/>
      <c r="J18" s="141"/>
      <c r="K18" s="141"/>
      <c r="L18" s="141"/>
      <c r="M18" s="141"/>
    </row>
    <row r="19" s="136" customFormat="1" ht="25" customHeight="1" spans="1:18">
      <c r="A19" s="31">
        <v>11</v>
      </c>
      <c r="B19" s="31" t="s">
        <v>89</v>
      </c>
      <c r="C19" s="138" t="s">
        <v>102</v>
      </c>
      <c r="D19" s="138" t="s">
        <v>102</v>
      </c>
      <c r="E19" s="139" t="s">
        <v>48</v>
      </c>
      <c r="F19" s="140">
        <v>0</v>
      </c>
      <c r="G19" s="134"/>
      <c r="H19" s="135"/>
      <c r="I19" s="141"/>
      <c r="J19" s="141"/>
      <c r="K19" s="141"/>
      <c r="L19" s="141"/>
      <c r="M19" s="141"/>
    </row>
    <row r="20" s="136" customFormat="1" ht="25" customHeight="1" spans="1:18">
      <c r="A20" s="31">
        <v>12</v>
      </c>
      <c r="B20" s="31" t="s">
        <v>89</v>
      </c>
      <c r="C20" s="138" t="s">
        <v>102</v>
      </c>
      <c r="D20" s="138" t="s">
        <v>102</v>
      </c>
      <c r="E20" s="139" t="s">
        <v>48</v>
      </c>
      <c r="F20" s="140">
        <v>0</v>
      </c>
      <c r="G20" s="134"/>
      <c r="H20" s="135"/>
      <c r="I20" s="141"/>
      <c r="J20" s="141"/>
      <c r="K20" s="141"/>
      <c r="L20" s="141"/>
      <c r="M20" s="141"/>
    </row>
    <row r="21" s="136" customFormat="1" ht="25" customHeight="1" spans="1:18">
      <c r="A21" s="31">
        <v>13</v>
      </c>
      <c r="B21" s="31" t="s">
        <v>89</v>
      </c>
      <c r="C21" s="138" t="s">
        <v>102</v>
      </c>
      <c r="D21" s="138" t="s">
        <v>102</v>
      </c>
      <c r="E21" s="139" t="s">
        <v>48</v>
      </c>
      <c r="F21" s="140">
        <v>0</v>
      </c>
      <c r="G21" s="134"/>
      <c r="H21" s="135"/>
      <c r="I21" s="141"/>
      <c r="J21" s="141"/>
      <c r="K21" s="141"/>
      <c r="L21" s="141"/>
      <c r="M21" s="141"/>
    </row>
    <row r="22" s="136" customFormat="1" ht="25" customHeight="1" spans="1:18">
      <c r="A22" s="31">
        <v>14</v>
      </c>
      <c r="B22" s="31" t="s">
        <v>89</v>
      </c>
      <c r="C22" s="138" t="s">
        <v>102</v>
      </c>
      <c r="D22" s="138" t="s">
        <v>102</v>
      </c>
      <c r="E22" s="139" t="s">
        <v>48</v>
      </c>
      <c r="F22" s="140">
        <v>0</v>
      </c>
      <c r="G22" s="134"/>
      <c r="H22" s="135"/>
      <c r="I22" s="141"/>
      <c r="J22" s="141"/>
      <c r="K22" s="141"/>
      <c r="L22" s="141"/>
      <c r="M22" s="141"/>
    </row>
    <row r="23" s="136" customFormat="1" ht="25" customHeight="1" spans="1:18">
      <c r="A23" s="31">
        <v>15</v>
      </c>
      <c r="B23" s="31" t="s">
        <v>89</v>
      </c>
      <c r="C23" s="138" t="s">
        <v>102</v>
      </c>
      <c r="D23" s="138" t="s">
        <v>102</v>
      </c>
      <c r="E23" s="139" t="s">
        <v>48</v>
      </c>
      <c r="F23" s="140">
        <v>0</v>
      </c>
      <c r="G23" s="134"/>
      <c r="H23" s="135"/>
      <c r="I23" s="141"/>
      <c r="J23" s="141"/>
      <c r="K23" s="141"/>
      <c r="L23" s="141"/>
      <c r="M23" s="141"/>
    </row>
    <row r="24" s="136" customFormat="1" ht="25" customHeight="1" spans="1:18">
      <c r="A24" s="31">
        <v>16</v>
      </c>
      <c r="B24" s="131" t="s">
        <v>103</v>
      </c>
      <c r="C24" s="131"/>
      <c r="D24" s="131"/>
      <c r="E24" s="131"/>
      <c r="F24" s="131"/>
      <c r="G24" s="131"/>
      <c r="H24" s="131"/>
      <c r="I24" s="129" t="s">
        <v>104</v>
      </c>
      <c r="J24" s="142" t="s">
        <v>105</v>
      </c>
      <c r="K24" s="143"/>
      <c r="L24" s="143"/>
      <c r="M24" s="143"/>
      <c r="N24" s="143"/>
      <c r="O24" s="143"/>
      <c r="P24" s="143"/>
      <c r="Q24" s="143"/>
      <c r="R24" s="144"/>
    </row>
    <row r="25" s="136" customFormat="1" ht="25" customHeight="1" spans="1:18">
      <c r="A25" s="31">
        <v>17</v>
      </c>
      <c r="B25" s="138" t="s">
        <v>102</v>
      </c>
      <c r="C25" s="138" t="s">
        <v>102</v>
      </c>
      <c r="D25" s="138" t="s">
        <v>102</v>
      </c>
      <c r="E25" s="138">
        <v>0</v>
      </c>
      <c r="F25" s="140">
        <v>0</v>
      </c>
      <c r="G25" s="134">
        <f>SUM(F25:F32)</f>
        <v>0</v>
      </c>
      <c r="H25" s="145"/>
    </row>
    <row r="26" s="136" customFormat="1" ht="25" customHeight="1" spans="1:18">
      <c r="A26" s="31">
        <v>18</v>
      </c>
      <c r="B26" s="138" t="s">
        <v>102</v>
      </c>
      <c r="C26" s="138" t="s">
        <v>102</v>
      </c>
      <c r="D26" s="138" t="s">
        <v>102</v>
      </c>
      <c r="E26" s="138">
        <v>0</v>
      </c>
      <c r="F26" s="140">
        <v>0</v>
      </c>
      <c r="G26" s="134"/>
      <c r="H26" s="145"/>
      <c r="I26" s="141"/>
      <c r="J26" s="141"/>
      <c r="K26" s="141"/>
      <c r="L26" s="141"/>
      <c r="M26" s="141"/>
    </row>
    <row r="27" s="136" customFormat="1" ht="25" customHeight="1" spans="1:18">
      <c r="A27" s="31">
        <v>19</v>
      </c>
      <c r="B27" s="138" t="s">
        <v>102</v>
      </c>
      <c r="C27" s="138" t="s">
        <v>102</v>
      </c>
      <c r="D27" s="138" t="s">
        <v>102</v>
      </c>
      <c r="E27" s="138">
        <v>0</v>
      </c>
      <c r="F27" s="140">
        <v>0</v>
      </c>
      <c r="G27" s="134"/>
      <c r="H27" s="145"/>
      <c r="I27" s="141"/>
      <c r="J27" s="141"/>
      <c r="K27" s="141"/>
      <c r="L27" s="141"/>
      <c r="M27" s="141"/>
    </row>
    <row r="28" s="136" customFormat="1" ht="25" customHeight="1" spans="1:18">
      <c r="A28" s="31">
        <v>20</v>
      </c>
      <c r="B28" s="138" t="s">
        <v>102</v>
      </c>
      <c r="C28" s="138" t="s">
        <v>102</v>
      </c>
      <c r="D28" s="138" t="s">
        <v>102</v>
      </c>
      <c r="E28" s="138">
        <v>0</v>
      </c>
      <c r="F28" s="140">
        <v>0</v>
      </c>
      <c r="G28" s="134"/>
      <c r="H28" s="145"/>
      <c r="I28" s="141"/>
      <c r="J28" s="141"/>
      <c r="K28" s="141"/>
      <c r="L28" s="141"/>
      <c r="M28" s="141"/>
    </row>
    <row r="29" s="136" customFormat="1" ht="25" customHeight="1" spans="1:18">
      <c r="A29" s="31">
        <v>21</v>
      </c>
      <c r="B29" s="138" t="s">
        <v>102</v>
      </c>
      <c r="C29" s="138" t="s">
        <v>102</v>
      </c>
      <c r="D29" s="138" t="s">
        <v>102</v>
      </c>
      <c r="E29" s="138">
        <v>0</v>
      </c>
      <c r="F29" s="140">
        <v>0</v>
      </c>
      <c r="G29" s="134"/>
      <c r="H29" s="145"/>
      <c r="I29" s="141"/>
      <c r="J29" s="141"/>
      <c r="K29" s="141"/>
      <c r="L29" s="141"/>
      <c r="M29" s="141"/>
    </row>
    <row r="30" s="136" customFormat="1" ht="25" customHeight="1" spans="1:18">
      <c r="A30" s="31">
        <v>22</v>
      </c>
      <c r="B30" s="138" t="s">
        <v>102</v>
      </c>
      <c r="C30" s="138" t="s">
        <v>102</v>
      </c>
      <c r="D30" s="138" t="s">
        <v>102</v>
      </c>
      <c r="E30" s="138">
        <v>0</v>
      </c>
      <c r="F30" s="140">
        <v>0</v>
      </c>
      <c r="G30" s="134"/>
      <c r="H30" s="145"/>
      <c r="I30" s="141"/>
      <c r="J30" s="141"/>
      <c r="K30" s="141"/>
      <c r="L30" s="141"/>
      <c r="M30" s="141"/>
    </row>
    <row r="31" s="136" customFormat="1" ht="25" customHeight="1" spans="1:18">
      <c r="A31" s="31">
        <v>23</v>
      </c>
      <c r="B31" s="138" t="s">
        <v>102</v>
      </c>
      <c r="C31" s="138" t="s">
        <v>102</v>
      </c>
      <c r="D31" s="138" t="s">
        <v>102</v>
      </c>
      <c r="E31" s="138">
        <v>0</v>
      </c>
      <c r="F31" s="140">
        <v>0</v>
      </c>
      <c r="G31" s="134"/>
      <c r="H31" s="146" t="s">
        <v>106</v>
      </c>
      <c r="I31" s="141"/>
      <c r="J31" s="141"/>
      <c r="K31" s="141"/>
      <c r="L31" s="141"/>
      <c r="M31" s="141"/>
    </row>
    <row r="32" s="136" customFormat="1" ht="25" customHeight="1" spans="1:18">
      <c r="A32" s="31">
        <v>24</v>
      </c>
      <c r="B32" s="138" t="s">
        <v>102</v>
      </c>
      <c r="C32" s="138" t="s">
        <v>102</v>
      </c>
      <c r="D32" s="138" t="s">
        <v>102</v>
      </c>
      <c r="E32" s="138">
        <v>0</v>
      </c>
      <c r="F32" s="140">
        <v>0</v>
      </c>
      <c r="G32" s="134"/>
      <c r="H32" s="146" t="s">
        <v>107</v>
      </c>
      <c r="I32" s="141"/>
      <c r="J32" s="141"/>
      <c r="K32" s="141"/>
      <c r="L32" s="141"/>
      <c r="M32" s="141"/>
    </row>
    <row r="33" s="96" customFormat="1" ht="25" customHeight="1" spans="1:9">
      <c r="A33" s="36"/>
      <c r="B33" s="37"/>
      <c r="C33" s="36"/>
      <c r="D33" s="124"/>
      <c r="E33" s="38"/>
      <c r="F33" s="124" t="s">
        <v>108</v>
      </c>
      <c r="G33" s="147">
        <f>SUM(G10:G32)</f>
        <v>1</v>
      </c>
      <c r="H33" s="41"/>
      <c r="I33" s="42" t="s">
        <v>109</v>
      </c>
    </row>
  </sheetData>
  <mergeCells count="14">
    <mergeCell ref="A1:H1"/>
    <mergeCell ref="A6:B6"/>
    <mergeCell ref="C6:H6"/>
    <mergeCell ref="A7:B7"/>
    <mergeCell ref="C7:H7"/>
    <mergeCell ref="B9:H9"/>
    <mergeCell ref="B24:H24"/>
    <mergeCell ref="J24:R24"/>
    <mergeCell ref="G10:G23"/>
    <mergeCell ref="G25:G32"/>
    <mergeCell ref="H2:H3"/>
    <mergeCell ref="H4:H5"/>
    <mergeCell ref="A2:D5"/>
    <mergeCell ref="E2:G5"/>
  </mergeCells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K33"/>
  <sheetViews>
    <sheetView view="pageBreakPreview" zoomScale="70" zoomScaleNormal="100" workbookViewId="0">
      <pane ySplit="8" topLeftCell="A9" activePane="bottomLeft" state="frozen"/>
      <selection/>
      <selection pane="bottomLeft" activeCell="M25" sqref="M25"/>
    </sheetView>
  </sheetViews>
  <sheetFormatPr defaultColWidth="9" defaultRowHeight="14.25"/>
  <cols>
    <col min="1" max="1" width="7.625" style="5" customWidth="1"/>
    <col min="2" max="2" width="15.625" style="6" customWidth="1"/>
    <col min="3" max="3" width="25.625" style="5" customWidth="1"/>
    <col min="4" max="4" width="20.625" style="5" customWidth="1"/>
    <col min="5" max="5" width="25.625" style="44" customWidth="1"/>
    <col min="6" max="6" width="25.625" style="5" customWidth="1"/>
    <col min="7" max="7" width="25.625" style="8" customWidth="1"/>
    <col min="8" max="8" width="15.625" style="9" customWidth="1"/>
    <col min="9" max="11" width="10.625" style="10" customWidth="1"/>
    <col min="12" max="16384" width="9" style="10"/>
  </cols>
  <sheetData>
    <row r="1" ht="30" customHeight="1" spans="1:11">
      <c r="A1" s="11" t="s">
        <v>0</v>
      </c>
      <c r="B1" s="12"/>
      <c r="C1" s="11"/>
      <c r="D1" s="11"/>
      <c r="E1" s="11"/>
      <c r="F1" s="11"/>
      <c r="G1" s="11"/>
      <c r="H1" s="126"/>
    </row>
    <row r="2" ht="20" customHeight="1" spans="1:11">
      <c r="A2" s="14" t="str">
        <f>备料清单封面!D11</f>
        <v>CD材料</v>
      </c>
      <c r="B2" s="14"/>
      <c r="C2" s="14"/>
      <c r="D2" s="14"/>
      <c r="E2" s="98" t="str">
        <f>备料清单封面!E11</f>
        <v>(C型钢、D圆钢拉条)</v>
      </c>
      <c r="F2" s="98"/>
      <c r="G2" s="98"/>
      <c r="H2" s="99" t="str">
        <f>备料清单封面!I2</f>
        <v>版本号：</v>
      </c>
    </row>
    <row r="3" customFormat="1" ht="20" customHeight="1" spans="1:11">
      <c r="A3" s="14"/>
      <c r="B3" s="14"/>
      <c r="C3" s="14"/>
      <c r="D3" s="14"/>
      <c r="E3" s="98"/>
      <c r="F3" s="98"/>
      <c r="G3" s="98"/>
      <c r="H3" s="99"/>
      <c r="I3" s="10"/>
      <c r="J3" s="10"/>
      <c r="K3" s="10"/>
    </row>
    <row r="4" customFormat="1" ht="20" customHeight="1" spans="1:11">
      <c r="A4" s="14"/>
      <c r="B4" s="14"/>
      <c r="C4" s="14"/>
      <c r="D4" s="14"/>
      <c r="E4" s="98"/>
      <c r="F4" s="98"/>
      <c r="G4" s="98"/>
      <c r="H4" s="99" t="str">
        <f ca="1">备料清单封面!I4</f>
        <v>【REV0】</v>
      </c>
      <c r="I4" s="10"/>
      <c r="J4" s="10"/>
      <c r="K4" s="10"/>
    </row>
    <row r="5" s="1" customFormat="1" ht="20" customHeight="1" spans="1:11">
      <c r="A5" s="14"/>
      <c r="B5" s="14"/>
      <c r="C5" s="14"/>
      <c r="D5" s="14"/>
      <c r="E5" s="98"/>
      <c r="F5" s="98"/>
      <c r="G5" s="98"/>
      <c r="H5" s="99"/>
      <c r="I5" s="127" t="s">
        <v>110</v>
      </c>
      <c r="J5" s="43"/>
      <c r="K5" s="43"/>
    </row>
    <row r="6" s="2" customFormat="1" ht="24.95" customHeight="1" spans="1:11">
      <c r="A6" s="18" t="str">
        <f>备料清单封面!B6</f>
        <v>工 程 名 称：</v>
      </c>
      <c r="B6" s="128"/>
      <c r="C6" s="19" t="str">
        <f ca="1">备料清单封面!C6</f>
        <v>项目名称-内容简写</v>
      </c>
      <c r="D6" s="19"/>
      <c r="E6" s="19"/>
      <c r="F6" s="19"/>
      <c r="G6" s="19"/>
      <c r="H6" s="19"/>
      <c r="I6" s="129" t="s">
        <v>88</v>
      </c>
      <c r="J6" s="130" t="s">
        <v>111</v>
      </c>
      <c r="K6" s="130" t="s">
        <v>91</v>
      </c>
    </row>
    <row r="7" s="2" customFormat="1" ht="24.95" customHeight="1" spans="1:11">
      <c r="A7" s="18" t="str">
        <f>备料清单封面!B7</f>
        <v>工 程 编 号：</v>
      </c>
      <c r="B7" s="128"/>
      <c r="C7" s="19" t="str">
        <f ca="1">备料清单封面!C7</f>
        <v>项目编号</v>
      </c>
      <c r="D7" s="19"/>
      <c r="E7" s="19"/>
      <c r="F7" s="19"/>
      <c r="G7" s="19"/>
      <c r="H7" s="19"/>
    </row>
    <row r="8" s="3" customFormat="1" ht="50" customHeight="1" spans="1:11">
      <c r="A8" s="26" t="s">
        <v>28</v>
      </c>
      <c r="B8" s="26" t="s">
        <v>95</v>
      </c>
      <c r="C8" s="26" t="s">
        <v>96</v>
      </c>
      <c r="D8" s="26" t="s">
        <v>81</v>
      </c>
      <c r="E8" s="26" t="s">
        <v>112</v>
      </c>
      <c r="F8" s="26" t="s">
        <v>98</v>
      </c>
      <c r="G8" s="26" t="s">
        <v>99</v>
      </c>
      <c r="H8" s="28" t="s">
        <v>100</v>
      </c>
    </row>
    <row r="9" s="3" customFormat="1" ht="25" customHeight="1" spans="1:11">
      <c r="A9" s="31">
        <v>1</v>
      </c>
      <c r="B9" s="131" t="s">
        <v>113</v>
      </c>
      <c r="C9" s="131"/>
      <c r="D9" s="131"/>
      <c r="E9" s="131"/>
      <c r="F9" s="131"/>
      <c r="G9" s="131"/>
      <c r="H9" s="131"/>
    </row>
    <row r="10" s="3" customFormat="1" ht="25" customHeight="1" spans="1:11">
      <c r="A10" s="31">
        <v>2</v>
      </c>
      <c r="B10" s="31" t="s">
        <v>111</v>
      </c>
      <c r="C10" s="33" t="s">
        <v>102</v>
      </c>
      <c r="D10" s="33" t="s">
        <v>102</v>
      </c>
      <c r="E10" s="132">
        <v>0</v>
      </c>
      <c r="F10" s="133">
        <v>2</v>
      </c>
      <c r="G10" s="134">
        <f>SUM(F10:F28)</f>
        <v>2</v>
      </c>
      <c r="H10" s="135"/>
    </row>
    <row r="11" s="3" customFormat="1" ht="25" customHeight="1" spans="1:11">
      <c r="A11" s="31">
        <v>3</v>
      </c>
      <c r="B11" s="31" t="s">
        <v>111</v>
      </c>
      <c r="C11" s="33" t="s">
        <v>102</v>
      </c>
      <c r="D11" s="33" t="s">
        <v>102</v>
      </c>
      <c r="E11" s="132">
        <v>0</v>
      </c>
      <c r="F11" s="133">
        <v>0</v>
      </c>
      <c r="G11" s="134"/>
      <c r="H11" s="135"/>
    </row>
    <row r="12" s="3" customFormat="1" ht="25" customHeight="1" spans="1:11">
      <c r="A12" s="31">
        <v>4</v>
      </c>
      <c r="B12" s="31" t="s">
        <v>111</v>
      </c>
      <c r="C12" s="33" t="s">
        <v>102</v>
      </c>
      <c r="D12" s="33" t="s">
        <v>102</v>
      </c>
      <c r="E12" s="132">
        <v>0</v>
      </c>
      <c r="F12" s="133">
        <v>0</v>
      </c>
      <c r="G12" s="134"/>
      <c r="H12" s="135"/>
    </row>
    <row r="13" s="3" customFormat="1" ht="25" customHeight="1" spans="1:11">
      <c r="A13" s="31">
        <v>5</v>
      </c>
      <c r="B13" s="31" t="s">
        <v>111</v>
      </c>
      <c r="C13" s="33" t="s">
        <v>102</v>
      </c>
      <c r="D13" s="33" t="s">
        <v>102</v>
      </c>
      <c r="E13" s="132">
        <v>0</v>
      </c>
      <c r="F13" s="133">
        <v>0</v>
      </c>
      <c r="G13" s="134"/>
      <c r="H13" s="135"/>
    </row>
    <row r="14" s="3" customFormat="1" ht="25" customHeight="1" spans="1:11">
      <c r="A14" s="31">
        <v>6</v>
      </c>
      <c r="B14" s="31" t="s">
        <v>111</v>
      </c>
      <c r="C14" s="33" t="s">
        <v>102</v>
      </c>
      <c r="D14" s="33" t="s">
        <v>102</v>
      </c>
      <c r="E14" s="132">
        <v>0</v>
      </c>
      <c r="F14" s="133">
        <v>0</v>
      </c>
      <c r="G14" s="134"/>
      <c r="H14" s="135"/>
    </row>
    <row r="15" s="3" customFormat="1" ht="25" customHeight="1" spans="1:11">
      <c r="A15" s="31">
        <v>7</v>
      </c>
      <c r="B15" s="31" t="s">
        <v>111</v>
      </c>
      <c r="C15" s="33" t="s">
        <v>102</v>
      </c>
      <c r="D15" s="33" t="s">
        <v>102</v>
      </c>
      <c r="E15" s="132">
        <v>0</v>
      </c>
      <c r="F15" s="133">
        <v>0</v>
      </c>
      <c r="G15" s="134"/>
      <c r="H15" s="135"/>
    </row>
    <row r="16" s="3" customFormat="1" ht="25" customHeight="1" spans="1:11">
      <c r="A16" s="31">
        <v>8</v>
      </c>
      <c r="B16" s="31" t="s">
        <v>111</v>
      </c>
      <c r="C16" s="33" t="s">
        <v>102</v>
      </c>
      <c r="D16" s="33" t="s">
        <v>102</v>
      </c>
      <c r="E16" s="132">
        <v>0</v>
      </c>
      <c r="F16" s="133">
        <v>0</v>
      </c>
      <c r="G16" s="134"/>
      <c r="H16" s="135"/>
    </row>
    <row r="17" s="3" customFormat="1" ht="25" customHeight="1" spans="1:8">
      <c r="A17" s="31">
        <v>9</v>
      </c>
      <c r="B17" s="31" t="s">
        <v>111</v>
      </c>
      <c r="C17" s="33" t="s">
        <v>102</v>
      </c>
      <c r="D17" s="33" t="s">
        <v>102</v>
      </c>
      <c r="E17" s="132">
        <v>0</v>
      </c>
      <c r="F17" s="133">
        <v>0</v>
      </c>
      <c r="G17" s="134"/>
      <c r="H17" s="135"/>
    </row>
    <row r="18" s="3" customFormat="1" ht="25" customHeight="1" spans="1:8">
      <c r="A18" s="31">
        <v>10</v>
      </c>
      <c r="B18" s="31" t="s">
        <v>111</v>
      </c>
      <c r="C18" s="33" t="s">
        <v>102</v>
      </c>
      <c r="D18" s="33" t="s">
        <v>102</v>
      </c>
      <c r="E18" s="132">
        <v>0</v>
      </c>
      <c r="F18" s="133">
        <v>0</v>
      </c>
      <c r="G18" s="134"/>
      <c r="H18" s="135"/>
    </row>
    <row r="19" s="3" customFormat="1" ht="25" customHeight="1" spans="1:8">
      <c r="A19" s="31">
        <v>11</v>
      </c>
      <c r="B19" s="31" t="s">
        <v>111</v>
      </c>
      <c r="C19" s="33" t="s">
        <v>102</v>
      </c>
      <c r="D19" s="33" t="s">
        <v>102</v>
      </c>
      <c r="E19" s="132">
        <v>0</v>
      </c>
      <c r="F19" s="133">
        <v>0</v>
      </c>
      <c r="G19" s="134"/>
      <c r="H19" s="135"/>
    </row>
    <row r="20" s="3" customFormat="1" ht="25" customHeight="1" spans="1:8">
      <c r="A20" s="31">
        <v>12</v>
      </c>
      <c r="B20" s="31" t="s">
        <v>111</v>
      </c>
      <c r="C20" s="33" t="s">
        <v>102</v>
      </c>
      <c r="D20" s="33" t="s">
        <v>102</v>
      </c>
      <c r="E20" s="132">
        <v>0</v>
      </c>
      <c r="F20" s="133">
        <v>0</v>
      </c>
      <c r="G20" s="134"/>
      <c r="H20" s="135"/>
    </row>
    <row r="21" s="3" customFormat="1" ht="25" customHeight="1" spans="1:8">
      <c r="A21" s="31">
        <v>13</v>
      </c>
      <c r="B21" s="31" t="s">
        <v>111</v>
      </c>
      <c r="C21" s="33" t="s">
        <v>102</v>
      </c>
      <c r="D21" s="33" t="s">
        <v>102</v>
      </c>
      <c r="E21" s="132">
        <v>0</v>
      </c>
      <c r="F21" s="133">
        <v>0</v>
      </c>
      <c r="G21" s="134"/>
      <c r="H21" s="135"/>
    </row>
    <row r="22" s="3" customFormat="1" ht="25" customHeight="1" spans="1:8">
      <c r="A22" s="31">
        <v>14</v>
      </c>
      <c r="B22" s="31" t="s">
        <v>111</v>
      </c>
      <c r="C22" s="33" t="s">
        <v>102</v>
      </c>
      <c r="D22" s="33" t="s">
        <v>102</v>
      </c>
      <c r="E22" s="132">
        <v>0</v>
      </c>
      <c r="F22" s="133">
        <v>0</v>
      </c>
      <c r="G22" s="134"/>
      <c r="H22" s="135"/>
    </row>
    <row r="23" s="3" customFormat="1" ht="25" customHeight="1" spans="1:8">
      <c r="A23" s="31">
        <v>15</v>
      </c>
      <c r="B23" s="31" t="s">
        <v>111</v>
      </c>
      <c r="C23" s="33" t="s">
        <v>102</v>
      </c>
      <c r="D23" s="33" t="s">
        <v>102</v>
      </c>
      <c r="E23" s="132">
        <v>0</v>
      </c>
      <c r="F23" s="133">
        <v>0</v>
      </c>
      <c r="G23" s="134"/>
      <c r="H23" s="135"/>
    </row>
    <row r="24" s="3" customFormat="1" ht="25" customHeight="1" spans="1:8">
      <c r="A24" s="31">
        <v>16</v>
      </c>
      <c r="B24" s="31" t="s">
        <v>111</v>
      </c>
      <c r="C24" s="33" t="s">
        <v>102</v>
      </c>
      <c r="D24" s="33" t="s">
        <v>102</v>
      </c>
      <c r="E24" s="132">
        <v>0</v>
      </c>
      <c r="F24" s="133">
        <v>0</v>
      </c>
      <c r="G24" s="134"/>
      <c r="H24" s="135"/>
    </row>
    <row r="25" s="3" customFormat="1" ht="25" customHeight="1" spans="1:8">
      <c r="A25" s="31">
        <v>17</v>
      </c>
      <c r="B25" s="31" t="s">
        <v>111</v>
      </c>
      <c r="C25" s="33" t="s">
        <v>102</v>
      </c>
      <c r="D25" s="33" t="s">
        <v>102</v>
      </c>
      <c r="E25" s="132">
        <v>0</v>
      </c>
      <c r="F25" s="133">
        <v>0</v>
      </c>
      <c r="G25" s="134"/>
      <c r="H25" s="135"/>
    </row>
    <row r="26" s="3" customFormat="1" ht="25" customHeight="1" spans="1:8">
      <c r="A26" s="31">
        <v>18</v>
      </c>
      <c r="B26" s="31" t="s">
        <v>111</v>
      </c>
      <c r="C26" s="33" t="s">
        <v>102</v>
      </c>
      <c r="D26" s="33" t="s">
        <v>102</v>
      </c>
      <c r="E26" s="132">
        <v>0</v>
      </c>
      <c r="F26" s="133">
        <v>0</v>
      </c>
      <c r="G26" s="134"/>
      <c r="H26" s="135"/>
    </row>
    <row r="27" s="3" customFormat="1" ht="25" customHeight="1" spans="1:8">
      <c r="A27" s="31">
        <v>19</v>
      </c>
      <c r="B27" s="31" t="s">
        <v>111</v>
      </c>
      <c r="C27" s="33" t="s">
        <v>102</v>
      </c>
      <c r="D27" s="33" t="s">
        <v>102</v>
      </c>
      <c r="E27" s="132">
        <v>0</v>
      </c>
      <c r="F27" s="133">
        <v>0</v>
      </c>
      <c r="G27" s="134"/>
      <c r="H27" s="135"/>
    </row>
    <row r="28" s="3" customFormat="1" ht="25" customHeight="1" spans="1:8">
      <c r="A28" s="31">
        <v>20</v>
      </c>
      <c r="B28" s="31" t="s">
        <v>111</v>
      </c>
      <c r="C28" s="33" t="s">
        <v>102</v>
      </c>
      <c r="D28" s="33" t="s">
        <v>102</v>
      </c>
      <c r="E28" s="132">
        <v>0</v>
      </c>
      <c r="F28" s="133">
        <v>0</v>
      </c>
      <c r="G28" s="134"/>
      <c r="H28" s="135"/>
    </row>
    <row r="29" s="4" customFormat="1" ht="25" customHeight="1" spans="1:8">
      <c r="A29" s="31">
        <v>21</v>
      </c>
      <c r="B29" s="131" t="s">
        <v>114</v>
      </c>
      <c r="C29" s="131"/>
      <c r="D29" s="131"/>
      <c r="E29" s="131"/>
      <c r="F29" s="131"/>
      <c r="G29" s="131"/>
      <c r="H29" s="131"/>
    </row>
    <row r="30" s="4" customFormat="1" ht="25" customHeight="1" spans="1:8">
      <c r="A30" s="31">
        <v>22</v>
      </c>
      <c r="B30" s="31" t="s">
        <v>91</v>
      </c>
      <c r="C30" s="33" t="s">
        <v>102</v>
      </c>
      <c r="D30" s="33" t="s">
        <v>102</v>
      </c>
      <c r="E30" s="132">
        <v>0</v>
      </c>
      <c r="F30" s="133">
        <v>0</v>
      </c>
      <c r="G30" s="134">
        <f>SUM(F30:F32)</f>
        <v>0</v>
      </c>
      <c r="H30" s="135"/>
    </row>
    <row r="31" s="4" customFormat="1" ht="25" customHeight="1" spans="1:8">
      <c r="A31" s="31">
        <v>23</v>
      </c>
      <c r="B31" s="31" t="s">
        <v>91</v>
      </c>
      <c r="C31" s="33" t="s">
        <v>102</v>
      </c>
      <c r="D31" s="33" t="s">
        <v>102</v>
      </c>
      <c r="E31" s="132">
        <v>0</v>
      </c>
      <c r="F31" s="133">
        <v>0</v>
      </c>
      <c r="G31" s="134"/>
      <c r="H31" s="135"/>
    </row>
    <row r="32" s="4" customFormat="1" ht="25" customHeight="1" spans="1:8">
      <c r="A32" s="31">
        <v>24</v>
      </c>
      <c r="B32" s="31" t="s">
        <v>91</v>
      </c>
      <c r="C32" s="33" t="s">
        <v>102</v>
      </c>
      <c r="D32" s="33" t="s">
        <v>102</v>
      </c>
      <c r="E32" s="132">
        <v>0</v>
      </c>
      <c r="F32" s="133">
        <v>0</v>
      </c>
      <c r="G32" s="134"/>
      <c r="H32" s="135"/>
    </row>
    <row r="33" s="96" customFormat="1" ht="25" customHeight="1" spans="1:9">
      <c r="A33" s="36"/>
      <c r="B33" s="37"/>
      <c r="C33" s="46"/>
      <c r="D33" s="36"/>
      <c r="E33" s="41"/>
      <c r="F33" s="41" t="s">
        <v>108</v>
      </c>
      <c r="G33" s="41">
        <f>SUM(G10:G32)</f>
        <v>2</v>
      </c>
      <c r="H33" s="41"/>
      <c r="I33" s="42" t="s">
        <v>109</v>
      </c>
    </row>
  </sheetData>
  <mergeCells count="13">
    <mergeCell ref="A1:H1"/>
    <mergeCell ref="A6:B6"/>
    <mergeCell ref="C6:H6"/>
    <mergeCell ref="A7:B7"/>
    <mergeCell ref="C7:H7"/>
    <mergeCell ref="B9:H9"/>
    <mergeCell ref="B29:H29"/>
    <mergeCell ref="G10:G28"/>
    <mergeCell ref="G30:G32"/>
    <mergeCell ref="H2:H3"/>
    <mergeCell ref="H4:H5"/>
    <mergeCell ref="A2:D5"/>
    <mergeCell ref="E2:G5"/>
  </mergeCells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92D050"/>
  </sheetPr>
  <dimension ref="A1:L33"/>
  <sheetViews>
    <sheetView view="pageBreakPreview" zoomScale="70" zoomScaleNormal="100" workbookViewId="0">
      <pane ySplit="8" topLeftCell="A11" activePane="bottomLeft" state="frozen"/>
      <selection/>
      <selection pane="bottomLeft" activeCell="K30" sqref="K30"/>
    </sheetView>
  </sheetViews>
  <sheetFormatPr defaultColWidth="9" defaultRowHeight="14.25"/>
  <cols>
    <col min="1" max="1" width="7.625" style="5" customWidth="1"/>
    <col min="2" max="2" width="15.625" style="6" customWidth="1"/>
    <col min="3" max="3" width="25.625" style="5" customWidth="1"/>
    <col min="4" max="4" width="20.625" style="5" customWidth="1"/>
    <col min="5" max="7" width="25.625" style="44" customWidth="1"/>
    <col min="8" max="8" width="30.625" style="5" customWidth="1"/>
    <col min="9" max="9" width="32.75" style="10" customWidth="1"/>
    <col min="10" max="10" width="49.5" style="10" customWidth="1"/>
    <col min="11" max="11" width="59.875" style="10" customWidth="1"/>
    <col min="12" max="12" width="50.625" style="10" customWidth="1"/>
    <col min="13" max="16384" width="9" style="10"/>
  </cols>
  <sheetData>
    <row r="1" ht="30" customHeight="1" spans="1:12">
      <c r="A1" s="11" t="s">
        <v>0</v>
      </c>
      <c r="B1" s="11"/>
      <c r="C1" s="11"/>
      <c r="D1" s="11"/>
      <c r="E1" s="11"/>
      <c r="F1" s="11"/>
      <c r="G1" s="11"/>
      <c r="H1" s="11"/>
      <c r="I1" s="105" t="s">
        <v>115</v>
      </c>
      <c r="J1" s="105"/>
      <c r="K1" s="105"/>
    </row>
    <row r="2" ht="20" customHeight="1" spans="1:12">
      <c r="A2" s="14" t="str">
        <f>备料清单封面!D12</f>
        <v>螺栓</v>
      </c>
      <c r="B2" s="14"/>
      <c r="C2" s="14"/>
      <c r="D2" s="14"/>
      <c r="E2" s="98" t="str">
        <f>备料清单封面!E12</f>
        <v>(螺栓、拉条螺母垫片)</v>
      </c>
      <c r="F2" s="98"/>
      <c r="G2" s="98"/>
      <c r="H2" s="99" t="str">
        <f>备料清单封面!I2</f>
        <v>版本号：</v>
      </c>
      <c r="I2" s="106" t="s">
        <v>116</v>
      </c>
      <c r="J2" s="106" t="s">
        <v>117</v>
      </c>
      <c r="K2" s="107" t="s">
        <v>118</v>
      </c>
    </row>
    <row r="3" customFormat="1" ht="20" customHeight="1" spans="1:12">
      <c r="A3" s="14"/>
      <c r="B3" s="14"/>
      <c r="C3" s="14"/>
      <c r="D3" s="14"/>
      <c r="E3" s="98"/>
      <c r="F3" s="98"/>
      <c r="G3" s="98"/>
      <c r="H3" s="99"/>
      <c r="I3" s="106"/>
      <c r="J3" s="106"/>
      <c r="K3" s="107"/>
    </row>
    <row r="4" customFormat="1" ht="20" customHeight="1" spans="1:12">
      <c r="A4" s="14"/>
      <c r="B4" s="14"/>
      <c r="C4" s="14"/>
      <c r="D4" s="14"/>
      <c r="E4" s="98"/>
      <c r="F4" s="98"/>
      <c r="G4" s="98"/>
      <c r="H4" s="99" t="str">
        <f ca="1">备料清单封面!I4</f>
        <v>【REV0】</v>
      </c>
      <c r="I4" s="106"/>
      <c r="J4" s="106"/>
      <c r="K4" s="107"/>
    </row>
    <row r="5" s="1" customFormat="1" ht="20" customHeight="1" spans="1:12">
      <c r="A5" s="14"/>
      <c r="B5" s="14"/>
      <c r="C5" s="14"/>
      <c r="D5" s="14"/>
      <c r="E5" s="98"/>
      <c r="F5" s="98"/>
      <c r="G5" s="98"/>
      <c r="H5" s="99"/>
      <c r="I5" s="108" t="s">
        <v>119</v>
      </c>
      <c r="J5" s="108" t="s">
        <v>120</v>
      </c>
      <c r="K5" s="108" t="s">
        <v>120</v>
      </c>
    </row>
    <row r="6" s="2" customFormat="1" ht="24.95" customHeight="1" spans="1:12">
      <c r="A6" s="18" t="str">
        <f>备料清单封面!B6</f>
        <v>工 程 名 称：</v>
      </c>
      <c r="B6" s="18"/>
      <c r="C6" s="19" t="str">
        <f ca="1">备料清单封面!C6</f>
        <v>项目名称-内容简写</v>
      </c>
      <c r="D6" s="19"/>
      <c r="E6" s="19"/>
      <c r="F6" s="19"/>
      <c r="G6" s="19"/>
      <c r="H6" s="19"/>
      <c r="I6" s="109"/>
      <c r="J6" s="109"/>
      <c r="K6" s="109"/>
    </row>
    <row r="7" s="2" customFormat="1" ht="24.95" customHeight="1" spans="1:12">
      <c r="A7" s="18" t="str">
        <f>备料清单封面!B7</f>
        <v>工 程 编 号：</v>
      </c>
      <c r="B7" s="18"/>
      <c r="C7" s="19" t="str">
        <f ca="1">备料清单封面!C7</f>
        <v>项目编号</v>
      </c>
      <c r="D7" s="19"/>
      <c r="E7" s="19"/>
      <c r="F7" s="19"/>
      <c r="G7" s="19"/>
      <c r="H7" s="19"/>
      <c r="I7" s="109"/>
      <c r="J7" s="109"/>
      <c r="K7" s="109"/>
      <c r="L7" s="110"/>
    </row>
    <row r="8" s="3" customFormat="1" ht="50" customHeight="1" spans="1:12">
      <c r="A8" s="26" t="s">
        <v>28</v>
      </c>
      <c r="B8" s="26" t="s">
        <v>121</v>
      </c>
      <c r="C8" s="26" t="s">
        <v>115</v>
      </c>
      <c r="D8" s="26" t="s">
        <v>122</v>
      </c>
      <c r="E8" s="26" t="s">
        <v>123</v>
      </c>
      <c r="F8" s="100" t="s">
        <v>124</v>
      </c>
      <c r="G8" s="100" t="s">
        <v>125</v>
      </c>
      <c r="H8" s="111" t="s">
        <v>100</v>
      </c>
      <c r="I8" s="109"/>
      <c r="J8" s="109"/>
      <c r="K8" s="109"/>
      <c r="L8" s="112"/>
    </row>
    <row r="9" s="3" customFormat="1" ht="25" customHeight="1" spans="1:12">
      <c r="A9" s="31">
        <v>1</v>
      </c>
      <c r="B9" s="113" t="s">
        <v>126</v>
      </c>
      <c r="C9" s="113"/>
      <c r="D9" s="113"/>
      <c r="E9" s="113"/>
      <c r="F9" s="113"/>
      <c r="G9" s="113"/>
      <c r="H9" s="113"/>
      <c r="J9" s="112"/>
      <c r="K9" s="112"/>
      <c r="L9" s="112"/>
    </row>
    <row r="10" s="4" customFormat="1" ht="25" customHeight="1" spans="1:12">
      <c r="A10" s="31">
        <v>2</v>
      </c>
      <c r="B10" s="31" t="s">
        <v>127</v>
      </c>
      <c r="C10" s="33" t="s">
        <v>102</v>
      </c>
      <c r="D10" s="33" t="s">
        <v>102</v>
      </c>
      <c r="E10" s="114">
        <v>3</v>
      </c>
      <c r="F10" s="59">
        <v>0.23</v>
      </c>
      <c r="G10" s="59">
        <f>E10*F10</f>
        <v>0.69</v>
      </c>
      <c r="H10" s="115"/>
      <c r="J10" s="112" t="s">
        <v>128</v>
      </c>
    </row>
    <row r="11" s="4" customFormat="1" ht="25" customHeight="1" spans="1:12">
      <c r="A11" s="31">
        <v>3</v>
      </c>
      <c r="B11" s="31" t="s">
        <v>127</v>
      </c>
      <c r="C11" s="33" t="s">
        <v>102</v>
      </c>
      <c r="D11" s="33" t="s">
        <v>102</v>
      </c>
      <c r="E11" s="114">
        <v>0</v>
      </c>
      <c r="F11" s="59">
        <v>0.23</v>
      </c>
      <c r="G11" s="59">
        <f t="shared" ref="G11:G25" si="0">E11*F11</f>
        <v>0</v>
      </c>
      <c r="H11" s="115"/>
    </row>
    <row r="12" s="4" customFormat="1" ht="25" customHeight="1" spans="1:12">
      <c r="A12" s="31">
        <v>4</v>
      </c>
      <c r="B12" s="31" t="s">
        <v>127</v>
      </c>
      <c r="C12" s="33" t="s">
        <v>102</v>
      </c>
      <c r="D12" s="33" t="s">
        <v>102</v>
      </c>
      <c r="E12" s="114">
        <v>0</v>
      </c>
      <c r="F12" s="59">
        <v>0.23</v>
      </c>
      <c r="G12" s="59">
        <f t="shared" si="0"/>
        <v>0</v>
      </c>
      <c r="H12" s="115"/>
    </row>
    <row r="13" s="4" customFormat="1" ht="25" customHeight="1" spans="1:12">
      <c r="A13" s="31">
        <v>5</v>
      </c>
      <c r="B13" s="31" t="s">
        <v>127</v>
      </c>
      <c r="C13" s="33" t="s">
        <v>102</v>
      </c>
      <c r="D13" s="33" t="s">
        <v>102</v>
      </c>
      <c r="E13" s="114">
        <v>0</v>
      </c>
      <c r="F13" s="59">
        <v>0.23</v>
      </c>
      <c r="G13" s="59">
        <f t="shared" si="0"/>
        <v>0</v>
      </c>
      <c r="H13" s="115"/>
    </row>
    <row r="14" s="4" customFormat="1" ht="25" customHeight="1" spans="1:12">
      <c r="A14" s="31">
        <v>6</v>
      </c>
      <c r="B14" s="31" t="s">
        <v>127</v>
      </c>
      <c r="C14" s="33" t="s">
        <v>102</v>
      </c>
      <c r="D14" s="33" t="s">
        <v>102</v>
      </c>
      <c r="E14" s="114">
        <v>0</v>
      </c>
      <c r="F14" s="59">
        <v>0.23</v>
      </c>
      <c r="G14" s="59">
        <f t="shared" si="0"/>
        <v>0</v>
      </c>
      <c r="H14" s="115"/>
    </row>
    <row r="15" s="4" customFormat="1" ht="25" customHeight="1" spans="1:12">
      <c r="A15" s="31">
        <v>7</v>
      </c>
      <c r="B15" s="31" t="s">
        <v>127</v>
      </c>
      <c r="C15" s="33" t="s">
        <v>102</v>
      </c>
      <c r="D15" s="33" t="s">
        <v>102</v>
      </c>
      <c r="E15" s="114">
        <v>0</v>
      </c>
      <c r="F15" s="59">
        <v>0.23</v>
      </c>
      <c r="G15" s="59">
        <f t="shared" si="0"/>
        <v>0</v>
      </c>
      <c r="H15" s="115"/>
    </row>
    <row r="16" s="4" customFormat="1" ht="25" customHeight="1" spans="1:12">
      <c r="A16" s="31">
        <v>8</v>
      </c>
      <c r="B16" s="31" t="s">
        <v>127</v>
      </c>
      <c r="C16" s="33" t="s">
        <v>102</v>
      </c>
      <c r="D16" s="33" t="s">
        <v>102</v>
      </c>
      <c r="E16" s="114">
        <v>0</v>
      </c>
      <c r="F16" s="59">
        <v>0.23</v>
      </c>
      <c r="G16" s="59">
        <f t="shared" si="0"/>
        <v>0</v>
      </c>
      <c r="H16" s="115"/>
      <c r="J16" s="112"/>
    </row>
    <row r="17" s="4" customFormat="1" ht="25" customHeight="1" spans="1:10">
      <c r="A17" s="31">
        <v>9</v>
      </c>
      <c r="B17" s="31" t="s">
        <v>127</v>
      </c>
      <c r="C17" s="33" t="s">
        <v>102</v>
      </c>
      <c r="D17" s="33" t="s">
        <v>102</v>
      </c>
      <c r="E17" s="114">
        <v>0</v>
      </c>
      <c r="F17" s="59">
        <v>0.23</v>
      </c>
      <c r="G17" s="59">
        <f t="shared" si="0"/>
        <v>0</v>
      </c>
      <c r="H17" s="115"/>
    </row>
    <row r="18" s="4" customFormat="1" ht="25" customHeight="1" spans="1:10">
      <c r="A18" s="31">
        <v>10</v>
      </c>
      <c r="B18" s="31" t="s">
        <v>127</v>
      </c>
      <c r="C18" s="33" t="s">
        <v>102</v>
      </c>
      <c r="D18" s="33" t="s">
        <v>102</v>
      </c>
      <c r="E18" s="114">
        <v>0</v>
      </c>
      <c r="F18" s="59">
        <v>0.23</v>
      </c>
      <c r="G18" s="59">
        <f t="shared" si="0"/>
        <v>0</v>
      </c>
      <c r="H18" s="115"/>
      <c r="J18" s="112" t="s">
        <v>129</v>
      </c>
    </row>
    <row r="19" s="4" customFormat="1" ht="25" customHeight="1" spans="1:10">
      <c r="A19" s="31">
        <v>11</v>
      </c>
      <c r="B19" s="31" t="s">
        <v>127</v>
      </c>
      <c r="C19" s="33" t="s">
        <v>102</v>
      </c>
      <c r="D19" s="33" t="s">
        <v>102</v>
      </c>
      <c r="E19" s="114">
        <v>0</v>
      </c>
      <c r="F19" s="59">
        <v>0.23</v>
      </c>
      <c r="G19" s="59">
        <f t="shared" si="0"/>
        <v>0</v>
      </c>
      <c r="H19" s="115"/>
      <c r="J19" s="112"/>
    </row>
    <row r="20" s="4" customFormat="1" ht="25" customHeight="1" spans="1:10">
      <c r="A20" s="31">
        <v>12</v>
      </c>
      <c r="B20" s="31" t="s">
        <v>127</v>
      </c>
      <c r="C20" s="33" t="s">
        <v>102</v>
      </c>
      <c r="D20" s="33" t="s">
        <v>102</v>
      </c>
      <c r="E20" s="114">
        <v>0</v>
      </c>
      <c r="F20" s="59">
        <v>0.23</v>
      </c>
      <c r="G20" s="59">
        <f t="shared" si="0"/>
        <v>0</v>
      </c>
      <c r="H20" s="115"/>
    </row>
    <row r="21" s="4" customFormat="1" ht="25" customHeight="1" spans="1:10">
      <c r="A21" s="31">
        <v>13</v>
      </c>
      <c r="B21" s="31" t="s">
        <v>127</v>
      </c>
      <c r="C21" s="33" t="s">
        <v>102</v>
      </c>
      <c r="D21" s="33" t="s">
        <v>102</v>
      </c>
      <c r="E21" s="114">
        <v>0</v>
      </c>
      <c r="F21" s="59">
        <v>0.23</v>
      </c>
      <c r="G21" s="59">
        <f t="shared" si="0"/>
        <v>0</v>
      </c>
      <c r="H21" s="115"/>
    </row>
    <row r="22" s="4" customFormat="1" ht="25" customHeight="1" spans="1:10">
      <c r="A22" s="31">
        <v>14</v>
      </c>
      <c r="B22" s="31" t="s">
        <v>127</v>
      </c>
      <c r="C22" s="33" t="s">
        <v>102</v>
      </c>
      <c r="D22" s="33" t="s">
        <v>102</v>
      </c>
      <c r="E22" s="114">
        <v>0</v>
      </c>
      <c r="F22" s="59">
        <v>0.23</v>
      </c>
      <c r="G22" s="59">
        <f t="shared" si="0"/>
        <v>0</v>
      </c>
      <c r="H22" s="115"/>
    </row>
    <row r="23" s="4" customFormat="1" ht="25" customHeight="1" spans="1:10">
      <c r="A23" s="31">
        <v>15</v>
      </c>
      <c r="B23" s="31" t="s">
        <v>127</v>
      </c>
      <c r="C23" s="33" t="s">
        <v>102</v>
      </c>
      <c r="D23" s="33" t="s">
        <v>102</v>
      </c>
      <c r="E23" s="114">
        <v>0</v>
      </c>
      <c r="F23" s="59">
        <v>0.23</v>
      </c>
      <c r="G23" s="59">
        <f t="shared" si="0"/>
        <v>0</v>
      </c>
      <c r="H23" s="115"/>
    </row>
    <row r="24" s="4" customFormat="1" ht="25" customHeight="1" spans="1:10">
      <c r="A24" s="31">
        <v>16</v>
      </c>
      <c r="B24" s="31" t="s">
        <v>127</v>
      </c>
      <c r="C24" s="33" t="s">
        <v>102</v>
      </c>
      <c r="D24" s="33" t="s">
        <v>102</v>
      </c>
      <c r="E24" s="114">
        <v>0</v>
      </c>
      <c r="F24" s="59">
        <v>0.23</v>
      </c>
      <c r="G24" s="59">
        <f t="shared" si="0"/>
        <v>0</v>
      </c>
      <c r="H24" s="115"/>
    </row>
    <row r="25" s="4" customFormat="1" ht="25" customHeight="1" spans="1:10">
      <c r="A25" s="31">
        <v>17</v>
      </c>
      <c r="B25" s="31" t="s">
        <v>127</v>
      </c>
      <c r="C25" s="33" t="s">
        <v>102</v>
      </c>
      <c r="D25" s="33" t="s">
        <v>102</v>
      </c>
      <c r="E25" s="114">
        <v>0</v>
      </c>
      <c r="F25" s="59">
        <v>0.23</v>
      </c>
      <c r="G25" s="59">
        <f t="shared" si="0"/>
        <v>0</v>
      </c>
      <c r="H25" s="115"/>
    </row>
    <row r="26" s="96" customFormat="1" ht="25" customHeight="1" spans="1:10">
      <c r="A26" s="31">
        <v>18</v>
      </c>
      <c r="B26" s="116"/>
      <c r="C26" s="117"/>
      <c r="D26" s="118" t="s">
        <v>130</v>
      </c>
      <c r="E26" s="119">
        <f>SUM(E10:E25)</f>
        <v>3</v>
      </c>
      <c r="F26" s="119"/>
      <c r="G26" s="120">
        <f>SUM(G10:G25)</f>
        <v>0.69</v>
      </c>
      <c r="H26" s="121"/>
      <c r="I26" s="42" t="s">
        <v>109</v>
      </c>
    </row>
    <row r="27" s="96" customFormat="1" ht="25" customHeight="1" spans="1:10">
      <c r="A27" s="31">
        <v>19</v>
      </c>
      <c r="B27" s="113" t="s">
        <v>131</v>
      </c>
      <c r="C27" s="113"/>
      <c r="D27" s="113"/>
      <c r="E27" s="113"/>
      <c r="F27" s="113"/>
      <c r="G27" s="113"/>
      <c r="H27" s="113"/>
      <c r="I27" s="42"/>
      <c r="J27" s="112"/>
    </row>
    <row r="28" s="4" customFormat="1" ht="25" customHeight="1" spans="1:10">
      <c r="A28" s="31">
        <v>20</v>
      </c>
      <c r="B28" s="31" t="s">
        <v>127</v>
      </c>
      <c r="C28" s="33" t="s">
        <v>102</v>
      </c>
      <c r="D28" s="33" t="s">
        <v>102</v>
      </c>
      <c r="E28" s="114">
        <v>0</v>
      </c>
      <c r="F28" s="59">
        <v>0.12</v>
      </c>
      <c r="G28" s="59">
        <f>E28*F28</f>
        <v>0</v>
      </c>
      <c r="H28" s="115" t="s">
        <v>132</v>
      </c>
      <c r="I28" s="45"/>
    </row>
    <row r="29" s="4" customFormat="1" ht="25" customHeight="1" spans="1:10">
      <c r="A29" s="31">
        <v>21</v>
      </c>
      <c r="B29" s="31" t="s">
        <v>127</v>
      </c>
      <c r="C29" s="33" t="s">
        <v>102</v>
      </c>
      <c r="D29" s="33" t="s">
        <v>102</v>
      </c>
      <c r="E29" s="114">
        <v>0</v>
      </c>
      <c r="F29" s="59">
        <v>0.12</v>
      </c>
      <c r="G29" s="59">
        <f>E29*F29</f>
        <v>0</v>
      </c>
      <c r="H29" s="115" t="s">
        <v>132</v>
      </c>
      <c r="I29" s="45"/>
    </row>
    <row r="30" s="4" customFormat="1" ht="25" customHeight="1" spans="1:10">
      <c r="A30" s="31">
        <v>22</v>
      </c>
      <c r="B30" s="31" t="s">
        <v>127</v>
      </c>
      <c r="C30" s="33" t="s">
        <v>102</v>
      </c>
      <c r="D30" s="33" t="s">
        <v>102</v>
      </c>
      <c r="E30" s="114">
        <v>0</v>
      </c>
      <c r="F30" s="59">
        <v>0.12</v>
      </c>
      <c r="G30" s="59">
        <f>E30*F30</f>
        <v>0</v>
      </c>
      <c r="H30" s="115" t="s">
        <v>132</v>
      </c>
      <c r="I30" s="45"/>
    </row>
    <row r="31" s="96" customFormat="1" ht="25" customHeight="1" spans="1:10">
      <c r="A31" s="31">
        <v>23</v>
      </c>
      <c r="B31" s="116"/>
      <c r="C31" s="117"/>
      <c r="D31" s="118" t="s">
        <v>130</v>
      </c>
      <c r="E31" s="119">
        <f>SUM(E28:E30)</f>
        <v>0</v>
      </c>
      <c r="F31" s="122"/>
      <c r="G31" s="120">
        <f>SUM(G28:G30)</f>
        <v>0</v>
      </c>
      <c r="H31" s="123"/>
      <c r="I31" s="42" t="s">
        <v>109</v>
      </c>
    </row>
    <row r="32" s="46" customFormat="1" ht="25" customHeight="1" spans="1:10">
      <c r="A32" s="36"/>
      <c r="B32" s="37"/>
      <c r="C32" s="36"/>
      <c r="D32" s="124" t="s">
        <v>108</v>
      </c>
      <c r="E32" s="38">
        <f>E26+E31</f>
        <v>3</v>
      </c>
      <c r="F32" s="38"/>
      <c r="G32" s="125">
        <f>G26+G31</f>
        <v>0.69</v>
      </c>
      <c r="H32" s="36"/>
      <c r="I32" s="42" t="s">
        <v>109</v>
      </c>
    </row>
    <row r="33" ht="25" customHeight="1"/>
  </sheetData>
  <mergeCells count="15">
    <mergeCell ref="A1:H1"/>
    <mergeCell ref="I1:K1"/>
    <mergeCell ref="A6:B6"/>
    <mergeCell ref="C6:H6"/>
    <mergeCell ref="A7:B7"/>
    <mergeCell ref="C7:H7"/>
    <mergeCell ref="B9:H9"/>
    <mergeCell ref="B27:H27"/>
    <mergeCell ref="H2:H3"/>
    <mergeCell ref="H4:H5"/>
    <mergeCell ref="I6:I8"/>
    <mergeCell ref="J6:J8"/>
    <mergeCell ref="K6:K8"/>
    <mergeCell ref="A2:D5"/>
    <mergeCell ref="E2:G5"/>
  </mergeCells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ignoredErrors>
    <ignoredError sqref="A5:G5 L5 A33:L33 H32:L32 F32 A32:D32 I30:L31 I28:L28 F28 C27:L27 B31:E31 B30:D30 B28:D28 B26:L26 H20:L25 K16:L19 H16:I19 H11:L15 B11:E25 K10:L10 H10:I10 B10:F10 B9:L9 K8:L8 G8:I8 D8:E8 A8:B8 A6:L7 L1:L2 A1:H1 A2:G2" evalError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7030A0"/>
  </sheetPr>
  <dimension ref="A1:Q17"/>
  <sheetViews>
    <sheetView view="pageBreakPreview" zoomScale="70" zoomScaleNormal="100" workbookViewId="0">
      <pane ySplit="8" topLeftCell="A9" activePane="bottomLeft" state="frozen"/>
      <selection/>
      <selection pane="bottomLeft" activeCell="F42" sqref="F42"/>
    </sheetView>
  </sheetViews>
  <sheetFormatPr defaultColWidth="9" defaultRowHeight="14.25"/>
  <cols>
    <col min="1" max="1" width="5.625" style="5" customWidth="1"/>
    <col min="2" max="2" width="15.625" style="6" customWidth="1"/>
    <col min="3" max="3" width="25.625" style="5" customWidth="1"/>
    <col min="4" max="4" width="20.625" style="5" customWidth="1"/>
    <col min="5" max="7" width="20.625" style="44" customWidth="1"/>
    <col min="8" max="8" width="30.625" style="5" customWidth="1"/>
    <col min="9" max="14" width="15.625" style="10" customWidth="1"/>
    <col min="15" max="16384" width="9" style="10"/>
  </cols>
  <sheetData>
    <row r="1" ht="30" customHeight="1" spans="1:17">
      <c r="A1" s="11" t="s">
        <v>0</v>
      </c>
      <c r="B1" s="11"/>
      <c r="C1" s="11"/>
      <c r="D1" s="11"/>
      <c r="E1" s="11"/>
      <c r="F1" s="11"/>
      <c r="G1" s="11"/>
      <c r="H1" s="97"/>
    </row>
    <row r="2" ht="20" customHeight="1" spans="1:17">
      <c r="A2" s="14" t="str">
        <f>备料清单封面!D13</f>
        <v>栓钉</v>
      </c>
      <c r="B2" s="14"/>
      <c r="C2" s="14"/>
      <c r="D2" s="14"/>
      <c r="E2" s="98" t="str">
        <f>备料清单封面!E13</f>
        <v>(圆头栓钉)</v>
      </c>
      <c r="F2" s="98"/>
      <c r="G2" s="98"/>
      <c r="H2" s="99" t="str">
        <f>备料清单封面!I2</f>
        <v>版本号：</v>
      </c>
    </row>
    <row r="3" customFormat="1" ht="20" customHeight="1" spans="1:17">
      <c r="A3" s="14"/>
      <c r="B3" s="14"/>
      <c r="C3" s="14"/>
      <c r="D3" s="14"/>
      <c r="E3" s="98"/>
      <c r="F3" s="98"/>
      <c r="G3" s="98"/>
      <c r="H3" s="99"/>
    </row>
    <row r="4" customFormat="1" ht="20" customHeight="1" spans="1:17">
      <c r="A4" s="14"/>
      <c r="B4" s="14"/>
      <c r="C4" s="14"/>
      <c r="D4" s="14"/>
      <c r="E4" s="98"/>
      <c r="F4" s="98"/>
      <c r="G4" s="98"/>
      <c r="H4" s="99" t="str">
        <f ca="1">备料清单封面!I4</f>
        <v>【REV0】</v>
      </c>
    </row>
    <row r="5" s="1" customFormat="1" ht="20" customHeight="1" spans="1:17">
      <c r="A5" s="14"/>
      <c r="B5" s="14"/>
      <c r="C5" s="14"/>
      <c r="D5" s="14"/>
      <c r="E5" s="98"/>
      <c r="F5" s="98"/>
      <c r="G5" s="98"/>
      <c r="H5" s="99"/>
    </row>
    <row r="6" s="2" customFormat="1" ht="24.95" customHeight="1" spans="1:17">
      <c r="A6" s="18" t="str">
        <f>备料清单封面!B6</f>
        <v>工 程 名 称：</v>
      </c>
      <c r="B6" s="18"/>
      <c r="C6" s="50" t="str">
        <f ca="1">备料清单封面!C6</f>
        <v>项目名称-内容简写</v>
      </c>
      <c r="D6" s="50"/>
      <c r="E6" s="50"/>
      <c r="F6" s="50"/>
      <c r="G6" s="50"/>
      <c r="H6" s="50"/>
    </row>
    <row r="7" s="2" customFormat="1" ht="24.95" customHeight="1" spans="1:17">
      <c r="A7" s="18" t="str">
        <f>备料清单封面!B7</f>
        <v>工 程 编 号：</v>
      </c>
      <c r="B7" s="18"/>
      <c r="C7" s="23" t="str">
        <f ca="1">备料清单封面!C7</f>
        <v>项目编号</v>
      </c>
      <c r="D7" s="23"/>
      <c r="E7" s="23"/>
      <c r="F7" s="23"/>
      <c r="G7" s="23"/>
      <c r="H7" s="23"/>
      <c r="J7" s="3"/>
      <c r="K7" s="3"/>
      <c r="L7" s="3"/>
      <c r="M7" s="3"/>
      <c r="N7" s="3"/>
      <c r="O7" s="3"/>
      <c r="P7" s="3"/>
      <c r="Q7" s="3"/>
    </row>
    <row r="8" s="3" customFormat="1" ht="50" customHeight="1" spans="1:17">
      <c r="A8" s="26" t="s">
        <v>28</v>
      </c>
      <c r="B8" s="26" t="s">
        <v>121</v>
      </c>
      <c r="C8" s="26" t="s">
        <v>133</v>
      </c>
      <c r="D8" s="26" t="s">
        <v>122</v>
      </c>
      <c r="E8" s="26" t="s">
        <v>123</v>
      </c>
      <c r="F8" s="100" t="s">
        <v>124</v>
      </c>
      <c r="G8" s="100" t="s">
        <v>125</v>
      </c>
      <c r="H8" s="26" t="s">
        <v>100</v>
      </c>
    </row>
    <row r="9" s="4" customFormat="1" ht="25" customHeight="1" spans="1:17">
      <c r="A9" s="31">
        <v>1</v>
      </c>
      <c r="B9" s="31" t="s">
        <v>127</v>
      </c>
      <c r="C9" s="31" t="s">
        <v>134</v>
      </c>
      <c r="D9" s="33" t="s">
        <v>102</v>
      </c>
      <c r="E9" s="101">
        <v>4</v>
      </c>
      <c r="F9" s="102">
        <v>0.23</v>
      </c>
      <c r="G9" s="102">
        <f>E9*F9</f>
        <v>0.92</v>
      </c>
      <c r="H9" s="32"/>
    </row>
    <row r="10" s="4" customFormat="1" ht="25" customHeight="1" spans="1:17">
      <c r="A10" s="31">
        <v>2</v>
      </c>
      <c r="B10" s="31" t="s">
        <v>127</v>
      </c>
      <c r="C10" s="31" t="s">
        <v>134</v>
      </c>
      <c r="D10" s="33" t="s">
        <v>102</v>
      </c>
      <c r="E10" s="101">
        <v>0</v>
      </c>
      <c r="F10" s="102">
        <v>0.23</v>
      </c>
      <c r="G10" s="102">
        <f>E10*F10</f>
        <v>0</v>
      </c>
      <c r="H10" s="32"/>
    </row>
    <row r="11" s="4" customFormat="1" ht="25" customHeight="1" spans="1:17">
      <c r="A11" s="31">
        <v>3</v>
      </c>
      <c r="B11" s="31" t="s">
        <v>127</v>
      </c>
      <c r="C11" s="31" t="s">
        <v>134</v>
      </c>
      <c r="D11" s="33" t="s">
        <v>102</v>
      </c>
      <c r="E11" s="101">
        <v>0</v>
      </c>
      <c r="F11" s="102">
        <v>0.23</v>
      </c>
      <c r="G11" s="102">
        <f>E11*F11</f>
        <v>0</v>
      </c>
      <c r="H11" s="32"/>
    </row>
    <row r="12" s="4" customFormat="1" ht="25" customHeight="1" spans="1:17">
      <c r="A12" s="31">
        <v>4</v>
      </c>
      <c r="B12" s="31" t="s">
        <v>127</v>
      </c>
      <c r="C12" s="31" t="s">
        <v>134</v>
      </c>
      <c r="D12" s="33" t="s">
        <v>102</v>
      </c>
      <c r="E12" s="101">
        <v>0</v>
      </c>
      <c r="F12" s="102">
        <v>0.23</v>
      </c>
      <c r="G12" s="102">
        <f>E12*F12</f>
        <v>0</v>
      </c>
      <c r="H12" s="32"/>
    </row>
    <row r="13" s="4" customFormat="1" ht="25" customHeight="1" spans="1:17">
      <c r="A13" s="31">
        <v>5</v>
      </c>
      <c r="B13" s="31" t="s">
        <v>127</v>
      </c>
      <c r="C13" s="31" t="s">
        <v>134</v>
      </c>
      <c r="D13" s="33" t="s">
        <v>102</v>
      </c>
      <c r="E13" s="101">
        <v>0</v>
      </c>
      <c r="F13" s="102">
        <v>0.23</v>
      </c>
      <c r="G13" s="102">
        <f>E13*F13</f>
        <v>0</v>
      </c>
      <c r="H13" s="32"/>
    </row>
    <row r="14" s="96" customFormat="1" ht="25" customHeight="1" spans="1:17">
      <c r="A14" s="36"/>
      <c r="B14" s="37"/>
      <c r="C14" s="36"/>
      <c r="D14" s="36" t="s">
        <v>108</v>
      </c>
      <c r="E14" s="103">
        <f>SUM(E9:E13)</f>
        <v>4</v>
      </c>
      <c r="F14" s="41"/>
      <c r="G14" s="104">
        <f>SUM(G9:G13)</f>
        <v>0.92</v>
      </c>
      <c r="H14" s="36"/>
      <c r="I14" s="42" t="s">
        <v>109</v>
      </c>
    </row>
    <row r="15" ht="25" customHeight="1"/>
    <row r="16" ht="25" customHeight="1"/>
    <row r="17" ht="25" customHeight="1"/>
  </sheetData>
  <mergeCells count="9">
    <mergeCell ref="A1:E1"/>
    <mergeCell ref="A6:B6"/>
    <mergeCell ref="C6:H6"/>
    <mergeCell ref="A7:B7"/>
    <mergeCell ref="C7:H7"/>
    <mergeCell ref="H2:H3"/>
    <mergeCell ref="H4:H5"/>
    <mergeCell ref="A2:D5"/>
    <mergeCell ref="E2:G5"/>
  </mergeCells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ignoredErrors>
    <ignoredError sqref="C7" evalError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C00000"/>
  </sheetPr>
  <dimension ref="A1:Q32"/>
  <sheetViews>
    <sheetView view="pageBreakPreview" zoomScale="70" zoomScaleNormal="100" workbookViewId="0">
      <pane ySplit="8" topLeftCell="A9" activePane="bottomLeft" state="frozen"/>
      <selection/>
      <selection pane="bottomLeft" activeCell="F32" sqref="F32"/>
    </sheetView>
  </sheetViews>
  <sheetFormatPr defaultColWidth="9" defaultRowHeight="14.25"/>
  <cols>
    <col min="1" max="2" width="10.625" style="5" customWidth="1"/>
    <col min="3" max="3" width="40.625" style="6" customWidth="1"/>
    <col min="4" max="4" width="45.625" style="5" customWidth="1"/>
    <col min="5" max="5" width="15.625" style="5" customWidth="1"/>
    <col min="6" max="6" width="30.625" style="5" customWidth="1"/>
    <col min="7" max="7" width="15.625" style="5" customWidth="1"/>
    <col min="8" max="8" width="15.625" style="8" customWidth="1"/>
    <col min="9" max="9" width="15.625" style="47" customWidth="1"/>
    <col min="10" max="10" width="20.625" style="48" customWidth="1"/>
    <col min="11" max="11" width="21.7833333333333" style="10" customWidth="1"/>
    <col min="12" max="16" width="25.625" style="10" customWidth="1"/>
    <col min="17" max="16384" width="9" style="10"/>
  </cols>
  <sheetData>
    <row r="1" ht="30" customHeight="1" spans="1:17">
      <c r="A1" s="11" t="s">
        <v>0</v>
      </c>
      <c r="B1" s="11"/>
      <c r="C1" s="11"/>
      <c r="D1" s="11"/>
      <c r="E1" s="11"/>
      <c r="F1" s="11"/>
      <c r="G1" s="11"/>
      <c r="H1" s="3"/>
      <c r="I1" s="3"/>
      <c r="J1" s="3"/>
      <c r="K1" s="3"/>
      <c r="L1" s="3" t="s">
        <v>135</v>
      </c>
      <c r="M1" s="3" t="s">
        <v>136</v>
      </c>
      <c r="N1" s="3" t="s">
        <v>137</v>
      </c>
      <c r="O1" s="3" t="s">
        <v>138</v>
      </c>
      <c r="Q1" s="3"/>
    </row>
    <row r="2" ht="20" customHeight="1" spans="1:17">
      <c r="A2" s="14" t="str">
        <f>备料清单封面!D14</f>
        <v>瓦片</v>
      </c>
      <c r="B2" s="14"/>
      <c r="C2" s="14"/>
      <c r="D2" s="14"/>
      <c r="E2" s="49" t="str">
        <f>备料清单封面!E14</f>
        <v>(屋面瓦、墙面瓦、楼承板、自攻钉)</v>
      </c>
      <c r="F2" s="49"/>
      <c r="G2" s="49"/>
      <c r="H2" s="49"/>
      <c r="I2" s="49"/>
      <c r="J2" s="49"/>
      <c r="K2" s="16" t="str">
        <f>备料清单封面!I2</f>
        <v>版本号：</v>
      </c>
    </row>
    <row r="3" customFormat="1" ht="20" customHeight="1" spans="1:17">
      <c r="A3" s="14"/>
      <c r="B3" s="14"/>
      <c r="C3" s="14"/>
      <c r="D3" s="14"/>
      <c r="E3" s="49"/>
      <c r="F3" s="49"/>
      <c r="G3" s="49"/>
      <c r="H3" s="49"/>
      <c r="I3" s="49"/>
      <c r="J3" s="49"/>
      <c r="K3" s="16"/>
    </row>
    <row r="4" customFormat="1" ht="20" customHeight="1" spans="1:17">
      <c r="A4" s="14"/>
      <c r="B4" s="14"/>
      <c r="C4" s="14"/>
      <c r="D4" s="14"/>
      <c r="E4" s="49"/>
      <c r="F4" s="49"/>
      <c r="G4" s="49"/>
      <c r="H4" s="49"/>
      <c r="I4" s="49"/>
      <c r="J4" s="49"/>
      <c r="K4" s="16" t="str">
        <f ca="1">备料清单封面!I4</f>
        <v>【REV0】</v>
      </c>
    </row>
    <row r="5" s="1" customFormat="1" ht="20" customHeight="1" spans="1:17">
      <c r="A5" s="14"/>
      <c r="B5" s="14"/>
      <c r="C5" s="14"/>
      <c r="D5" s="14"/>
      <c r="E5" s="49"/>
      <c r="F5" s="49"/>
      <c r="G5" s="49"/>
      <c r="H5" s="49"/>
      <c r="I5" s="49"/>
      <c r="J5" s="49"/>
      <c r="K5" s="16"/>
    </row>
    <row r="6" s="2" customFormat="1" ht="24.95" customHeight="1" spans="1:17">
      <c r="A6" s="21" t="str">
        <f>备料清单封面!B6</f>
        <v>工 程 名 称：</v>
      </c>
      <c r="B6" s="21"/>
      <c r="C6" s="50" t="str">
        <f ca="1">备料清单封面!C6</f>
        <v>项目名称-内容简写</v>
      </c>
      <c r="D6" s="50"/>
      <c r="E6" s="50"/>
      <c r="F6" s="50"/>
      <c r="G6" s="50"/>
      <c r="H6" s="50"/>
      <c r="I6" s="50"/>
      <c r="J6" s="50"/>
      <c r="K6" s="50"/>
    </row>
    <row r="7" s="2" customFormat="1" ht="24.95" customHeight="1" spans="1:17">
      <c r="A7" s="21" t="str">
        <f>备料清单封面!B7</f>
        <v>工 程 编 号：</v>
      </c>
      <c r="B7" s="21"/>
      <c r="C7" s="50" t="str">
        <f ca="1">备料清单封面!C7</f>
        <v>项目编号</v>
      </c>
      <c r="D7" s="50"/>
      <c r="E7" s="50"/>
      <c r="F7" s="50"/>
      <c r="G7" s="50"/>
      <c r="H7" s="50"/>
      <c r="I7" s="50"/>
      <c r="J7" s="50"/>
      <c r="K7" s="50"/>
    </row>
    <row r="8" s="3" customFormat="1" ht="50" customHeight="1" spans="1:17">
      <c r="A8" s="26" t="s">
        <v>28</v>
      </c>
      <c r="B8" s="26" t="s">
        <v>139</v>
      </c>
      <c r="C8" s="51" t="s">
        <v>140</v>
      </c>
      <c r="D8" s="26" t="s">
        <v>141</v>
      </c>
      <c r="E8" s="52" t="s">
        <v>142</v>
      </c>
      <c r="F8" s="26" t="s">
        <v>81</v>
      </c>
      <c r="G8" s="53" t="s">
        <v>143</v>
      </c>
      <c r="H8" s="52" t="s">
        <v>144</v>
      </c>
      <c r="I8" s="53" t="s">
        <v>145</v>
      </c>
      <c r="J8" s="53" t="s">
        <v>146</v>
      </c>
      <c r="K8" s="28" t="s">
        <v>100</v>
      </c>
    </row>
    <row r="9" s="45" customFormat="1" ht="50" customHeight="1" spans="1:17">
      <c r="A9" s="31">
        <v>1</v>
      </c>
      <c r="B9" s="31" t="s">
        <v>147</v>
      </c>
      <c r="C9" s="54" t="str">
        <f>IF(D9=D18,C18,"错误！")</f>
        <v>屋面-阳光板(透明色)</v>
      </c>
      <c r="D9" s="55" t="str">
        <f>D18</f>
        <v>YX45-332-996-2mm（透明色）</v>
      </c>
      <c r="E9" s="56">
        <v>5</v>
      </c>
      <c r="F9" s="57" t="str">
        <f>IF(D9=D18,E18,(IF(D9=#REF!,#REF!,"错误！")))</f>
        <v>FRP树脂</v>
      </c>
      <c r="G9" s="58" t="s">
        <v>148</v>
      </c>
      <c r="H9" s="59">
        <f t="shared" ref="H9:H13" si="0">E9*1.1/0.9</f>
        <v>6.11111111111111</v>
      </c>
      <c r="I9" s="31" t="str">
        <f>IF(D9=D18,I18,(IF(D9=#REF!,#REF!,"错误！")))</f>
        <v>ST5.5*75</v>
      </c>
      <c r="J9" s="60">
        <f t="shared" ref="J9:J13" si="1">H9*5</f>
        <v>30.5555555555556</v>
      </c>
      <c r="K9" s="61" t="s">
        <v>149</v>
      </c>
    </row>
    <row r="10" s="45" customFormat="1" ht="50" customHeight="1" spans="1:17">
      <c r="A10" s="31">
        <v>2</v>
      </c>
      <c r="B10" s="31"/>
      <c r="C10" s="54" t="str">
        <f>IF(D10=D19,C19,IF(D10=D21,C21,IF(D10=D20,C20,"错误！")))</f>
        <v>屋面-彩钢板3(不锈钢原色)</v>
      </c>
      <c r="D10" s="55" t="str">
        <f>D21</f>
        <v>YX43-332-996-0.6mm(不锈钢原色)</v>
      </c>
      <c r="E10" s="56">
        <v>0</v>
      </c>
      <c r="F10" s="57" t="str">
        <f>IF(D10=D19,E19,(IF(D10=D20,E20,(IF(D10=D21,E21,"错误！")))))</f>
        <v>S30400不锈钢</v>
      </c>
      <c r="G10" s="58" t="s">
        <v>148</v>
      </c>
      <c r="H10" s="59">
        <f t="shared" si="0"/>
        <v>0</v>
      </c>
      <c r="I10" s="57" t="str">
        <f>IF(D10=D19,I19,(IF(D10=D20,I20,(IF(D10=D21,I21,"错误！")))))</f>
        <v>ST5.5*75</v>
      </c>
      <c r="J10" s="60">
        <f t="shared" si="1"/>
        <v>0</v>
      </c>
      <c r="K10" s="61" t="s">
        <v>149</v>
      </c>
    </row>
    <row r="11" s="45" customFormat="1" ht="50" customHeight="1" spans="1:17">
      <c r="A11" s="31">
        <v>3</v>
      </c>
      <c r="B11" s="31" t="s">
        <v>150</v>
      </c>
      <c r="C11" s="54" t="str">
        <f>IF(D11=D22,C22,"错误！")</f>
        <v>墙面-阳光板(透明色)</v>
      </c>
      <c r="D11" s="62" t="str">
        <f>D22</f>
        <v>YX30-205-1025-2mm（透明色）</v>
      </c>
      <c r="E11" s="56">
        <v>0</v>
      </c>
      <c r="F11" s="57" t="str">
        <f>IF(D11=D22,E22,(IF(D11=#REF!,#REF!,"错误！")))</f>
        <v>FRP树脂</v>
      </c>
      <c r="G11" s="58" t="s">
        <v>148</v>
      </c>
      <c r="H11" s="59">
        <f t="shared" si="0"/>
        <v>0</v>
      </c>
      <c r="I11" s="31" t="str">
        <f>IF(D11=D22,I22,(IF(D11=#REF!,#REF!,"错误！")))</f>
        <v>ST5.5*38</v>
      </c>
      <c r="J11" s="60">
        <f t="shared" si="1"/>
        <v>0</v>
      </c>
      <c r="K11" s="61" t="s">
        <v>149</v>
      </c>
    </row>
    <row r="12" s="45" customFormat="1" ht="50" customHeight="1" spans="1:17">
      <c r="A12" s="31">
        <v>4</v>
      </c>
      <c r="B12" s="31"/>
      <c r="C12" s="63" t="str">
        <f>IF(D12=D23,C23,(IF(D12=D24,C24,(IF(D12=D25,C25,(IF(D12=D26,C26,(IF(D12=D27,C27,"错误！")))))))))</f>
        <v>墙面-横瓦-彩钢板5(不锈钢原色)</v>
      </c>
      <c r="D12" s="62" t="str">
        <f>D27</f>
        <v>YX35-130-910-0.6mm（不锈钢原色）</v>
      </c>
      <c r="E12" s="56">
        <v>0</v>
      </c>
      <c r="F12" s="57" t="str">
        <f>IF(D12=D23,E23,(IF(D12=D24,E24,(IF(D12=D25,E25,IF(D12=D26,E26,IF(D12=D27,E27,"错误！")))))))</f>
        <v>S30400不锈钢</v>
      </c>
      <c r="G12" s="58" t="s">
        <v>148</v>
      </c>
      <c r="H12" s="59">
        <f t="shared" si="0"/>
        <v>0</v>
      </c>
      <c r="I12" s="57" t="str">
        <f>IF(D12=D23,I23,(IF(D12=D24,I24,(IF(D12=D25,I25,IF(D12=D26,I26,IF(D12=D27,I27,"错误！")))))))</f>
        <v>ST5.5*25</v>
      </c>
      <c r="J12" s="60">
        <f t="shared" si="1"/>
        <v>0</v>
      </c>
      <c r="K12" s="61" t="s">
        <v>149</v>
      </c>
    </row>
    <row r="13" s="45" customFormat="1" ht="50" customHeight="1" spans="1:17">
      <c r="A13" s="31">
        <v>5</v>
      </c>
      <c r="B13" s="31" t="s">
        <v>151</v>
      </c>
      <c r="C13" s="31" t="str">
        <f>IF(D13=D28,C28,(IF(D13=D29,C29,"错误！")))</f>
        <v>钢楼承板(1.2mm厚）</v>
      </c>
      <c r="D13" s="62" t="str">
        <f>D29</f>
        <v>YX60-311-933-1.2mm(镀锌板)</v>
      </c>
      <c r="E13" s="56">
        <v>0</v>
      </c>
      <c r="F13" s="57" t="str">
        <f>IF(D13=D28,E28,(IF(D13=D29,E29,"错误！")))</f>
        <v>SGCC 镀锌板</v>
      </c>
      <c r="G13" s="58" t="s">
        <v>148</v>
      </c>
      <c r="H13" s="59">
        <f t="shared" si="0"/>
        <v>0</v>
      </c>
      <c r="I13" s="31" t="s">
        <v>48</v>
      </c>
      <c r="J13" s="31" t="s">
        <v>48</v>
      </c>
      <c r="K13" s="61" t="s">
        <v>149</v>
      </c>
    </row>
    <row r="14" s="46" customFormat="1" ht="30" customHeight="1" spans="1:17">
      <c r="A14" s="36"/>
      <c r="B14" s="36"/>
      <c r="C14" s="37"/>
      <c r="D14" s="36" t="s">
        <v>108</v>
      </c>
      <c r="E14" s="41">
        <f>SUM(E9:E13)</f>
        <v>5</v>
      </c>
      <c r="F14" s="64"/>
      <c r="G14" s="36"/>
      <c r="H14" s="41">
        <f>SUM(H9:H13)</f>
        <v>6.11111111111111</v>
      </c>
      <c r="I14" s="36"/>
      <c r="J14" s="40">
        <f>SUM(J9:J13)</f>
        <v>30.5555555555556</v>
      </c>
      <c r="K14" s="42"/>
      <c r="L14" s="42" t="s">
        <v>109</v>
      </c>
    </row>
    <row r="15" spans="1:17">
      <c r="I15" s="48"/>
    </row>
    <row r="16" ht="22.5" spans="1:17">
      <c r="A16" s="65" t="s">
        <v>152</v>
      </c>
      <c r="B16" s="65"/>
      <c r="C16" s="65"/>
      <c r="D16" s="65"/>
      <c r="I16" s="48"/>
    </row>
    <row r="17" ht="25" customHeight="1" spans="1:10">
      <c r="A17" s="66" t="s">
        <v>28</v>
      </c>
      <c r="B17" s="66" t="s">
        <v>139</v>
      </c>
      <c r="C17" s="67" t="s">
        <v>140</v>
      </c>
      <c r="D17" s="66" t="s">
        <v>141</v>
      </c>
      <c r="E17" s="66" t="s">
        <v>81</v>
      </c>
      <c r="F17" s="66"/>
      <c r="G17" s="68"/>
      <c r="H17" s="66"/>
      <c r="I17" s="68" t="s">
        <v>145</v>
      </c>
      <c r="J17" s="10"/>
    </row>
    <row r="18" ht="25" customHeight="1" spans="1:10">
      <c r="A18" s="69">
        <v>1</v>
      </c>
      <c r="B18" s="70" t="s">
        <v>147</v>
      </c>
      <c r="C18" s="71" t="s">
        <v>153</v>
      </c>
      <c r="D18" s="72" t="s">
        <v>154</v>
      </c>
      <c r="E18" s="69" t="s">
        <v>155</v>
      </c>
      <c r="F18" s="69"/>
      <c r="G18" s="73"/>
      <c r="H18" s="69"/>
      <c r="I18" s="73" t="s">
        <v>156</v>
      </c>
      <c r="J18" s="10"/>
    </row>
    <row r="19" ht="25" customHeight="1" spans="1:10">
      <c r="A19" s="69">
        <v>2</v>
      </c>
      <c r="B19" s="74"/>
      <c r="C19" s="75" t="s">
        <v>157</v>
      </c>
      <c r="D19" s="76" t="s">
        <v>158</v>
      </c>
      <c r="E19" s="77" t="s">
        <v>159</v>
      </c>
      <c r="F19" s="77"/>
      <c r="G19" s="78"/>
      <c r="H19" s="78"/>
      <c r="I19" s="78" t="s">
        <v>156</v>
      </c>
      <c r="J19" s="10"/>
    </row>
    <row r="20" ht="25" customHeight="1" spans="1:10">
      <c r="A20" s="69">
        <v>3</v>
      </c>
      <c r="B20" s="74"/>
      <c r="C20" s="75" t="s">
        <v>160</v>
      </c>
      <c r="D20" s="76" t="s">
        <v>161</v>
      </c>
      <c r="E20" s="77" t="s">
        <v>162</v>
      </c>
      <c r="F20" s="77"/>
      <c r="G20" s="78"/>
      <c r="H20" s="78"/>
      <c r="I20" s="78" t="s">
        <v>156</v>
      </c>
      <c r="J20" s="10"/>
    </row>
    <row r="21" ht="25" customHeight="1" spans="1:10">
      <c r="A21" s="69">
        <v>4</v>
      </c>
      <c r="B21" s="79"/>
      <c r="C21" s="75" t="s">
        <v>163</v>
      </c>
      <c r="D21" s="76" t="s">
        <v>164</v>
      </c>
      <c r="E21" s="77" t="s">
        <v>165</v>
      </c>
      <c r="F21" s="77"/>
      <c r="G21" s="78"/>
      <c r="H21" s="78"/>
      <c r="I21" s="78" t="s">
        <v>156</v>
      </c>
      <c r="J21" s="10"/>
    </row>
    <row r="22" ht="25" customHeight="1" spans="1:10">
      <c r="A22" s="69">
        <v>5</v>
      </c>
      <c r="B22" s="70" t="s">
        <v>150</v>
      </c>
      <c r="C22" s="80" t="s">
        <v>166</v>
      </c>
      <c r="D22" s="81" t="s">
        <v>167</v>
      </c>
      <c r="E22" s="69" t="s">
        <v>155</v>
      </c>
      <c r="F22" s="69"/>
      <c r="G22" s="82"/>
      <c r="H22" s="82"/>
      <c r="I22" s="83" t="s">
        <v>168</v>
      </c>
      <c r="J22" s="10"/>
    </row>
    <row r="23" ht="25" customHeight="1" spans="1:10">
      <c r="A23" s="69">
        <v>6</v>
      </c>
      <c r="B23" s="74"/>
      <c r="C23" s="84" t="s">
        <v>169</v>
      </c>
      <c r="D23" s="85" t="s">
        <v>170</v>
      </c>
      <c r="E23" s="86" t="s">
        <v>159</v>
      </c>
      <c r="F23" s="86"/>
      <c r="G23" s="87"/>
      <c r="H23" s="87"/>
      <c r="I23" s="88" t="s">
        <v>168</v>
      </c>
      <c r="J23" s="10"/>
    </row>
    <row r="24" ht="25" customHeight="1" spans="1:10">
      <c r="A24" s="69">
        <v>7</v>
      </c>
      <c r="B24" s="74"/>
      <c r="C24" s="84" t="s">
        <v>171</v>
      </c>
      <c r="D24" s="85" t="s">
        <v>172</v>
      </c>
      <c r="E24" s="86" t="s">
        <v>162</v>
      </c>
      <c r="F24" s="86"/>
      <c r="G24" s="87"/>
      <c r="H24" s="87"/>
      <c r="I24" s="88" t="s">
        <v>168</v>
      </c>
      <c r="J24" s="10"/>
    </row>
    <row r="25" ht="25" customHeight="1" spans="1:10">
      <c r="A25" s="69">
        <v>8</v>
      </c>
      <c r="B25" s="74"/>
      <c r="C25" s="84" t="s">
        <v>173</v>
      </c>
      <c r="D25" s="85" t="s">
        <v>174</v>
      </c>
      <c r="E25" s="86" t="s">
        <v>165</v>
      </c>
      <c r="F25" s="86"/>
      <c r="G25" s="87"/>
      <c r="H25" s="87"/>
      <c r="I25" s="88" t="s">
        <v>168</v>
      </c>
      <c r="J25" s="10"/>
    </row>
    <row r="26" ht="25" customHeight="1" spans="1:10">
      <c r="A26" s="69">
        <v>9</v>
      </c>
      <c r="B26" s="74"/>
      <c r="C26" s="89" t="s">
        <v>175</v>
      </c>
      <c r="D26" s="90" t="s">
        <v>176</v>
      </c>
      <c r="E26" s="91" t="s">
        <v>162</v>
      </c>
      <c r="F26" s="91"/>
      <c r="G26" s="92"/>
      <c r="H26" s="92"/>
      <c r="I26" s="93" t="s">
        <v>177</v>
      </c>
      <c r="J26" s="10"/>
    </row>
    <row r="27" ht="25" customHeight="1" spans="1:10">
      <c r="A27" s="69">
        <v>10</v>
      </c>
      <c r="B27" s="79"/>
      <c r="C27" s="89" t="s">
        <v>178</v>
      </c>
      <c r="D27" s="90" t="s">
        <v>179</v>
      </c>
      <c r="E27" s="91" t="s">
        <v>165</v>
      </c>
      <c r="F27" s="91"/>
      <c r="G27" s="92"/>
      <c r="H27" s="92"/>
      <c r="I27" s="93" t="s">
        <v>177</v>
      </c>
      <c r="J27" s="10"/>
    </row>
    <row r="28" ht="25" customHeight="1" spans="1:10">
      <c r="A28" s="69">
        <v>11</v>
      </c>
      <c r="B28" s="69"/>
      <c r="C28" s="94" t="s">
        <v>180</v>
      </c>
      <c r="D28" s="95" t="s">
        <v>181</v>
      </c>
      <c r="E28" s="69" t="s">
        <v>182</v>
      </c>
      <c r="F28" s="69"/>
      <c r="G28" s="83"/>
      <c r="H28" s="83"/>
      <c r="I28" s="83" t="s">
        <v>48</v>
      </c>
      <c r="J28" s="10"/>
    </row>
    <row r="29" ht="25" customHeight="1" spans="1:10">
      <c r="A29" s="69">
        <v>12</v>
      </c>
      <c r="B29" s="69"/>
      <c r="C29" s="94" t="s">
        <v>183</v>
      </c>
      <c r="D29" s="95" t="s">
        <v>184</v>
      </c>
      <c r="E29" s="69" t="s">
        <v>182</v>
      </c>
      <c r="F29" s="69"/>
      <c r="G29" s="83"/>
      <c r="H29" s="83"/>
      <c r="I29" s="83" t="s">
        <v>48</v>
      </c>
      <c r="J29" s="10"/>
    </row>
    <row r="30" ht="39.95" customHeight="1"/>
    <row r="31" ht="39.95" customHeight="1"/>
    <row r="32" ht="39.95" customHeight="1"/>
  </sheetData>
  <mergeCells count="25">
    <mergeCell ref="A1:G1"/>
    <mergeCell ref="C6:K6"/>
    <mergeCell ref="C7:K7"/>
    <mergeCell ref="A16:D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B9:B10"/>
    <mergeCell ref="B11:B12"/>
    <mergeCell ref="B18:B21"/>
    <mergeCell ref="B22:B27"/>
    <mergeCell ref="K2:K3"/>
    <mergeCell ref="K4:K5"/>
    <mergeCell ref="A2:D5"/>
    <mergeCell ref="E2:J5"/>
  </mergeCells>
  <printOptions horizontalCentered="1"/>
  <pageMargins left="0.590551181102362" right="0.196850393700787" top="0.393700787401575" bottom="0.393700787401575" header="0.511811023622047" footer="0.15748031496063"/>
  <pageSetup paperSize="9" scale="36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00B050"/>
  </sheetPr>
  <dimension ref="A1:M21"/>
  <sheetViews>
    <sheetView view="pageBreakPreview" zoomScale="85" zoomScaleNormal="100" workbookViewId="0">
      <pane ySplit="9" topLeftCell="A10" activePane="bottomLeft" state="frozen"/>
      <selection/>
      <selection pane="bottomLeft" activeCell="C37" sqref="C37"/>
    </sheetView>
  </sheetViews>
  <sheetFormatPr defaultColWidth="9" defaultRowHeight="14.25"/>
  <cols>
    <col min="1" max="1" width="7.625" style="5" customWidth="1"/>
    <col min="2" max="2" width="15.625" style="6" customWidth="1"/>
    <col min="3" max="3" width="25.625" style="5" customWidth="1"/>
    <col min="4" max="4" width="15.625" style="5" customWidth="1"/>
    <col min="5" max="5" width="20.625" style="7" customWidth="1"/>
    <col min="6" max="6" width="15.625" style="7" customWidth="1"/>
    <col min="7" max="7" width="20.625" style="8" customWidth="1"/>
    <col min="8" max="8" width="15.625" style="8" customWidth="1"/>
    <col min="9" max="9" width="25.625" style="8" customWidth="1"/>
    <col min="10" max="10" width="15.625" style="9" customWidth="1"/>
    <col min="11" max="16384" width="9" style="10"/>
  </cols>
  <sheetData>
    <row r="1" ht="30" customHeight="1" spans="1:13">
      <c r="A1" s="11" t="s">
        <v>0</v>
      </c>
      <c r="B1" s="11"/>
      <c r="C1" s="11"/>
      <c r="D1" s="11"/>
      <c r="E1" s="12"/>
      <c r="F1" s="12"/>
      <c r="G1" s="11"/>
      <c r="H1" s="11"/>
      <c r="I1" s="11"/>
      <c r="J1" s="13"/>
    </row>
    <row r="2" ht="20" customHeight="1" spans="1:13">
      <c r="A2" s="14" t="str">
        <f>备料清单封面!D15</f>
        <v>锚栓与螺母</v>
      </c>
      <c r="B2" s="14"/>
      <c r="C2" s="14"/>
      <c r="D2" s="14"/>
      <c r="E2" s="14"/>
      <c r="F2" s="15"/>
      <c r="G2" s="15"/>
      <c r="H2" s="15"/>
      <c r="I2" s="15"/>
      <c r="J2" s="16" t="str">
        <f>备料清单封面!I2</f>
        <v>版本号：</v>
      </c>
      <c r="K2" s="17"/>
      <c r="L2" s="17"/>
      <c r="M2" s="17"/>
    </row>
    <row r="3" customFormat="1" ht="20" customHeight="1" spans="1:13">
      <c r="A3" s="14"/>
      <c r="B3" s="14"/>
      <c r="C3" s="14"/>
      <c r="D3" s="14"/>
      <c r="E3" s="14"/>
      <c r="F3" s="15"/>
      <c r="G3" s="15"/>
      <c r="H3" s="15"/>
      <c r="I3" s="15"/>
      <c r="J3" s="16"/>
      <c r="K3" s="17"/>
      <c r="L3" s="17"/>
      <c r="M3" s="17"/>
    </row>
    <row r="4" customFormat="1" ht="20" customHeight="1" spans="1:13">
      <c r="A4" s="14"/>
      <c r="B4" s="14"/>
      <c r="C4" s="14"/>
      <c r="D4" s="14"/>
      <c r="E4" s="14"/>
      <c r="F4" s="15"/>
      <c r="G4" s="15"/>
      <c r="H4" s="15"/>
      <c r="I4" s="15"/>
      <c r="J4" s="16" t="str">
        <f ca="1">备料清单封面!I4</f>
        <v>【REV0】</v>
      </c>
      <c r="K4" s="17"/>
      <c r="L4" s="17"/>
      <c r="M4" s="17"/>
    </row>
    <row r="5" s="1" customFormat="1" ht="20" customHeight="1" spans="1:13">
      <c r="A5" s="14"/>
      <c r="B5" s="14"/>
      <c r="C5" s="14"/>
      <c r="D5" s="14"/>
      <c r="E5" s="14"/>
      <c r="F5" s="15"/>
      <c r="G5" s="15"/>
      <c r="H5" s="15"/>
      <c r="I5" s="15"/>
      <c r="J5" s="16"/>
    </row>
    <row r="6" s="2" customFormat="1" ht="24.95" customHeight="1" spans="1:13">
      <c r="A6" s="18" t="str">
        <f>备料清单封面!B6</f>
        <v>工 程 名 称：</v>
      </c>
      <c r="B6" s="18"/>
      <c r="C6" s="19" t="str">
        <f ca="1">备料清单封面!C6</f>
        <v>项目名称-内容简写</v>
      </c>
      <c r="D6" s="19"/>
      <c r="E6" s="20"/>
      <c r="F6" s="20"/>
      <c r="G6" s="19"/>
      <c r="H6" s="19"/>
      <c r="I6" s="19"/>
      <c r="J6" s="21"/>
    </row>
    <row r="7" s="2" customFormat="1" ht="24.95" customHeight="1" spans="1:13">
      <c r="A7" s="22" t="str">
        <f>备料清单封面!B7</f>
        <v>工 程 编 号：</v>
      </c>
      <c r="B7" s="22"/>
      <c r="C7" s="23" t="str">
        <f ca="1">备料清单封面!C7</f>
        <v>项目编号</v>
      </c>
      <c r="D7" s="23"/>
      <c r="E7" s="24"/>
      <c r="F7" s="24"/>
      <c r="G7" s="23"/>
      <c r="H7" s="23"/>
      <c r="I7" s="23"/>
      <c r="J7" s="25"/>
    </row>
    <row r="8" s="2" customFormat="1" ht="25" customHeight="1" spans="1:13">
      <c r="A8" s="26" t="s">
        <v>28</v>
      </c>
      <c r="B8" s="26" t="s">
        <v>139</v>
      </c>
      <c r="C8" s="26" t="s">
        <v>185</v>
      </c>
      <c r="D8" s="27" t="s">
        <v>186</v>
      </c>
      <c r="E8" s="27" t="s">
        <v>187</v>
      </c>
      <c r="F8" s="27" t="s">
        <v>188</v>
      </c>
      <c r="G8" s="27" t="s">
        <v>189</v>
      </c>
      <c r="H8" s="26" t="s">
        <v>190</v>
      </c>
      <c r="I8" s="27" t="s">
        <v>191</v>
      </c>
      <c r="J8" s="28" t="s">
        <v>100</v>
      </c>
    </row>
    <row r="9" s="3" customFormat="1" ht="25" customHeight="1" spans="1:13">
      <c r="A9" s="26"/>
      <c r="B9" s="26"/>
      <c r="C9" s="26"/>
      <c r="D9" s="29"/>
      <c r="E9" s="30" t="s">
        <v>192</v>
      </c>
      <c r="F9" s="29"/>
      <c r="G9" s="30" t="s">
        <v>193</v>
      </c>
      <c r="H9" s="26"/>
      <c r="I9" s="30" t="s">
        <v>194</v>
      </c>
      <c r="J9" s="28"/>
    </row>
    <row r="10" s="4" customFormat="1" ht="24.95" customHeight="1" spans="1:13">
      <c r="A10" s="31">
        <v>1</v>
      </c>
      <c r="B10" s="32" t="s">
        <v>195</v>
      </c>
      <c r="C10" s="33" t="s">
        <v>196</v>
      </c>
      <c r="D10" s="33" t="s">
        <v>197</v>
      </c>
      <c r="E10" s="34">
        <v>2</v>
      </c>
      <c r="F10" s="32" t="str">
        <f>IF(C10="无","无",("M"&amp;MID(C10,2,3)))</f>
        <v>M20</v>
      </c>
      <c r="G10" s="32">
        <f>E10*3</f>
        <v>6</v>
      </c>
      <c r="H10" s="32" t="s">
        <v>198</v>
      </c>
      <c r="I10" s="32">
        <f>E10</f>
        <v>2</v>
      </c>
      <c r="J10" s="35"/>
    </row>
    <row r="11" s="4" customFormat="1" ht="24.95" customHeight="1" spans="1:13">
      <c r="A11" s="31">
        <v>2</v>
      </c>
      <c r="B11" s="32" t="s">
        <v>199</v>
      </c>
      <c r="C11" s="33" t="s">
        <v>102</v>
      </c>
      <c r="D11" s="33" t="s">
        <v>102</v>
      </c>
      <c r="E11" s="34">
        <v>0</v>
      </c>
      <c r="F11" s="32" t="str">
        <f t="shared" ref="F11:F19" si="0">IF(C11="无","无",("M"&amp;MID(C11,2,3)))</f>
        <v>无</v>
      </c>
      <c r="G11" s="32">
        <f t="shared" ref="G11:G19" si="1">E11*3</f>
        <v>0</v>
      </c>
      <c r="H11" s="32" t="s">
        <v>198</v>
      </c>
      <c r="I11" s="32">
        <f t="shared" ref="I11:I19" si="2">E11</f>
        <v>0</v>
      </c>
      <c r="J11" s="35"/>
    </row>
    <row r="12" s="4" customFormat="1" ht="24.95" customHeight="1" spans="1:13">
      <c r="A12" s="31">
        <v>3</v>
      </c>
      <c r="B12" s="32" t="s">
        <v>200</v>
      </c>
      <c r="C12" s="33" t="s">
        <v>102</v>
      </c>
      <c r="D12" s="33" t="s">
        <v>102</v>
      </c>
      <c r="E12" s="34">
        <v>0</v>
      </c>
      <c r="F12" s="32" t="str">
        <f t="shared" si="0"/>
        <v>无</v>
      </c>
      <c r="G12" s="32">
        <f t="shared" si="1"/>
        <v>0</v>
      </c>
      <c r="H12" s="32" t="s">
        <v>198</v>
      </c>
      <c r="I12" s="32">
        <f t="shared" si="2"/>
        <v>0</v>
      </c>
      <c r="J12" s="35"/>
    </row>
    <row r="13" s="4" customFormat="1" ht="24.95" customHeight="1" spans="1:13">
      <c r="A13" s="31">
        <v>4</v>
      </c>
      <c r="B13" s="32" t="s">
        <v>201</v>
      </c>
      <c r="C13" s="33" t="s">
        <v>102</v>
      </c>
      <c r="D13" s="33" t="s">
        <v>102</v>
      </c>
      <c r="E13" s="34">
        <v>0</v>
      </c>
      <c r="F13" s="32" t="str">
        <f t="shared" si="0"/>
        <v>无</v>
      </c>
      <c r="G13" s="32">
        <f t="shared" si="1"/>
        <v>0</v>
      </c>
      <c r="H13" s="32" t="s">
        <v>198</v>
      </c>
      <c r="I13" s="32">
        <f t="shared" si="2"/>
        <v>0</v>
      </c>
      <c r="J13" s="35"/>
    </row>
    <row r="14" s="4" customFormat="1" ht="24.95" customHeight="1" spans="1:13">
      <c r="A14" s="31">
        <v>5</v>
      </c>
      <c r="B14" s="32" t="s">
        <v>202</v>
      </c>
      <c r="C14" s="33" t="s">
        <v>102</v>
      </c>
      <c r="D14" s="33" t="s">
        <v>102</v>
      </c>
      <c r="E14" s="34">
        <v>0</v>
      </c>
      <c r="F14" s="32" t="str">
        <f t="shared" si="0"/>
        <v>无</v>
      </c>
      <c r="G14" s="32">
        <f t="shared" si="1"/>
        <v>0</v>
      </c>
      <c r="H14" s="32" t="s">
        <v>198</v>
      </c>
      <c r="I14" s="32">
        <f t="shared" si="2"/>
        <v>0</v>
      </c>
      <c r="J14" s="35"/>
    </row>
    <row r="15" s="4" customFormat="1" ht="24.95" customHeight="1" spans="1:13">
      <c r="A15" s="31">
        <v>6</v>
      </c>
      <c r="B15" s="32" t="s">
        <v>203</v>
      </c>
      <c r="C15" s="33" t="s">
        <v>102</v>
      </c>
      <c r="D15" s="33" t="s">
        <v>102</v>
      </c>
      <c r="E15" s="34">
        <v>0</v>
      </c>
      <c r="F15" s="32" t="str">
        <f t="shared" si="0"/>
        <v>无</v>
      </c>
      <c r="G15" s="32">
        <f t="shared" si="1"/>
        <v>0</v>
      </c>
      <c r="H15" s="32" t="s">
        <v>198</v>
      </c>
      <c r="I15" s="32">
        <f t="shared" si="2"/>
        <v>0</v>
      </c>
      <c r="J15" s="35"/>
    </row>
    <row r="16" s="4" customFormat="1" ht="24.95" customHeight="1" spans="1:13">
      <c r="A16" s="31">
        <v>7</v>
      </c>
      <c r="B16" s="32" t="s">
        <v>204</v>
      </c>
      <c r="C16" s="33" t="s">
        <v>102</v>
      </c>
      <c r="D16" s="33" t="s">
        <v>102</v>
      </c>
      <c r="E16" s="34">
        <v>0</v>
      </c>
      <c r="F16" s="32" t="str">
        <f t="shared" si="0"/>
        <v>无</v>
      </c>
      <c r="G16" s="32">
        <f t="shared" si="1"/>
        <v>0</v>
      </c>
      <c r="H16" s="32" t="s">
        <v>198</v>
      </c>
      <c r="I16" s="32">
        <f t="shared" si="2"/>
        <v>0</v>
      </c>
      <c r="J16" s="35"/>
    </row>
    <row r="17" s="4" customFormat="1" ht="24.95" customHeight="1" spans="1:12">
      <c r="A17" s="31">
        <v>8</v>
      </c>
      <c r="B17" s="32" t="s">
        <v>205</v>
      </c>
      <c r="C17" s="33" t="s">
        <v>102</v>
      </c>
      <c r="D17" s="33" t="s">
        <v>102</v>
      </c>
      <c r="E17" s="34">
        <v>0</v>
      </c>
      <c r="F17" s="32" t="str">
        <f t="shared" si="0"/>
        <v>无</v>
      </c>
      <c r="G17" s="32">
        <f t="shared" si="1"/>
        <v>0</v>
      </c>
      <c r="H17" s="32" t="s">
        <v>198</v>
      </c>
      <c r="I17" s="32">
        <f t="shared" si="2"/>
        <v>0</v>
      </c>
      <c r="J17" s="35"/>
    </row>
    <row r="18" s="4" customFormat="1" ht="24.95" customHeight="1" spans="1:12">
      <c r="A18" s="31">
        <v>9</v>
      </c>
      <c r="B18" s="32" t="s">
        <v>206</v>
      </c>
      <c r="C18" s="33" t="s">
        <v>102</v>
      </c>
      <c r="D18" s="33" t="s">
        <v>102</v>
      </c>
      <c r="E18" s="34">
        <v>0</v>
      </c>
      <c r="F18" s="32" t="str">
        <f t="shared" si="0"/>
        <v>无</v>
      </c>
      <c r="G18" s="32">
        <f t="shared" si="1"/>
        <v>0</v>
      </c>
      <c r="H18" s="32" t="s">
        <v>198</v>
      </c>
      <c r="I18" s="32">
        <f t="shared" si="2"/>
        <v>0</v>
      </c>
      <c r="J18" s="35"/>
    </row>
    <row r="19" s="4" customFormat="1" ht="24.95" customHeight="1" spans="1:12">
      <c r="A19" s="31">
        <v>10</v>
      </c>
      <c r="B19" s="32" t="s">
        <v>207</v>
      </c>
      <c r="C19" s="33" t="s">
        <v>102</v>
      </c>
      <c r="D19" s="33" t="s">
        <v>102</v>
      </c>
      <c r="E19" s="34">
        <v>0</v>
      </c>
      <c r="F19" s="32" t="str">
        <f t="shared" si="0"/>
        <v>无</v>
      </c>
      <c r="G19" s="32">
        <f t="shared" si="1"/>
        <v>0</v>
      </c>
      <c r="H19" s="32" t="s">
        <v>198</v>
      </c>
      <c r="I19" s="32">
        <f t="shared" si="2"/>
        <v>0</v>
      </c>
      <c r="J19" s="35"/>
    </row>
    <row r="20" ht="24.95" customHeight="1" spans="1:12">
      <c r="A20" s="36"/>
      <c r="B20" s="37"/>
      <c r="C20" s="38"/>
      <c r="D20" s="39" t="s">
        <v>108</v>
      </c>
      <c r="E20" s="40">
        <f>SUM(E10:E19)</f>
        <v>2</v>
      </c>
      <c r="F20" s="39"/>
      <c r="G20" s="40">
        <f>SUM(G10:G19)</f>
        <v>6</v>
      </c>
      <c r="H20" s="40"/>
      <c r="I20" s="40">
        <f>SUM(I10:I19)</f>
        <v>2</v>
      </c>
      <c r="J20" s="41"/>
      <c r="K20" s="42" t="s">
        <v>109</v>
      </c>
      <c r="L20" s="43"/>
    </row>
    <row r="21" spans="1:12">
      <c r="C21" s="44"/>
      <c r="D21" s="44"/>
    </row>
  </sheetData>
  <mergeCells count="16">
    <mergeCell ref="A1:G1"/>
    <mergeCell ref="A6:B6"/>
    <mergeCell ref="C6:G6"/>
    <mergeCell ref="A7:B7"/>
    <mergeCell ref="C7:G7"/>
    <mergeCell ref="A8:A9"/>
    <mergeCell ref="B8:B9"/>
    <mergeCell ref="C8:C9"/>
    <mergeCell ref="D8:D9"/>
    <mergeCell ref="F8:F9"/>
    <mergeCell ref="H8:H9"/>
    <mergeCell ref="J2:J3"/>
    <mergeCell ref="J4:J5"/>
    <mergeCell ref="J8:J9"/>
    <mergeCell ref="A2:E5"/>
    <mergeCell ref="F2:I5"/>
  </mergeCells>
  <printOptions horizontalCentered="1"/>
  <pageMargins left="0.590551181102362" right="0.196850393700787" top="0.393700787401575" bottom="0.393700787401575" header="0.511811023622047" footer="0.15748031496063"/>
  <pageSetup paperSize="9" scale="46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www.liangli.net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备料清单封面</vt:lpstr>
      <vt:lpstr>备料清单</vt:lpstr>
      <vt:lpstr>主材</vt:lpstr>
      <vt:lpstr>CD材料</vt:lpstr>
      <vt:lpstr>螺栓</vt:lpstr>
      <vt:lpstr>栓钉</vt:lpstr>
      <vt:lpstr>瓦片</vt:lpstr>
      <vt:lpstr>锚栓螺母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模板2</dc:title>
  <dc:creator>江增锋</dc:creator>
  <cp:lastModifiedBy>Black Lee</cp:lastModifiedBy>
  <dcterms:created xsi:type="dcterms:W3CDTF">2006-10-24T05:29:00Z</dcterms:created>
  <cp:lastPrinted>2024-12-16T12:56:00Z</cp:lastPrinted>
  <dcterms:modified xsi:type="dcterms:W3CDTF">2026-04-07T02:14:19Z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B28CFBEBCE2444BFA0D3A5174731491A_13</vt:lpwstr>
  </property>
  <property fmtid="{D5CDD505-2E9C-101B-9397-08002B2CF9AE}" pid="5" name="CalculationRule">
    <vt:i4>0</vt:i4>
  </property>
</Properties>
</file>