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pope/Desktop/"/>
    </mc:Choice>
  </mc:AlternateContent>
  <xr:revisionPtr revIDLastSave="0" documentId="13_ncr:1_{88A6F113-9F59-F641-A7A5-EE233E169324}" xr6:coauthVersionLast="45" xr6:coauthVersionMax="45" xr10:uidLastSave="{00000000-0000-0000-0000-000000000000}"/>
  <bookViews>
    <workbookView xWindow="460" yWindow="700" windowWidth="27580" windowHeight="15980" xr2:uid="{00000000-000D-0000-FFFF-FFFF00000000}"/>
  </bookViews>
  <sheets>
    <sheet name="Full Table" sheetId="1" r:id="rId1"/>
    <sheet name="Category Stats" sheetId="4" r:id="rId2"/>
    <sheet name="Sub-Category Stats" sheetId="6" r:id="rId3"/>
    <sheet name="Launch Date Outcomes" sheetId="8" r:id="rId4"/>
    <sheet name="Outcomes Based on Goal" sheetId="9" r:id="rId5"/>
  </sheets>
  <definedNames>
    <definedName name="_xlchart.v1.10" hidden="1">'Category Stats'!$J$22:$J$30</definedName>
    <definedName name="_xlchart.v1.11" hidden="1">'Category Stats'!$K$22:$K$30</definedName>
    <definedName name="_xlchart.v1.12" hidden="1">'Category Stats'!$I$22:$I$30</definedName>
    <definedName name="_xlchart.v1.13" hidden="1">'Category Stats'!$J$22:$J$30</definedName>
    <definedName name="_xlchart.v1.3" hidden="1">'Full Table'!$Q$19</definedName>
    <definedName name="_xlchart.v1.4" hidden="1">'Full Table'!$R$19</definedName>
    <definedName name="_xlchart.v1.5" hidden="1">'Full Table'!$R$1:$R$18</definedName>
    <definedName name="_xlchart.v1.9" hidden="1">'Category Stats'!$I$22:$I$30</definedName>
    <definedName name="_xlchart.v5.0" hidden="1">'Full Table'!$G$1:$G$4114</definedName>
    <definedName name="_xlchart.v5.1" hidden="1">'Full Table'!$G$4114</definedName>
    <definedName name="_xlchart.v5.2" hidden="1">'Full Table'!$G$4115</definedName>
    <definedName name="_xlchart.v5.6" hidden="1">'Full Table'!$G$1:$G$4114</definedName>
    <definedName name="_xlchart.v5.7" hidden="1">'Full Table'!$G$4114</definedName>
    <definedName name="_xlchart.v5.8" hidden="1">'Full Table'!$G$4115</definedName>
  </definedNames>
  <calcPr calcId="191029"/>
  <pivotCaches>
    <pivotCache cacheId="56" r:id="rId6"/>
    <pivotCache cacheId="5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8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<sst xmlns="http://schemas.openxmlformats.org/spreadsheetml/2006/main" count="33048" uniqueCount="8404">
  <si>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</si>
  <si>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</si>
  <si>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</si>
  <si>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</si>
  <si>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</si>
  <si>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</si>
  <si>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</si>
  <si>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</si>
  <si>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</si>
  <si>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</si>
  <si>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</si>
  <si>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</si>
  <si>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</si>
  <si>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</si>
  <si>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</si>
  <si>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</si>
  <si>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</si>
  <si>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</si>
  <si>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</si>
  <si>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</si>
  <si>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</si>
  <si>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</si>
  <si>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</si>
  <si>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</si>
  <si>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</si>
  <si>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</si>
  <si>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</si>
  <si>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</si>
  <si>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</si>
  <si>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</si>
  <si>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</si>
  <si>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</si>
  <si>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</si>
  <si>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</si>
  <si>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</si>
  <si>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</si>
  <si>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</si>
  <si>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</si>
  <si>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</si>
  <si>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</si>
  <si>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</si>
  <si>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</si>
  <si>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</si>
  <si>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</si>
  <si>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</si>
  <si>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</si>
  <si>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</si>
  <si>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</si>
  <si>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</si>
  <si>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</si>
  <si>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</si>
  <si>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</si>
  <si>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</si>
  <si>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</si>
  <si>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</si>
  <si>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</si>
  <si>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</si>
  <si>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</si>
  <si>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</si>
  <si>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</si>
  <si>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</si>
  <si>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</si>
  <si>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</si>
  <si>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</si>
  <si>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</si>
  <si>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</si>
  <si>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</si>
  <si>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</si>
  <si>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</si>
  <si>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</si>
  <si>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</si>
  <si>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</si>
  <si>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</si>
  <si>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</si>
  <si>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</si>
  <si>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</si>
  <si>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</si>
  <si>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</si>
  <si>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</si>
  <si>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</si>
  <si>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</si>
  <si>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</si>
  <si>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</si>
  <si>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</si>
  <si>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</si>
  <si>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</si>
  <si>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</si>
  <si>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</si>
  <si>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</si>
  <si>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</si>
  <si>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</si>
  <si>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</si>
  <si>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</si>
  <si>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</si>
  <si>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</si>
  <si>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</si>
  <si>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</si>
  <si>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</si>
  <si>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</si>
  <si>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</si>
  <si>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</si>
  <si>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</si>
  <si>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</si>
  <si>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</si>
  <si>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</si>
  <si>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</si>
  <si>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</si>
  <si>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</si>
  <si>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</si>
  <si>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</si>
  <si>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</si>
  <si>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</si>
  <si>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</si>
  <si>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</si>
  <si>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</si>
  <si>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</si>
  <si>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</si>
  <si>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</si>
  <si>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</si>
  <si>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</si>
  <si>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</si>
  <si>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</si>
  <si>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</si>
  <si>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</si>
  <si>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</si>
  <si>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</si>
  <si>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</si>
  <si>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</si>
  <si>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</si>
  <si>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</si>
  <si>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</si>
  <si>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</si>
  <si>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</si>
  <si>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</si>
  <si>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</si>
  <si>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</si>
  <si>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</si>
  <si>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</si>
  <si>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</si>
  <si>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</si>
  <si>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</si>
  <si>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</si>
  <si>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</si>
  <si>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</si>
  <si>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</si>
  <si>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</si>
  <si>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</si>
  <si>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</si>
  <si>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</si>
  <si>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</si>
  <si>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</si>
  <si>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</si>
  <si>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</si>
  <si>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</si>
  <si>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</si>
  <si>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</si>
  <si>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</si>
  <si>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</si>
  <si>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</si>
  <si>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</si>
  <si>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</si>
  <si>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</si>
  <si>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</si>
  <si>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</si>
  <si>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</si>
  <si>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</si>
  <si>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</si>
  <si>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</si>
  <si>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</si>
  <si>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</si>
  <si>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</si>
  <si>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</si>
  <si>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</si>
  <si>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</si>
  <si>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</si>
  <si>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</si>
  <si>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</si>
  <si>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</si>
  <si>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</si>
  <si>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</si>
  <si>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</si>
  <si>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</si>
  <si>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</si>
  <si>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</si>
  <si>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</si>
  <si>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</si>
  <si>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</si>
  <si>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</si>
  <si>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</si>
  <si>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</si>
  <si>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</si>
  <si>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</si>
  <si>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</si>
  <si>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</si>
  <si>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</si>
  <si>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</si>
  <si>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</si>
  <si>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</si>
  <si>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</si>
  <si>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</si>
  <si>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</si>
  <si>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</si>
  <si>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</si>
  <si>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</si>
  <si>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</si>
  <si>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</si>
  <si>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</si>
  <si>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</si>
  <si>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</si>
  <si>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</si>
  <si>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</si>
  <si>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</si>
  <si>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</si>
  <si>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</si>
  <si>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</si>
  <si>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</si>
  <si>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</si>
  <si>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</si>
  <si>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</si>
  <si>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</si>
  <si>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</si>
  <si>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</si>
  <si>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</si>
  <si>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</si>
  <si>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</si>
  <si>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</si>
  <si>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</si>
  <si>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</si>
  <si>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</si>
  <si>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</si>
  <si>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</si>
  <si>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</si>
  <si>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</si>
  <si>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</si>
  <si>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</si>
  <si>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</si>
  <si>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</si>
  <si>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</si>
  <si>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</si>
  <si>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</si>
  <si>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</si>
  <si>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</si>
  <si>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</si>
  <si>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</si>
  <si>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</si>
  <si>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</si>
  <si>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</si>
  <si>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</si>
  <si>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</si>
  <si>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</si>
  <si>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</si>
  <si>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</si>
  <si>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</si>
  <si>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</si>
  <si>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</si>
  <si>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</si>
  <si>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</si>
  <si>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</si>
  <si>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</si>
  <si>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</si>
  <si>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</si>
  <si>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</si>
  <si>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</si>
  <si>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</si>
  <si>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</si>
  <si>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</si>
  <si>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</si>
  <si>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</si>
  <si>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</si>
  <si>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</si>
  <si>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</si>
  <si>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</si>
  <si>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</si>
  <si>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</si>
  <si>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</si>
  <si>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</si>
  <si>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</si>
  <si>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</si>
  <si>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</si>
  <si>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</si>
  <si>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</si>
  <si>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</si>
  <si>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</si>
  <si>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</si>
  <si>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</si>
  <si>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</si>
  <si>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</si>
  <si>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</si>
  <si>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</si>
  <si>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</si>
  <si>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</si>
  <si>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</si>
  <si>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</si>
  <si>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</si>
  <si>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</si>
  <si>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</si>
  <si>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</si>
  <si>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</si>
  <si>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</si>
  <si>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</si>
  <si>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</si>
  <si>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</si>
  <si>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</si>
  <si>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</si>
  <si>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</si>
  <si>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</si>
  <si>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</si>
  <si>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</si>
  <si>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</si>
  <si>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</si>
  <si>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</si>
  <si>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</si>
  <si>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</si>
  <si>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</si>
  <si>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</si>
  <si>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</si>
  <si>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</si>
  <si>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</si>
  <si>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</si>
  <si>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</si>
  <si>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</si>
  <si>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</si>
  <si>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</si>
  <si>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</si>
  <si>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</si>
  <si>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</si>
  <si>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</si>
  <si>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</si>
  <si>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</si>
  <si>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</si>
  <si>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</si>
  <si>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</si>
  <si>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</si>
  <si>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</si>
  <si>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</si>
  <si>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</si>
  <si>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</si>
  <si>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</si>
  <si>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</si>
  <si>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</si>
  <si>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</si>
  <si>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</si>
  <si>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</si>
  <si>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</si>
  <si>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</si>
  <si>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</si>
  <si>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</si>
  <si>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</si>
  <si>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</si>
  <si>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</si>
  <si>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</si>
  <si>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</si>
  <si>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</si>
  <si>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</si>
  <si>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</si>
  <si>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</si>
  <si>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</si>
  <si>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</si>
  <si>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</si>
  <si>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</si>
  <si>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</si>
  <si>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</si>
  <si>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</si>
  <si>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</si>
  <si>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</si>
  <si>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</si>
  <si>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</si>
  <si>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</si>
  <si>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</si>
  <si>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</si>
  <si>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</si>
  <si>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</si>
  <si>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</si>
  <si>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</si>
  <si>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</si>
  <si>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</si>
  <si>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</si>
  <si>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</si>
  <si>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</si>
  <si>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</si>
  <si>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</si>
  <si>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</si>
  <si>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</si>
  <si>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</si>
  <si>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</si>
  <si>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</si>
  <si>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</si>
  <si>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</si>
  <si>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</si>
  <si>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</si>
  <si>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</si>
  <si>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</si>
  <si>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</si>
  <si>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</si>
  <si>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</si>
  <si>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</si>
  <si>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</si>
  <si>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</si>
  <si>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</si>
  <si>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</si>
  <si>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</si>
  <si>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</si>
  <si>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</si>
  <si>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</si>
  <si>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</si>
  <si>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</si>
  <si>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</si>
  <si>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</si>
  <si>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</si>
  <si>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</si>
  <si>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</si>
  <si>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</si>
  <si>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</si>
  <si>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</si>
  <si>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</si>
  <si>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</si>
  <si>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</si>
  <si>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</si>
  <si>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</si>
  <si>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</si>
  <si>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</si>
  <si>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</si>
  <si>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</si>
  <si>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</si>
  <si>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</si>
  <si>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</si>
  <si>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</si>
  <si>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</si>
  <si>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</si>
  <si>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</si>
  <si>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</si>
  <si>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</si>
  <si>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</si>
  <si>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</si>
  <si>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</si>
  <si>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</si>
  <si>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</si>
  <si>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</si>
  <si>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</si>
  <si>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</si>
  <si>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</si>
  <si>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</si>
  <si>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</si>
  <si>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</si>
  <si>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</si>
  <si>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</si>
  <si>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</si>
  <si>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</si>
  <si>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</si>
  <si>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</si>
  <si>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</si>
  <si>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</si>
  <si>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</si>
  <si>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</si>
  <si>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</si>
  <si>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</si>
  <si>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</si>
  <si>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</si>
  <si>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</si>
  <si>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</si>
  <si>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</si>
  <si>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</si>
  <si>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</si>
  <si>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</si>
  <si>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</si>
  <si>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</si>
  <si>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</si>
  <si>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</si>
  <si>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</si>
  <si>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</si>
  <si>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</si>
  <si>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</si>
  <si>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</si>
  <si>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</si>
  <si>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</si>
  <si>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</si>
  <si>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</si>
  <si>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</si>
  <si>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</si>
  <si>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</si>
  <si>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</si>
  <si>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</si>
  <si>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</si>
  <si>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</si>
  <si>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</si>
  <si>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</si>
  <si>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</si>
  <si>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</si>
  <si>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</si>
  <si>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</si>
  <si>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</si>
  <si>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</si>
  <si>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</si>
  <si>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</si>
  <si>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</si>
  <si>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</si>
  <si>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</si>
  <si>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</si>
  <si>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</si>
  <si>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</si>
  <si>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</si>
  <si>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</si>
  <si>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</si>
  <si>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</si>
  <si>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</si>
  <si>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</si>
  <si>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</si>
  <si>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</si>
  <si>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</si>
  <si>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</si>
  <si>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</si>
  <si>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</si>
  <si>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</si>
  <si>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</si>
  <si>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</si>
  <si>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</si>
  <si>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</si>
  <si>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</si>
  <si>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</si>
  <si>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</si>
  <si>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</si>
  <si>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</si>
  <si>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</si>
  <si>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</si>
  <si>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</si>
  <si>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</si>
  <si>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</si>
  <si>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</si>
  <si>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</si>
  <si>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</si>
  <si>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</si>
  <si>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</si>
  <si>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</si>
  <si>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</si>
  <si>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</si>
  <si>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</si>
  <si>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</si>
  <si>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</si>
  <si>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</si>
  <si>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</si>
  <si>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</si>
  <si>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</si>
  <si>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</si>
  <si>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</si>
  <si>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</si>
  <si>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</si>
  <si>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</si>
  <si>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</si>
  <si>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</si>
  <si>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</si>
  <si>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</si>
  <si>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</si>
  <si>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</si>
  <si>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</si>
  <si>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</si>
  <si>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</si>
  <si>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</si>
  <si>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</si>
  <si>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</si>
  <si>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</si>
  <si>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</si>
  <si>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</si>
  <si>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</si>
  <si>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</si>
  <si>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</si>
  <si>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</si>
  <si>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</si>
  <si>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</si>
  <si>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</si>
  <si>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</si>
  <si>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</si>
  <si>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</si>
  <si>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</si>
  <si>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</si>
  <si>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</si>
  <si>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</si>
  <si>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</si>
  <si>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</si>
  <si>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</si>
  <si>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</si>
  <si>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</si>
  <si>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</si>
  <si>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</si>
  <si>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</si>
  <si>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</si>
  <si>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</si>
  <si>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</si>
  <si>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</si>
  <si>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</si>
  <si>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</si>
  <si>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</si>
  <si>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</si>
  <si>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</si>
  <si>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</si>
  <si>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</si>
  <si>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</si>
  <si>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</si>
  <si>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</si>
  <si>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</si>
  <si>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</si>
  <si>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</si>
  <si>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</si>
  <si>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</si>
  <si>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</si>
  <si>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</si>
  <si>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</si>
  <si>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</si>
  <si>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</si>
  <si>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</si>
  <si>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</si>
  <si>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</si>
  <si>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</si>
  <si>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</si>
  <si>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</si>
  <si>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</si>
  <si>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</si>
  <si>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</si>
  <si>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</si>
  <si>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</si>
  <si>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</si>
  <si>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</si>
  <si>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</si>
  <si>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</si>
  <si>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</si>
  <si>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</si>
  <si>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</si>
  <si>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</si>
  <si>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</si>
  <si>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</si>
  <si>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</si>
  <si>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</si>
  <si>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</si>
  <si>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</si>
  <si>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</si>
  <si>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</si>
  <si>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</si>
  <si>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</si>
  <si>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</si>
  <si>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</si>
  <si>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</si>
  <si>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</si>
  <si>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</si>
  <si>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</si>
  <si>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</si>
  <si>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</si>
  <si>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</si>
  <si>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</si>
  <si>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</si>
  <si>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</si>
  <si>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</si>
  <si>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</si>
  <si>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</si>
  <si>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</si>
  <si>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</si>
  <si>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</si>
  <si>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</si>
  <si>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</si>
  <si>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</si>
  <si>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</si>
  <si>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</si>
  <si>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</si>
  <si>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</si>
  <si>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</si>
  <si>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</si>
  <si>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</si>
  <si>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</si>
  <si>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</si>
  <si>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</si>
  <si>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</si>
  <si>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</si>
  <si>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</si>
  <si>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</si>
  <si>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</si>
  <si>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</si>
  <si>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</si>
  <si>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</si>
  <si>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</si>
  <si>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</si>
  <si>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</si>
  <si>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</si>
  <si>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</si>
  <si>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</si>
  <si>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</si>
  <si>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</si>
  <si>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</si>
  <si>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</si>
  <si>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</si>
  <si>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</si>
  <si>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</si>
  <si>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</si>
  <si>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</si>
  <si>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</si>
  <si>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</si>
  <si>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</si>
  <si>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</si>
  <si>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</si>
  <si>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</si>
  <si>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</si>
  <si>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</si>
  <si>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</si>
  <si>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</si>
  <si>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</si>
  <si>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</si>
  <si>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</si>
  <si>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</si>
  <si>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</si>
  <si>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</si>
  <si>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</si>
  <si>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</si>
  <si>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</si>
  <si>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</si>
  <si>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</si>
  <si>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</si>
  <si>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</si>
  <si>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</si>
  <si>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</si>
  <si>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</si>
  <si>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</si>
  <si>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</si>
  <si>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</si>
  <si>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</si>
  <si>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</si>
  <si>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</si>
  <si>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</si>
  <si>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</si>
  <si>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</si>
  <si>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</si>
  <si>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</si>
  <si>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</si>
  <si>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</si>
  <si>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</si>
  <si>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</si>
  <si>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</si>
  <si>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</si>
  <si>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</si>
  <si>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</si>
  <si>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</si>
  <si>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</si>
  <si>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</si>
  <si>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</si>
  <si>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</si>
  <si>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</si>
  <si>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</si>
  <si>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</si>
  <si>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</si>
  <si>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</si>
  <si>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</si>
  <si>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</si>
  <si>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</si>
  <si>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</si>
  <si>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</si>
  <si>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</si>
  <si>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</si>
  <si>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</si>
  <si>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</si>
  <si>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</si>
  <si>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</si>
  <si>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</si>
  <si>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</si>
  <si>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</si>
  <si>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</si>
  <si>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</si>
  <si>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</si>
  <si>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</si>
  <si>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</si>
  <si>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</si>
  <si>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</si>
  <si>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</si>
  <si>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</si>
  <si>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</si>
  <si>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</si>
  <si>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</si>
  <si>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</si>
  <si>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</si>
  <si>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</si>
  <si>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</si>
  <si>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</si>
  <si>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</si>
  <si>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</si>
  <si>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</si>
  <si>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</si>
  <si>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</si>
  <si>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</si>
  <si>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</si>
  <si>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</si>
  <si>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</si>
  <si>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</si>
  <si>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</si>
  <si>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</si>
  <si>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</si>
  <si>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</si>
  <si>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</si>
  <si>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</si>
  <si>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</si>
  <si>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</si>
  <si>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</si>
  <si>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</si>
  <si>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</si>
  <si>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</si>
  <si>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</si>
  <si>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</si>
  <si>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</si>
  <si>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</si>
  <si>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</si>
  <si>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</si>
  <si>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</si>
  <si>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</si>
  <si>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</si>
  <si>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</si>
  <si>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</si>
  <si>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</si>
  <si>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</si>
  <si>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</si>
  <si>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</si>
  <si>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</si>
  <si>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</si>
  <si>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</si>
  <si>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</si>
  <si>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</si>
  <si>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</si>
  <si>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</si>
  <si>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</si>
  <si>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</si>
  <si>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</si>
  <si>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</si>
  <si>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</si>
  <si>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</si>
  <si>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</si>
  <si>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</si>
  <si>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</si>
  <si>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</si>
  <si>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</si>
  <si>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</si>
  <si>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</si>
  <si>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</si>
  <si>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</si>
  <si>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</si>
  <si>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</si>
  <si>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</si>
  <si>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</si>
  <si>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</si>
  <si>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</si>
  <si>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</si>
  <si>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</si>
  <si>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</si>
  <si>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</si>
  <si>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</si>
  <si>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</si>
  <si>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</si>
  <si>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</si>
  <si>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</si>
  <si>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</si>
  <si>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</si>
  <si>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</si>
  <si>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</si>
  <si>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</si>
  <si>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</si>
  <si>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</si>
  <si>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</si>
  <si>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</si>
  <si>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</si>
  <si>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</si>
  <si>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</si>
  <si>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</si>
  <si>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</si>
  <si>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</si>
  <si>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</si>
  <si>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</si>
  <si>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</si>
  <si>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</si>
  <si>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</si>
  <si>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</si>
  <si>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</si>
  <si>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</si>
  <si>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</si>
  <si>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</si>
  <si>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</si>
  <si>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</si>
  <si>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</si>
  <si>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</si>
  <si>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</si>
  <si>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</si>
  <si>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</si>
  <si>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</si>
  <si>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</si>
  <si>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</si>
  <si>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</si>
  <si>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</si>
  <si>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</si>
  <si>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</si>
  <si>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</si>
  <si>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</si>
  <si>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</si>
  <si>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</si>
  <si>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</si>
  <si>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</si>
  <si>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</si>
  <si>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</si>
  <si>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</si>
  <si>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</si>
  <si>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</si>
  <si>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</si>
  <si>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</si>
  <si>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</si>
  <si>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</si>
  <si>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</si>
  <si>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</si>
  <si>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</si>
  <si>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</si>
  <si>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</si>
  <si>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</si>
  <si>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</si>
  <si>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</si>
  <si>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</si>
  <si>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</si>
  <si>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</si>
  <si>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</si>
  <si>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</si>
  <si>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</si>
  <si>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</si>
  <si>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</si>
  <si>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</si>
  <si>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</si>
  <si>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</si>
  <si>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</si>
  <si>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</si>
  <si>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</si>
  <si>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</si>
  <si>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</si>
  <si>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</si>
  <si>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</si>
  <si>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</si>
  <si>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</si>
  <si>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</si>
  <si>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</si>
  <si>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</si>
  <si>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</si>
  <si>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</si>
  <si>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</si>
  <si>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</si>
  <si>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</si>
  <si>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</si>
  <si>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</si>
  <si>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</si>
  <si>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</si>
  <si>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</si>
  <si>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</si>
  <si>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</si>
  <si>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</si>
  <si>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</si>
  <si>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</si>
  <si>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</si>
  <si>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</si>
  <si>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</si>
  <si>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</si>
  <si>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</si>
  <si>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</si>
  <si>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</si>
  <si>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</si>
  <si>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</si>
  <si>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</si>
  <si>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</si>
  <si>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</si>
  <si>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</si>
  <si>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</si>
  <si>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</si>
  <si>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</si>
  <si>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</si>
  <si>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</si>
  <si>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</si>
  <si>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</si>
  <si>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</si>
  <si>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</si>
  <si>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</si>
  <si>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</si>
  <si>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</si>
  <si>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</si>
  <si>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</si>
  <si>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</si>
  <si>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</si>
  <si>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</si>
  <si>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</si>
  <si>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</si>
  <si>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</si>
  <si>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</si>
  <si>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</si>
  <si>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</si>
  <si>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</si>
  <si>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</si>
  <si>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</si>
  <si>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</si>
  <si>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</si>
  <si>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</si>
  <si>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</si>
  <si>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</si>
  <si>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</si>
  <si>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</si>
  <si>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</si>
  <si>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</si>
  <si>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</si>
  <si>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</si>
  <si>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</si>
  <si>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</si>
  <si>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</si>
  <si>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</si>
  <si>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</si>
  <si>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</si>
  <si>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</si>
  <si>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</si>
  <si>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</si>
  <si>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</si>
  <si>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</si>
  <si>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</si>
  <si>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</si>
  <si>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</si>
  <si>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</si>
  <si>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</si>
  <si>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</si>
  <si>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</si>
  <si>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</si>
  <si>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</si>
  <si>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</si>
  <si>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</si>
  <si>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</si>
  <si>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</si>
  <si>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</si>
  <si>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</si>
  <si>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</si>
  <si>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</si>
  <si>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</si>
  <si>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</si>
  <si>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</si>
  <si>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</si>
  <si>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</si>
  <si>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</si>
  <si>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</si>
  <si>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</si>
  <si>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</si>
  <si>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</si>
  <si>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</si>
  <si>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</si>
  <si>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</si>
  <si>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</si>
  <si>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</si>
  <si>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</si>
  <si>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</si>
  <si>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</si>
  <si>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</si>
  <si>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</si>
  <si>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</si>
  <si>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</si>
  <si>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</si>
  <si>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</si>
  <si>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</si>
  <si>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</si>
  <si>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</si>
  <si>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</si>
  <si>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</si>
  <si>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</si>
  <si>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</si>
  <si>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</si>
  <si>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</si>
  <si>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</si>
  <si>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</si>
  <si>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</si>
  <si>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</si>
  <si>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</si>
  <si>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</si>
  <si>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</si>
  <si>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</si>
  <si>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</si>
  <si>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</si>
  <si>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</si>
  <si>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</si>
  <si>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</si>
  <si>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</si>
  <si>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</si>
  <si>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</si>
  <si>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</si>
  <si>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</si>
  <si>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</si>
  <si>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</si>
  <si>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</si>
  <si>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</si>
  <si>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</si>
  <si>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</si>
  <si>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</si>
  <si>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</si>
  <si>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</si>
  <si>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</si>
  <si>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</si>
  <si>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</si>
  <si>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</si>
  <si>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</si>
  <si>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</si>
  <si>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</si>
  <si>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</si>
  <si>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</si>
  <si>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</si>
  <si>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</si>
  <si>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</si>
  <si>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</si>
  <si>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</si>
  <si>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</si>
  <si>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</si>
  <si>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</si>
  <si>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</si>
  <si>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</si>
  <si>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</si>
  <si>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</si>
  <si>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</si>
  <si>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</si>
  <si>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</si>
  <si>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</si>
  <si>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</si>
  <si>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</si>
  <si>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</si>
  <si>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</si>
  <si>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</si>
  <si>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</si>
  <si>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</si>
  <si>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</si>
  <si>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</si>
  <si>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</si>
  <si>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</si>
  <si>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</si>
  <si>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</si>
  <si>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</si>
  <si>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</si>
  <si>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</si>
  <si>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</si>
  <si>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</si>
  <si>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</si>
  <si>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</si>
  <si>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</si>
  <si>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</si>
  <si>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</si>
  <si>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</si>
  <si>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</si>
  <si>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</si>
  <si>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</si>
  <si>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</si>
  <si>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</si>
  <si>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</si>
  <si>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</si>
  <si>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</si>
  <si>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</si>
  <si>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</si>
  <si>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</si>
  <si>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</si>
  <si>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</si>
  <si>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</si>
  <si>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</si>
  <si>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</si>
  <si>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</si>
  <si>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</si>
  <si>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</si>
  <si>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</si>
  <si>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</si>
  <si>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</si>
  <si>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</si>
  <si>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</si>
  <si>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</si>
  <si>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</si>
  <si>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</si>
  <si>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</si>
  <si>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</si>
  <si>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</si>
  <si>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</si>
  <si>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</si>
  <si>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</si>
  <si>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</si>
  <si>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</si>
  <si>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</si>
  <si>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</si>
  <si>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</si>
  <si>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</si>
  <si>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</si>
  <si>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</si>
  <si>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</si>
  <si>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</si>
  <si>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</si>
  <si>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</si>
  <si>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</si>
  <si>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</si>
  <si>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</si>
  <si>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</si>
  <si>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</si>
  <si>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</si>
  <si>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</si>
  <si>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</si>
  <si>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</si>
  <si>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</si>
  <si>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</si>
  <si>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</si>
  <si>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</si>
  <si>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</si>
  <si>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</si>
  <si>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</si>
  <si>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</si>
  <si>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</si>
  <si>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</si>
  <si>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</si>
  <si>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</si>
  <si>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</si>
  <si>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</si>
  <si>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</si>
  <si>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</si>
  <si>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</si>
  <si>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</si>
  <si>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</si>
  <si>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</si>
  <si>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</si>
  <si>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</si>
  <si>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</si>
  <si>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</si>
  <si>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</si>
  <si>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</si>
  <si>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</si>
  <si>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</si>
  <si>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</si>
  <si>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</si>
  <si>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</si>
  <si>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</si>
  <si>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</si>
  <si>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</si>
  <si>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</si>
  <si>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</si>
  <si>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</si>
  <si>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</si>
  <si>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</si>
  <si>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</si>
  <si>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</si>
  <si>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</si>
  <si>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</si>
  <si>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</si>
  <si>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</si>
  <si>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</si>
  <si>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</si>
  <si>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</si>
  <si>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</si>
  <si>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</si>
  <si>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</si>
  <si>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</si>
  <si>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</si>
  <si>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</si>
  <si>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</si>
  <si>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</si>
  <si>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</si>
  <si>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</si>
  <si>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</si>
  <si>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</si>
  <si>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</si>
  <si>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</si>
  <si>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</si>
  <si>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</si>
  <si>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</si>
  <si>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</si>
  <si>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</si>
  <si>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</si>
  <si>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</si>
  <si>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</si>
  <si>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</si>
  <si>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</si>
  <si>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</si>
  <si>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</si>
  <si>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</si>
  <si>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</si>
  <si>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</si>
  <si>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</si>
  <si>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</si>
  <si>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</si>
  <si>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</si>
  <si>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</si>
  <si>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</si>
  <si>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</si>
  <si>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</si>
  <si>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</si>
  <si>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</si>
  <si>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</si>
  <si>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</si>
  <si>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</si>
  <si>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</si>
  <si>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</si>
  <si>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</si>
  <si>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</si>
  <si>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</si>
  <si>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</si>
  <si>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</si>
  <si>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</si>
  <si>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</si>
  <si>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</si>
  <si>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</si>
  <si>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</si>
  <si>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</si>
  <si>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</si>
  <si>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</si>
  <si>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</si>
  <si>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</si>
  <si>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</si>
  <si>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</si>
  <si>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</si>
  <si>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</si>
  <si>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</si>
  <si>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</si>
  <si>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</si>
  <si>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</si>
  <si>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</si>
  <si>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</si>
  <si>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</si>
  <si>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</si>
  <si>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</si>
  <si>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</si>
  <si>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</si>
  <si>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</si>
  <si>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</si>
  <si>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</si>
  <si>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</si>
  <si>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</si>
  <si>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</si>
  <si>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</si>
  <si>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</si>
  <si>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</si>
  <si>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</si>
  <si>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</si>
  <si>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</si>
  <si>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</si>
  <si>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</si>
  <si>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</si>
  <si>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</si>
  <si>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</si>
  <si>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</si>
  <si>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</si>
  <si>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</si>
  <si>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</si>
  <si>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</si>
  <si>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</si>
  <si>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</si>
  <si>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</si>
  <si>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</si>
  <si>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</si>
  <si>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</si>
  <si>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</si>
  <si>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</si>
  <si>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</si>
  <si>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</si>
  <si>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</si>
  <si>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</si>
  <si>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</si>
  <si>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</si>
  <si>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</si>
  <si>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</si>
  <si>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</si>
  <si>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</si>
  <si>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</si>
  <si>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</si>
  <si>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</si>
  <si>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</si>
  <si>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</si>
  <si>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</si>
  <si>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</si>
  <si>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</si>
  <si>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</si>
  <si>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</si>
  <si>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</si>
  <si>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</si>
  <si>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</si>
  <si>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</si>
  <si>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</si>
  <si>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</si>
  <si>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</si>
  <si>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</si>
  <si>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</si>
  <si>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</si>
  <si>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</si>
  <si>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</si>
  <si>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</si>
  <si>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</si>
  <si>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</si>
  <si>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</si>
  <si>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</si>
  <si>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</si>
  <si>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</si>
  <si>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</si>
  <si>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</si>
  <si>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</si>
  <si>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</si>
  <si>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</si>
  <si>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</si>
  <si>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</si>
  <si>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</si>
  <si>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</si>
  <si>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</si>
  <si>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</si>
  <si>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</si>
  <si>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</si>
  <si>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</si>
  <si>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</si>
  <si>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</si>
  <si>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</si>
  <si>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</si>
  <si>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</si>
  <si>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</si>
  <si>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</si>
  <si>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</si>
  <si>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</si>
  <si>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</si>
  <si>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</si>
  <si>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</si>
  <si>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</si>
  <si>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</si>
  <si>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</si>
  <si>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</si>
  <si>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</si>
  <si>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</si>
  <si>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</si>
  <si>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</si>
  <si>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</si>
  <si>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</si>
  <si>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</si>
  <si>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</si>
  <si>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</si>
  <si>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</si>
  <si>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</si>
  <si>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</si>
  <si>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</si>
  <si>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</si>
  <si>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</si>
  <si>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</si>
  <si>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</si>
  <si>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</si>
  <si>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</si>
  <si>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</si>
  <si>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</si>
  <si>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</si>
  <si>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</si>
  <si>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</si>
  <si>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</si>
  <si>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</si>
  <si>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</si>
  <si>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</si>
  <si>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</si>
  <si>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</si>
  <si>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</si>
  <si>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</si>
  <si>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</si>
  <si>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</si>
  <si>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</si>
  <si>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</si>
  <si>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</si>
  <si>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</si>
  <si>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</si>
  <si>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</si>
  <si>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</si>
  <si>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</si>
  <si>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</si>
  <si>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</si>
  <si>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</si>
  <si>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</si>
  <si>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</si>
  <si>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</si>
  <si>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</si>
  <si>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</si>
  <si>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</si>
  <si>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</si>
  <si>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</si>
  <si>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</si>
  <si>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</si>
  <si>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</si>
  <si>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</si>
  <si>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</si>
  <si>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</si>
  <si>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</si>
  <si>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</si>
  <si>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</si>
  <si>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</si>
  <si>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</si>
  <si>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</si>
  <si>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</si>
  <si>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</si>
  <si>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</si>
  <si>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</si>
  <si>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</si>
  <si>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</si>
  <si>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</si>
  <si>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</si>
  <si>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</si>
  <si>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</si>
  <si>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</si>
  <si>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</si>
  <si>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</si>
  <si>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</si>
  <si>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</si>
  <si>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</si>
  <si>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</si>
  <si>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</si>
  <si>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</si>
  <si>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</si>
  <si>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</si>
  <si>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</si>
  <si>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</si>
  <si>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</si>
  <si>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</si>
  <si>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</si>
  <si>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</si>
  <si>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</si>
  <si>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</si>
  <si>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</si>
  <si>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</si>
  <si>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</si>
  <si>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</si>
  <si>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</si>
  <si>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</si>
  <si>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</si>
  <si>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</si>
  <si>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</si>
  <si>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</si>
  <si>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</si>
  <si>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</si>
  <si>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</si>
  <si>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</si>
  <si>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</si>
  <si>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</si>
  <si>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</si>
  <si>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</si>
  <si>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</si>
  <si>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</si>
  <si>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</si>
  <si>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</si>
  <si>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</si>
  <si>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</si>
  <si>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</si>
  <si>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</si>
  <si>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</si>
  <si>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</si>
  <si>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</si>
  <si>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</si>
  <si>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</si>
  <si>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</si>
  <si>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</si>
  <si>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</si>
  <si>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</si>
  <si>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</si>
  <si>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</si>
  <si>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</si>
  <si>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</si>
  <si>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</si>
  <si>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</si>
  <si>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</si>
  <si>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</si>
  <si>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</si>
  <si>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</si>
  <si>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</si>
  <si>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</si>
  <si>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</si>
  <si>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</si>
  <si>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</si>
  <si>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</si>
  <si>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</si>
  <si>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</si>
  <si>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</si>
  <si>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</si>
  <si>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</si>
  <si>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</si>
  <si>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</si>
  <si>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</si>
  <si>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</si>
  <si>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</si>
  <si>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</si>
  <si>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</si>
  <si>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</si>
  <si>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</si>
  <si>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</si>
  <si>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</si>
  <si>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</si>
  <si>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</si>
  <si>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</si>
  <si>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</si>
  <si>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</si>
  <si>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</si>
  <si>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</si>
  <si>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</si>
  <si>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</si>
  <si>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</si>
  <si>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</si>
  <si>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</si>
  <si>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</si>
  <si>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</si>
  <si>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</si>
  <si>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</si>
  <si>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</si>
  <si>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</si>
  <si>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</si>
  <si>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</si>
  <si>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</si>
  <si>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</si>
  <si>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</si>
  <si>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</si>
  <si>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</si>
  <si>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</si>
  <si>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</si>
  <si>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</si>
  <si>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</si>
  <si>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</si>
  <si>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</si>
  <si>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</si>
  <si>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</si>
  <si>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</si>
  <si>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</si>
  <si>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</si>
  <si>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</si>
  <si>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</si>
  <si>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</si>
  <si>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</si>
  <si>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</si>
  <si>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</si>
  <si>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</si>
  <si>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</si>
  <si>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</si>
  <si>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</si>
  <si>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</si>
  <si>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</si>
  <si>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</si>
  <si>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</si>
  <si>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</si>
  <si>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</si>
  <si>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</si>
  <si>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</si>
  <si>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</si>
  <si>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</si>
  <si>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</si>
  <si>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</si>
  <si>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</si>
  <si>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</si>
  <si>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</si>
  <si>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</si>
  <si>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</si>
  <si>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</si>
  <si>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</si>
  <si>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</si>
  <si>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</si>
  <si>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</si>
  <si>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</si>
  <si>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</si>
  <si>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</si>
  <si>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</si>
  <si>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</si>
  <si>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</si>
  <si>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</si>
  <si>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</si>
  <si>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</si>
  <si>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</si>
  <si>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</si>
  <si>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</si>
  <si>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</si>
  <si>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</si>
  <si>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</si>
  <si>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</si>
  <si>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</si>
  <si>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</si>
  <si>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</si>
  <si>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</si>
  <si>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</si>
  <si>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</si>
  <si>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</si>
  <si>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</si>
  <si>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</si>
  <si>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</si>
  <si>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</si>
  <si>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</si>
  <si>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</si>
  <si>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</si>
  <si>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</si>
  <si>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</si>
  <si>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</si>
  <si>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</si>
  <si>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</si>
  <si>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</si>
  <si>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</si>
  <si>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</si>
  <si>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</si>
  <si>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</si>
  <si>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</si>
  <si>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</si>
  <si>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</si>
  <si>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</si>
  <si>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</si>
  <si>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</si>
  <si>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</si>
  <si>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</si>
  <si>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</si>
  <si>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</si>
  <si>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</si>
  <si>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</si>
  <si>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</si>
  <si>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</si>
  <si>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</si>
  <si>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</si>
  <si>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</si>
  <si>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</si>
  <si>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</si>
  <si>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</si>
  <si>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</si>
  <si>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</si>
  <si>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</si>
  <si>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</si>
  <si>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</si>
  <si>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</si>
  <si>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</si>
  <si>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</si>
  <si>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</si>
  <si>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</si>
  <si>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</si>
  <si>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</si>
  <si>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</si>
  <si>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</si>
  <si>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</si>
  <si>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</si>
  <si>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</si>
  <si>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</si>
  <si>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</si>
  <si>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</si>
  <si>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</si>
  <si>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</si>
  <si>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</si>
  <si>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</si>
  <si>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</si>
  <si>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</si>
  <si>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</si>
  <si>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</si>
  <si>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</si>
  <si>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</si>
  <si>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</si>
  <si>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</si>
  <si>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</si>
  <si>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</si>
  <si>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</si>
  <si>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</si>
  <si>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</si>
  <si>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</si>
  <si>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</si>
  <si>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</si>
  <si>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</si>
  <si>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</si>
  <si>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</si>
  <si>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</si>
  <si>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</si>
  <si>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</si>
  <si>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</si>
  <si>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</si>
  <si>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</si>
  <si>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</si>
  <si>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</si>
  <si>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</si>
  <si>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</si>
  <si>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</si>
  <si>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</si>
  <si>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</si>
  <si>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</si>
  <si>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</si>
  <si>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</si>
  <si>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</si>
  <si>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</si>
  <si>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</si>
  <si>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</si>
  <si>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</si>
  <si>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</si>
  <si>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</si>
  <si>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</si>
  <si>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</si>
  <si>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</si>
  <si>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</si>
  <si>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</si>
  <si>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</si>
  <si>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</si>
  <si>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</si>
  <si>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</si>
  <si>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</si>
  <si>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</si>
  <si>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</si>
  <si>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</si>
  <si>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</si>
  <si>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</si>
  <si>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</si>
  <si>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</si>
  <si>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</si>
  <si>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</si>
  <si>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</si>
  <si>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</si>
  <si>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</si>
  <si>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</si>
  <si>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</si>
  <si>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</si>
  <si>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</si>
  <si>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</si>
  <si>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</si>
  <si>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</si>
  <si>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</si>
  <si>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</si>
  <si>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</si>
  <si>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</si>
  <si>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</si>
  <si>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</si>
  <si>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</si>
  <si>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</si>
  <si>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</si>
  <si>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</si>
  <si>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</si>
  <si>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</si>
  <si>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</si>
  <si>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</si>
  <si>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</si>
  <si>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</si>
  <si>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</si>
  <si>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</si>
  <si>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</si>
  <si>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</si>
  <si>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</si>
  <si>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</si>
  <si>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</si>
  <si>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</si>
  <si>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</si>
  <si>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</si>
  <si>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</si>
  <si>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</si>
  <si>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</si>
  <si>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</si>
  <si>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</si>
  <si>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</si>
  <si>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</si>
  <si>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</si>
  <si>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</si>
  <si>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</si>
  <si>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</si>
  <si>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</si>
  <si>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</si>
  <si>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</si>
  <si>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</si>
  <si>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</si>
  <si>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</si>
  <si>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</si>
  <si>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</si>
  <si>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</si>
  <si>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</si>
  <si>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</si>
  <si>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</si>
  <si>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</si>
  <si>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</si>
  <si>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</si>
  <si>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</si>
  <si>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</si>
  <si>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</si>
  <si>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</si>
  <si>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</si>
  <si>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</si>
  <si>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</si>
  <si>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</si>
  <si>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</si>
  <si>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</si>
  <si>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</si>
  <si>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</si>
  <si>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</si>
  <si>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</si>
  <si>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</si>
  <si>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</si>
  <si>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</si>
  <si>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</si>
  <si>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</si>
  <si>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</si>
  <si>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</si>
  <si>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</si>
  <si>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</si>
  <si>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</si>
  <si>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</si>
  <si>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</si>
  <si>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</si>
  <si>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</si>
  <si>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</si>
  <si>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</si>
  <si>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</si>
  <si>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</si>
  <si>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</si>
  <si>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</si>
  <si>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</si>
  <si>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</si>
  <si>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</si>
  <si>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</si>
  <si>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</si>
  <si>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</si>
  <si>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</si>
  <si>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</si>
  <si>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</si>
  <si>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</si>
  <si>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</si>
  <si>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</si>
  <si>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</si>
  <si>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</si>
  <si>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</si>
  <si>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</si>
  <si>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</si>
  <si>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</si>
  <si>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</si>
  <si>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</si>
  <si>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</si>
  <si>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</si>
  <si>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</si>
  <si>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</si>
  <si>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</si>
  <si>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</si>
  <si>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</si>
  <si>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</si>
  <si>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</si>
  <si>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</si>
  <si>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</si>
  <si>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</si>
  <si>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</si>
  <si>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</si>
  <si>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</si>
  <si>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</si>
  <si>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</si>
  <si>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</si>
  <si>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</si>
  <si>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</si>
  <si>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</si>
  <si>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</si>
  <si>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</si>
  <si>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</si>
  <si>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</si>
  <si>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</si>
  <si>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</si>
  <si>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</si>
  <si>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</si>
  <si>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</si>
  <si>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</si>
  <si>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</si>
  <si>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</si>
  <si>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</si>
  <si>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</si>
  <si>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</si>
  <si>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</si>
  <si>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</si>
  <si>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</si>
  <si>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</si>
  <si>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</si>
  <si>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</si>
  <si>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</si>
  <si>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</si>
  <si>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</si>
  <si>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</si>
  <si>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</si>
  <si>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</si>
  <si>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</si>
  <si>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</si>
  <si>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</si>
  <si>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</si>
  <si>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</si>
  <si>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</si>
  <si>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</si>
  <si>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</si>
  <si>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</si>
  <si>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</si>
  <si>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</si>
  <si>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</si>
  <si>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</si>
  <si>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</si>
  <si>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</si>
  <si>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</si>
  <si>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</si>
  <si>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</si>
  <si>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</si>
  <si>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</si>
  <si>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</si>
  <si>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</si>
  <si>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</si>
  <si>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</si>
  <si>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</si>
  <si>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</si>
  <si>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</si>
  <si>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</si>
  <si>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</si>
  <si>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</si>
  <si>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</si>
  <si>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</si>
  <si>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</si>
  <si>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</si>
  <si>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</si>
  <si>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</si>
  <si>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</si>
  <si>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</si>
  <si>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</si>
  <si>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</si>
  <si>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</si>
  <si>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</si>
  <si>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</si>
  <si>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</si>
  <si>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</si>
  <si>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</si>
  <si>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</si>
  <si>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</si>
  <si>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</si>
  <si>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</si>
  <si>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</si>
  <si>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</si>
  <si>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</si>
  <si>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</si>
  <si>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</si>
  <si>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</si>
  <si>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</si>
  <si>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</si>
  <si>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</si>
  <si>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</si>
  <si>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</si>
  <si>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</si>
  <si>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</si>
  <si>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</si>
  <si>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</si>
  <si>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</si>
  <si>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</si>
  <si>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</si>
  <si>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</si>
  <si>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</si>
  <si>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</si>
  <si>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</si>
  <si>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</si>
  <si>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</si>
  <si>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</si>
  <si>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</si>
  <si>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</si>
  <si>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</si>
  <si>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</si>
  <si>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</si>
  <si>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</si>
  <si>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</si>
  <si>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</si>
  <si>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</si>
  <si>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</si>
  <si>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</si>
  <si>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</si>
  <si>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</si>
  <si>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</si>
  <si>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</si>
  <si>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</si>
  <si>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</si>
  <si>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</si>
  <si>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</si>
  <si>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</si>
  <si>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</si>
  <si>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</si>
  <si>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</si>
  <si>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</si>
  <si>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</si>
  <si>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</si>
  <si>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</si>
  <si>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</si>
  <si>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</si>
  <si>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</si>
  <si>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</si>
  <si>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</si>
  <si>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</si>
  <si>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</si>
  <si>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</si>
  <si>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</si>
  <si>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</si>
  <si>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</si>
  <si>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</si>
  <si>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</si>
  <si>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</si>
  <si>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</si>
  <si>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</si>
  <si>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</si>
  <si>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</si>
  <si>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</si>
  <si>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</si>
  <si>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</si>
  <si>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</si>
  <si>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</si>
  <si>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</si>
  <si>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</si>
  <si>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</si>
  <si>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</si>
  <si>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</si>
  <si>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</si>
  <si>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</si>
  <si>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</si>
  <si>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</si>
  <si>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</si>
  <si>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</si>
  <si>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</si>
  <si>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</si>
  <si>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</si>
  <si>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</si>
  <si>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</si>
  <si>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</si>
  <si>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</si>
  <si>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</si>
  <si>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</si>
  <si>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</si>
  <si>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</si>
  <si>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</si>
  <si>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</si>
  <si>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</si>
  <si>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</si>
  <si>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</si>
  <si>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</si>
  <si>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</si>
  <si>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</si>
  <si>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</si>
  <si>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</si>
  <si>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</si>
  <si>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</si>
  <si>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</si>
  <si>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</si>
  <si>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</si>
  <si>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</si>
  <si>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</si>
  <si>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</si>
  <si>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</si>
  <si>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</si>
  <si>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</si>
  <si>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</si>
  <si>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</si>
  <si>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</si>
  <si>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</si>
  <si>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</si>
  <si>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</si>
  <si>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</si>
  <si>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</si>
  <si>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</si>
  <si>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</si>
  <si>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</si>
  <si>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</si>
  <si>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</si>
  <si>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</si>
  <si>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</si>
  <si>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</si>
  <si>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</si>
  <si>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</si>
  <si>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</si>
  <si>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</si>
  <si>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</si>
  <si>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</si>
  <si>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</si>
  <si>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</si>
  <si>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</si>
  <si>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</si>
  <si>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</si>
  <si>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</si>
  <si>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</si>
  <si>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</si>
  <si>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</si>
  <si>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</si>
  <si>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</si>
  <si>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</si>
  <si>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</si>
  <si>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</si>
  <si>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</si>
  <si>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</si>
  <si>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</si>
  <si>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</si>
  <si>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</si>
  <si>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</si>
  <si>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</si>
  <si>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</si>
  <si>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</si>
  <si>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</si>
  <si>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</si>
  <si>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</si>
  <si>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</si>
  <si>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</si>
  <si>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</si>
  <si>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</si>
  <si>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</si>
  <si>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</si>
  <si>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</si>
  <si>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</si>
  <si>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</si>
  <si>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</si>
  <si>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</si>
  <si>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</si>
  <si>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</si>
  <si>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</si>
  <si>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</si>
  <si>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</si>
  <si>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</si>
  <si>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</si>
  <si>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</si>
  <si>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</si>
  <si>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</si>
  <si>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</si>
  <si>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</si>
  <si>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</si>
  <si>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</si>
  <si>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</si>
  <si>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</si>
  <si>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</si>
  <si>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</si>
  <si>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</si>
  <si>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</si>
  <si>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</si>
  <si>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</si>
  <si>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</si>
  <si>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</si>
  <si>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</si>
  <si>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</si>
  <si>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</si>
  <si>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</si>
  <si>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</si>
  <si>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</si>
  <si>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</si>
  <si>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</si>
  <si>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</si>
  <si>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</si>
  <si>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</si>
  <si>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</si>
  <si>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</si>
  <si>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</si>
  <si>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</si>
  <si>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</si>
  <si>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</si>
  <si>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</si>
  <si>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</si>
  <si>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</si>
  <si>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</si>
  <si>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</si>
  <si>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</si>
  <si>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</si>
  <si>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</si>
  <si>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</si>
  <si>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</si>
  <si>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</si>
  <si>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</si>
  <si>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</si>
  <si>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</si>
  <si>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</si>
  <si>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</si>
  <si>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</si>
  <si>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</si>
  <si>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</si>
  <si>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</si>
  <si>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</si>
  <si>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</si>
  <si>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</si>
  <si>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</si>
  <si>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</si>
  <si>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</si>
  <si>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</si>
  <si>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</si>
  <si>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</si>
  <si>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</si>
  <si>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</si>
  <si>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</si>
  <si>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</si>
  <si>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</si>
  <si>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</si>
  <si>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</si>
  <si>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</si>
  <si>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</si>
  <si>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</si>
  <si>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</si>
  <si>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</si>
  <si>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</si>
  <si>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</si>
  <si>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</si>
  <si>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</si>
  <si>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</si>
  <si>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</si>
  <si>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</si>
  <si>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</si>
  <si>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</si>
  <si>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</si>
  <si>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</si>
  <si>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</si>
  <si>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</si>
  <si>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</si>
  <si>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</si>
  <si>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</si>
  <si>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</si>
  <si>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</si>
  <si>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</si>
  <si>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</si>
  <si>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</si>
  <si>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</si>
  <si>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</si>
  <si>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</si>
  <si>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</si>
  <si>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</si>
  <si>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</si>
  <si>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</si>
  <si>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</si>
  <si>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</si>
  <si>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</si>
  <si>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</si>
  <si>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</si>
  <si>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</si>
  <si>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</si>
  <si>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</si>
  <si>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</si>
  <si>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</si>
  <si>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</si>
  <si>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</si>
  <si>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</si>
  <si>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</si>
  <si>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</si>
  <si>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</si>
  <si>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</si>
  <si>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</si>
  <si>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</si>
  <si>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</si>
  <si>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</si>
  <si>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</si>
  <si>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</si>
  <si>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</si>
  <si>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</si>
  <si>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</si>
  <si>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</si>
  <si>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</si>
  <si>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</si>
  <si>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</si>
  <si>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</si>
  <si>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</si>
  <si>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</si>
  <si>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</si>
  <si>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</si>
  <si>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</si>
  <si>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</si>
  <si>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</si>
  <si>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</si>
  <si>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</si>
  <si>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</si>
  <si>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</si>
  <si>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</si>
  <si>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</si>
  <si>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</si>
  <si>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</si>
  <si>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</si>
  <si>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</si>
  <si>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</si>
  <si>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</si>
  <si>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</si>
  <si>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</si>
  <si>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</si>
  <si>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</si>
  <si>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</si>
  <si>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</si>
  <si>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</si>
  <si>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</si>
  <si>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</si>
  <si>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</si>
  <si>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</si>
  <si>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</si>
  <si>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</si>
  <si>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</si>
  <si>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</si>
  <si>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</si>
  <si>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</si>
  <si>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</si>
  <si>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</si>
  <si>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</si>
  <si>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</si>
  <si>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</si>
  <si>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</si>
  <si>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</si>
  <si>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</si>
  <si>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</si>
  <si>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</si>
  <si>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</si>
  <si>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</si>
  <si>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</si>
  <si>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</si>
  <si>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</si>
  <si>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</si>
  <si>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</si>
  <si>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</si>
  <si>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</si>
  <si>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</si>
  <si>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</si>
  <si>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</si>
  <si>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</si>
  <si>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</si>
  <si>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</si>
  <si>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</si>
  <si>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</si>
  <si>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</si>
  <si>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</si>
  <si>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</si>
  <si>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</si>
  <si>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</si>
  <si>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</si>
  <si>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</si>
  <si>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</si>
  <si>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</si>
  <si>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</si>
  <si>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</si>
  <si>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</si>
  <si>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</si>
  <si>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</si>
  <si>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</si>
  <si>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</si>
  <si>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</si>
  <si>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</si>
  <si>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</si>
  <si>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</si>
  <si>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</si>
  <si>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</si>
  <si>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</si>
  <si>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</si>
  <si>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</si>
  <si>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</si>
  <si>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</si>
  <si>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</si>
  <si>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</si>
  <si>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</si>
  <si>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</si>
  <si>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</si>
  <si>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</si>
  <si>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</si>
  <si>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</si>
  <si>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</si>
  <si>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</si>
  <si>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</si>
  <si>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</si>
  <si>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</si>
  <si>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</si>
  <si>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</si>
  <si>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</si>
  <si>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</si>
  <si>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</si>
  <si>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</si>
  <si>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</si>
  <si>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</si>
  <si>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</si>
  <si>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</si>
  <si>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</si>
  <si>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</si>
  <si>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</si>
  <si>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</si>
  <si>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</si>
  <si>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</si>
  <si>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</si>
  <si>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</si>
  <si>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</si>
  <si>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</si>
  <si>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</si>
  <si>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</si>
  <si>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</si>
  <si>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</si>
  <si>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</si>
  <si>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</si>
  <si>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</si>
  <si>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</si>
  <si>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</si>
  <si>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</si>
  <si>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</si>
  <si>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</si>
  <si>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</si>
  <si>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</si>
  <si>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</si>
  <si>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</si>
  <si>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</si>
  <si>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</si>
  <si>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</si>
  <si>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</si>
  <si>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</si>
  <si>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</si>
  <si>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</si>
  <si>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</si>
  <si>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</si>
  <si>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</si>
  <si>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</si>
  <si>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</si>
  <si>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</si>
  <si>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</si>
  <si>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</si>
  <si>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</si>
  <si>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</si>
  <si>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</si>
  <si>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</si>
  <si>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</si>
  <si>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</si>
  <si>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</si>
  <si>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</si>
  <si>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</si>
  <si>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</si>
  <si>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</si>
  <si>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</si>
  <si>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</si>
  <si>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</si>
  <si>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</si>
  <si>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</si>
  <si>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</si>
  <si>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</si>
  <si>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</si>
  <si>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</si>
  <si>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</si>
  <si>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</si>
  <si>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</si>
  <si>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</si>
  <si>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</si>
  <si>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</si>
  <si>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</si>
  <si>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</si>
  <si>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</si>
  <si>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</si>
  <si>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</si>
  <si>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</si>
  <si>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</si>
  <si>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</si>
  <si>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</si>
  <si>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</si>
  <si>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</si>
  <si>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</si>
  <si>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</si>
  <si>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</si>
  <si>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</si>
  <si>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</si>
  <si>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</si>
  <si>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</si>
  <si>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</si>
  <si>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</si>
  <si>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</si>
  <si>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</si>
  <si>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</si>
  <si>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</si>
  <si>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</si>
  <si>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</si>
  <si>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</si>
  <si>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</si>
  <si>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</si>
  <si>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</si>
  <si>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</si>
  <si>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</si>
  <si>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</si>
  <si>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</si>
  <si>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</si>
  <si>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</si>
  <si>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</si>
  <si>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</si>
  <si>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</si>
  <si>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</si>
  <si>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</si>
  <si>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</si>
  <si>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</si>
  <si>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</si>
  <si>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</si>
  <si>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</si>
  <si>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</si>
  <si>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</si>
  <si>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</si>
  <si>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</si>
  <si>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</si>
  <si>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</si>
  <si>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</si>
  <si>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</si>
  <si>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</si>
  <si>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</si>
  <si>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</si>
  <si>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</si>
  <si>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</si>
  <si>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</si>
  <si>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</si>
  <si>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</si>
  <si>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</si>
  <si>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</si>
  <si>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</si>
  <si>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</si>
  <si>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</si>
  <si>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</si>
  <si>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</si>
  <si>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</si>
  <si>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</si>
  <si>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</si>
  <si>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</si>
  <si>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</si>
  <si>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</si>
  <si>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</si>
  <si>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</si>
  <si>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</si>
  <si>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</si>
  <si>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</si>
  <si>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</si>
  <si>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</si>
  <si>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</si>
  <si>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</si>
  <si>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</si>
  <si>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</si>
  <si>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</si>
  <si>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</si>
  <si>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</si>
  <si>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</si>
  <si>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</si>
  <si>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</si>
  <si>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</si>
  <si>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</si>
  <si>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</si>
  <si>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</si>
  <si>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</si>
  <si>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</si>
  <si>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</si>
  <si>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</si>
  <si>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</si>
  <si>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</si>
  <si>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</si>
  <si>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</si>
  <si>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</si>
  <si>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</si>
  <si>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</si>
  <si>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</si>
  <si>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</si>
  <si>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</si>
  <si>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</si>
  <si>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</si>
  <si>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</si>
  <si>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</si>
  <si>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</si>
  <si>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</si>
  <si>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</si>
  <si>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</si>
  <si>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</si>
  <si>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</si>
  <si>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</si>
  <si>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</si>
  <si>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</si>
  <si>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</si>
  <si>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</si>
  <si>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</si>
  <si>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</si>
  <si>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</si>
  <si>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</si>
  <si>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</si>
  <si>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</si>
  <si>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</si>
  <si>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</si>
  <si>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</si>
  <si>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</si>
  <si>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</si>
  <si>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</si>
  <si>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</si>
  <si>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</si>
  <si>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</si>
  <si>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</si>
  <si>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</si>
  <si>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</si>
  <si>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</si>
  <si>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</si>
  <si>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</si>
  <si>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</si>
  <si>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</si>
  <si>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</si>
  <si>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</si>
  <si>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</si>
  <si>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</si>
  <si>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</si>
  <si>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</si>
  <si>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</si>
  <si>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</si>
  <si>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</si>
  <si>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</si>
  <si>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</si>
  <si>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</si>
  <si>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</si>
  <si>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</si>
  <si>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</si>
  <si>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</si>
  <si>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</si>
  <si>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</si>
  <si>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</si>
  <si>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</si>
  <si>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</si>
  <si>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</si>
  <si>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</si>
  <si>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</si>
  <si>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</si>
  <si>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</si>
  <si>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</si>
  <si>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</si>
  <si>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</si>
  <si>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</si>
  <si>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</si>
  <si>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</si>
  <si>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</si>
  <si>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</si>
  <si>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</si>
  <si>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</si>
  <si>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</si>
  <si>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</si>
  <si>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</si>
  <si>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</si>
  <si>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</si>
  <si>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</si>
  <si>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</si>
  <si>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</si>
  <si>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</si>
  <si>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</si>
  <si>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</si>
  <si>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</si>
  <si>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</si>
  <si>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</si>
  <si>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</si>
  <si>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</si>
  <si>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</si>
  <si>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</si>
  <si>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</si>
  <si>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</si>
  <si>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</si>
  <si>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</si>
  <si>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</si>
  <si>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</si>
  <si>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</si>
  <si>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</si>
  <si>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</si>
  <si>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</si>
  <si>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</si>
  <si>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</si>
  <si>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</si>
  <si>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</si>
  <si>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</si>
  <si>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</si>
  <si>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</si>
  <si>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</si>
  <si>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</si>
  <si>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</si>
  <si>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</si>
  <si>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</si>
  <si>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</si>
  <si>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</si>
  <si>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</si>
  <si>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</si>
  <si>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</si>
  <si>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</si>
  <si>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</si>
  <si>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</si>
  <si>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</si>
  <si>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</si>
  <si>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</si>
  <si>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</si>
  <si>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</si>
  <si>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</si>
  <si>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</si>
  <si>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</si>
  <si>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</si>
  <si>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</si>
  <si>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</si>
  <si>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</si>
  <si>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</si>
  <si>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</si>
  <si>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</si>
  <si>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</si>
  <si>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</si>
  <si>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</si>
  <si>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</si>
  <si>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</si>
  <si>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</si>
  <si>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</si>
  <si>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</si>
  <si>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</si>
  <si>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</si>
  <si>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</si>
  <si>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</si>
  <si>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</si>
  <si>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</si>
  <si>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</si>
  <si>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</si>
  <si>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</si>
  <si>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</si>
  <si>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</si>
  <si>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</si>
  <si>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</si>
  <si>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</si>
  <si>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</si>
  <si>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</si>
  <si>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</si>
  <si>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</si>
  <si>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</si>
  <si>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</si>
  <si>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</si>
  <si>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</si>
  <si>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</si>
  <si>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</si>
  <si>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</si>
  <si>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</si>
  <si>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</si>
  <si>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</si>
  <si>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</si>
  <si>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</si>
  <si>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</si>
  <si>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</si>
  <si>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</si>
  <si>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</si>
  <si>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</si>
  <si>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</si>
  <si>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</si>
  <si>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</si>
  <si>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</si>
  <si>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</si>
  <si>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</si>
  <si>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</si>
  <si>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</si>
  <si>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</si>
  <si>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</si>
  <si>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</si>
  <si>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</si>
  <si>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</si>
  <si>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</si>
  <si>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</si>
  <si>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</si>
  <si>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</si>
  <si>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</si>
  <si>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</si>
  <si>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</si>
  <si>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</si>
  <si>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</si>
  <si>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</si>
  <si>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</si>
  <si>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</si>
  <si>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</si>
  <si>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</si>
  <si>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</si>
  <si>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</si>
  <si>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</si>
  <si>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</si>
  <si>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</si>
  <si>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</si>
  <si>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</si>
  <si>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</si>
  <si>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</si>
  <si>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</si>
  <si>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</si>
  <si>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</si>
  <si>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</si>
  <si>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</si>
  <si>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</si>
  <si>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</si>
  <si>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</si>
  <si>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</si>
  <si>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</si>
  <si>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</si>
  <si>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</si>
  <si>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</si>
  <si>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</si>
  <si>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</si>
  <si>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</si>
  <si>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</si>
  <si>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</si>
  <si>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</si>
  <si>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</si>
  <si>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</si>
  <si>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</si>
  <si>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</si>
  <si>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</si>
  <si>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</si>
  <si>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</si>
  <si>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</si>
  <si>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</si>
  <si>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</si>
  <si>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</si>
  <si>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</si>
  <si>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</si>
  <si>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</si>
  <si>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</si>
  <si>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</si>
  <si>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</si>
  <si>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</si>
  <si>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</si>
  <si>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</si>
  <si>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</si>
  <si>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</si>
  <si>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</si>
  <si>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</si>
  <si>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</si>
  <si>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</si>
  <si>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</si>
  <si>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</si>
  <si>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</si>
  <si>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</si>
  <si>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</si>
  <si>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</si>
  <si>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</si>
  <si>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</si>
  <si>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</si>
  <si>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</si>
  <si>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</si>
  <si>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</si>
  <si>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</si>
  <si>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</si>
  <si>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</si>
  <si>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</si>
  <si>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</si>
  <si>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</si>
  <si>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</si>
  <si>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</si>
  <si>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</si>
  <si>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</si>
  <si>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</si>
  <si>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</si>
  <si>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</si>
  <si>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</si>
  <si>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</si>
  <si>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</si>
  <si>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</si>
  <si>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</si>
  <si>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</si>
  <si>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</si>
  <si>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</si>
  <si>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</si>
  <si>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</si>
  <si>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</si>
  <si>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</si>
  <si>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</si>
  <si>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</si>
  <si>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</si>
  <si>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</si>
  <si>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</si>
  <si>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</si>
  <si>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</si>
  <si>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</si>
  <si>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</si>
  <si>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</si>
  <si>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</si>
  <si>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</si>
  <si>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</si>
  <si>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</si>
  <si>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</si>
  <si>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</si>
  <si>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</si>
  <si>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</si>
  <si>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</si>
  <si>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</si>
  <si>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</si>
  <si>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</si>
  <si>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</si>
  <si>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</si>
  <si>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</si>
  <si>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</si>
  <si>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</si>
  <si>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</si>
  <si>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</si>
  <si>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</si>
  <si>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</si>
  <si>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</si>
  <si>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</si>
  <si>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</si>
  <si>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</si>
  <si>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</si>
  <si>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</si>
  <si>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</si>
  <si>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</si>
  <si>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</si>
  <si>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</si>
  <si>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</si>
  <si>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</si>
  <si>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</si>
  <si>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</si>
  <si>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</si>
  <si>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</si>
  <si>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</si>
  <si>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</si>
  <si>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</si>
  <si>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</si>
  <si>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</si>
  <si>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</si>
  <si>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</si>
  <si>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</si>
  <si>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</si>
  <si>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</si>
  <si>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</si>
  <si>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</si>
  <si>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</si>
  <si>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</si>
  <si>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</si>
  <si>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</si>
  <si>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</si>
  <si>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</si>
  <si>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</si>
  <si>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</si>
  <si>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</si>
  <si>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</si>
  <si>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</si>
  <si>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</si>
  <si>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</si>
  <si>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</si>
  <si>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</si>
  <si>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</si>
  <si>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</si>
  <si>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</si>
  <si>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</si>
  <si>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</si>
  <si>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</si>
  <si>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</si>
  <si>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</si>
  <si>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</si>
  <si>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</si>
  <si>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</si>
  <si>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</si>
  <si>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</si>
  <si>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</si>
  <si>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</si>
  <si>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</si>
  <si>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</si>
  <si>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</si>
  <si>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</si>
  <si>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</si>
  <si>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</si>
  <si>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</si>
  <si>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</si>
  <si>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</si>
  <si>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</si>
  <si>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</si>
  <si>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</si>
  <si>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</si>
  <si>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</si>
  <si>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</si>
  <si>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</si>
  <si>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</si>
  <si>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</si>
  <si>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</si>
  <si>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</si>
  <si>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</si>
  <si>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</si>
  <si>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</si>
  <si>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</si>
  <si>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</si>
  <si>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</si>
  <si>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</si>
  <si>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</si>
  <si>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</si>
  <si>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</si>
  <si>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</si>
  <si>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</si>
  <si>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</si>
  <si>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</si>
  <si>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</si>
  <si>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</si>
  <si>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</si>
  <si>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</si>
  <si>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</si>
  <si>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</si>
  <si>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</si>
  <si>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</si>
  <si>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</si>
  <si>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</si>
  <si>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</si>
  <si>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</si>
  <si>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</si>
  <si>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</si>
  <si>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</si>
  <si>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</si>
  <si>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</si>
  <si>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</si>
  <si>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</si>
  <si>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</si>
  <si>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</si>
  <si>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</si>
  <si>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</si>
  <si>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</si>
  <si>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</si>
  <si>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</si>
  <si>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</si>
  <si>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</si>
  <si>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</si>
  <si>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</si>
  <si>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</si>
  <si>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</si>
  <si>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</si>
  <si>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</si>
  <si>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</si>
  <si>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</si>
  <si>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</si>
  <si>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</si>
  <si>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</si>
  <si>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</si>
  <si>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</si>
  <si>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</si>
  <si>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</si>
  <si>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</si>
  <si>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</si>
  <si>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</si>
  <si>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</si>
  <si>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</si>
  <si>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</si>
  <si>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</si>
  <si>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</si>
  <si>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</si>
  <si>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</si>
  <si>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</si>
  <si>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</si>
  <si>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</si>
  <si>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</si>
  <si>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</si>
  <si>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</si>
  <si>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</si>
  <si>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</si>
  <si>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</si>
  <si>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</si>
  <si>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</si>
  <si>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</si>
  <si>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</si>
  <si>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</si>
  <si>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</si>
  <si>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</si>
  <si>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</si>
  <si>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</si>
  <si>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</si>
  <si>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</si>
  <si>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</si>
  <si>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</si>
  <si>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</si>
  <si>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</si>
  <si>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</si>
  <si>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</si>
  <si>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</si>
  <si>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</si>
  <si>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</si>
  <si>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</si>
  <si>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</si>
  <si>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</si>
  <si>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</si>
  <si>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</si>
  <si>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</si>
  <si>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</si>
  <si>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</si>
  <si>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</si>
  <si>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</si>
  <si>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</si>
  <si>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</si>
  <si>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</si>
  <si>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</si>
  <si>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</si>
  <si>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</si>
  <si>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</si>
  <si>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</si>
  <si>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</si>
  <si>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</si>
  <si>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</si>
  <si>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</si>
  <si>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</si>
  <si>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</si>
  <si>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</si>
  <si>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</si>
  <si>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</si>
  <si>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</si>
  <si>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</si>
  <si>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</si>
  <si>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</si>
  <si>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</si>
  <si>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</si>
  <si>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</si>
  <si>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</si>
  <si>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</si>
  <si>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</si>
  <si>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</si>
  <si>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</si>
  <si>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</si>
  <si>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</si>
  <si>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</si>
  <si>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</si>
  <si>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</si>
  <si>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</si>
  <si>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</si>
  <si>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</si>
  <si>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</si>
  <si>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</si>
  <si>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</si>
  <si>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</si>
  <si>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</si>
  <si>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</si>
  <si>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</si>
  <si>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</si>
  <si>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</si>
  <si>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</si>
  <si>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</si>
  <si>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</si>
  <si>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</si>
  <si>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</si>
  <si>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</si>
  <si>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</si>
  <si>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</si>
  <si>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</si>
  <si>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</si>
  <si>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</si>
  <si>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</si>
  <si>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</si>
  <si>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</si>
  <si>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</si>
  <si>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</si>
  <si>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</si>
  <si>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</si>
  <si>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</si>
  <si>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</si>
  <si>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</si>
  <si>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</si>
  <si>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</si>
  <si>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</si>
  <si>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</si>
  <si>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</si>
  <si>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</si>
  <si>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</si>
  <si>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</si>
  <si>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</si>
  <si>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</si>
  <si>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</si>
  <si>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</si>
  <si>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</si>
  <si>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</si>
  <si>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</si>
  <si>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</si>
  <si>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</si>
  <si>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</si>
  <si>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</si>
  <si>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</si>
  <si>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</si>
  <si>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</si>
  <si>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</si>
  <si>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</si>
  <si>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</si>
  <si>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</si>
  <si>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</si>
  <si>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</si>
  <si>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</si>
  <si>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</si>
  <si>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</si>
  <si>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</si>
  <si>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</si>
  <si>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</si>
  <si>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</si>
  <si>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</si>
  <si>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</si>
  <si>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</si>
  <si>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</si>
  <si>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</si>
  <si>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</si>
  <si>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</si>
  <si>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</si>
  <si>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</si>
  <si>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</si>
  <si>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</si>
  <si>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</si>
  <si>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</si>
  <si>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</si>
  <si>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</si>
  <si>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</si>
  <si>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</si>
  <si>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</si>
  <si>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</si>
  <si>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</si>
  <si>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</si>
  <si>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</si>
  <si>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</si>
  <si>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</si>
  <si>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</si>
  <si>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</si>
  <si>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</si>
  <si>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</si>
  <si>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</si>
  <si>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</si>
  <si>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</si>
  <si>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</si>
  <si>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</si>
  <si>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</si>
  <si>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</si>
  <si>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</si>
  <si>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</si>
  <si>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</si>
  <si>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</si>
  <si>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</si>
  <si>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</si>
  <si>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</si>
  <si>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</si>
  <si>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</si>
  <si>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</si>
  <si>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</si>
  <si>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</si>
  <si>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</si>
  <si>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</si>
  <si>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</si>
  <si>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</si>
  <si>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</si>
  <si>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</si>
  <si>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</si>
  <si>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</si>
  <si>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</si>
  <si>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</si>
  <si>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</si>
  <si>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</si>
  <si>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</si>
  <si>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</si>
  <si>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</si>
  <si>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</si>
  <si>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</si>
  <si>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</si>
  <si>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</si>
  <si>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</si>
  <si>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</si>
  <si>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</si>
  <si>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</si>
  <si>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</si>
  <si>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</si>
  <si>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</si>
  <si>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</si>
  <si>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</si>
  <si>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</si>
  <si>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</si>
  <si>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</si>
  <si>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</si>
  <si>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</si>
  <si>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</si>
  <si>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</si>
  <si>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</si>
  <si>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</si>
  <si>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</si>
  <si>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</si>
  <si>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</si>
  <si>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</si>
  <si>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</si>
  <si>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</si>
  <si>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</si>
  <si>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</si>
  <si>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</si>
  <si>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</si>
  <si>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</si>
  <si>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</si>
  <si>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</si>
  <si>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</si>
  <si>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</si>
  <si>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</si>
  <si>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</si>
  <si>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</si>
  <si>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</si>
  <si>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</si>
  <si>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</si>
  <si>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</si>
  <si>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</si>
  <si>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</si>
  <si>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</si>
  <si>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</si>
  <si>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</si>
  <si>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</si>
  <si>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</si>
  <si>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</si>
  <si>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</si>
  <si>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</si>
  <si>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</si>
  <si>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</si>
  <si>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</si>
  <si>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</si>
  <si>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</si>
  <si>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</si>
  <si>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</si>
  <si>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</si>
  <si>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</si>
  <si>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</si>
  <si>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</si>
  <si>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</si>
  <si>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</si>
  <si>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</si>
  <si>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</si>
  <si>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</si>
  <si>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</si>
  <si>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</si>
  <si>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</si>
  <si>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</si>
  <si>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</si>
  <si>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</si>
  <si>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</si>
  <si>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</si>
  <si>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</si>
  <si>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</si>
  <si>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</si>
  <si>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</si>
  <si>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</si>
  <si>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</si>
  <si>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</si>
  <si>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</si>
  <si>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</si>
  <si>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</si>
  <si>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</si>
  <si>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</si>
  <si>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</si>
  <si>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</si>
  <si>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</si>
  <si>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</si>
  <si>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</si>
  <si>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</si>
  <si>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</si>
  <si>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</si>
  <si>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</si>
  <si>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</si>
  <si>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</si>
  <si>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</si>
  <si>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</si>
  <si>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</si>
  <si>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</si>
  <si>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</si>
  <si>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</si>
  <si>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</si>
  <si>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</si>
  <si>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</si>
  <si>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</si>
  <si>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</si>
  <si>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</si>
  <si>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</si>
  <si>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</si>
  <si>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</si>
  <si>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</si>
  <si>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</si>
  <si>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</si>
  <si>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</si>
  <si>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</si>
  <si>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</si>
  <si>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</si>
  <si>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</si>
  <si>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</si>
  <si>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</si>
  <si>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</si>
  <si>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</si>
  <si>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</si>
  <si>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</si>
  <si>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</si>
  <si>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</si>
  <si>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</si>
  <si>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</si>
  <si>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</si>
  <si>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</si>
  <si>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</si>
  <si>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</si>
  <si>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</si>
  <si>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</si>
  <si>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</si>
  <si>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</si>
  <si>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</si>
  <si>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</si>
  <si>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</si>
  <si>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</si>
  <si>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</si>
  <si>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</si>
  <si>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</si>
  <si>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</si>
  <si>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</si>
  <si>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</si>
  <si>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</si>
  <si>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</si>
  <si>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</si>
  <si>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</si>
  <si>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</si>
  <si>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</si>
  <si>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</si>
  <si>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</si>
  <si>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</si>
  <si>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</si>
  <si>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</si>
  <si>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</si>
  <si>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</si>
  <si>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</si>
  <si>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</si>
  <si>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</si>
  <si>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</si>
  <si>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</si>
  <si>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</si>
  <si>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</si>
  <si>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</si>
  <si>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</si>
  <si>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</si>
  <si>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</si>
  <si>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</si>
  <si>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</si>
  <si>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</si>
  <si>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</si>
  <si>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</si>
  <si>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</si>
  <si>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</si>
  <si>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</si>
  <si>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</si>
  <si>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</si>
  <si>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</si>
  <si>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</si>
  <si>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</si>
  <si>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</si>
  <si>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</si>
  <si>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</si>
  <si>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</si>
  <si>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</si>
  <si>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</si>
  <si>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</si>
  <si>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</si>
  <si>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</si>
  <si>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</si>
  <si>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</si>
  <si>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</si>
  <si>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</si>
  <si>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</si>
  <si>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</si>
  <si>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</si>
  <si>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</si>
  <si>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</si>
  <si>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</si>
  <si>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</si>
  <si>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</si>
  <si>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</si>
  <si>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</si>
  <si>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</si>
  <si>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</si>
  <si>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</si>
  <si>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</si>
  <si>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</si>
  <si>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</si>
  <si>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</si>
  <si>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</si>
  <si>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</si>
  <si>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</si>
  <si>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</si>
  <si>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</si>
  <si>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</si>
  <si>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</si>
  <si>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</si>
  <si>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</si>
  <si>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</si>
  <si>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</si>
  <si>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</si>
  <si>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</si>
  <si>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</si>
  <si>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</si>
  <si>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</si>
  <si>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</si>
  <si>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</si>
  <si>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</si>
  <si>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</si>
  <si>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</si>
  <si>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</si>
  <si>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</si>
  <si>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</si>
  <si>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</si>
  <si>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</si>
  <si>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</si>
  <si>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</si>
  <si>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</si>
  <si>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</si>
  <si>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</si>
  <si>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</si>
  <si>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</si>
  <si>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</si>
  <si>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</si>
  <si>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</si>
  <si>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</si>
  <si>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</si>
  <si>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</si>
  <si>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</si>
  <si>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</si>
  <si>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</si>
  <si>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</si>
  <si>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</si>
  <si>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</si>
  <si>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</si>
  <si>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</si>
  <si>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</si>
  <si>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</si>
  <si>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</si>
  <si>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</si>
  <si>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</si>
  <si>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</si>
  <si>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</si>
  <si>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</si>
  <si>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</si>
  <si>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</si>
  <si>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</si>
  <si>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</si>
  <si>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</si>
  <si>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</si>
  <si>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</si>
  <si>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</si>
  <si>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</si>
  <si>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</si>
  <si>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</si>
  <si>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</si>
  <si>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</si>
  <si>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</si>
  <si>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</si>
  <si>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</si>
  <si>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</si>
  <si>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</si>
  <si>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</si>
  <si>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</si>
  <si>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</si>
  <si>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</si>
  <si>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</si>
  <si>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</si>
  <si>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</si>
  <si>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</si>
  <si>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</si>
  <si>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</si>
  <si>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</si>
  <si>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</si>
  <si>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</si>
  <si>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</si>
  <si>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</si>
  <si>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</si>
  <si>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</si>
  <si>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</si>
  <si>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</si>
  <si>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</si>
  <si>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</si>
  <si>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</si>
  <si>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</si>
  <si>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</si>
  <si>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</si>
  <si>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</si>
  <si>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</si>
  <si>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</si>
  <si>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</si>
  <si>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</si>
  <si>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</si>
  <si>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</si>
  <si>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</si>
  <si>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</si>
  <si>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</si>
  <si>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</si>
  <si>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</si>
  <si>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</si>
  <si>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</si>
  <si>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</si>
  <si>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</si>
  <si>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</si>
  <si>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</si>
  <si>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</si>
  <si>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</si>
  <si>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</si>
  <si>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</si>
  <si>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</si>
  <si>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</si>
  <si>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</si>
  <si>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</si>
  <si>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</si>
  <si>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</si>
  <si>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</si>
  <si>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</si>
  <si>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</si>
  <si>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</si>
  <si>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</si>
  <si>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</si>
  <si>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</si>
  <si>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</si>
  <si>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</si>
  <si>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</si>
  <si>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</si>
  <si>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</si>
  <si>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</si>
  <si>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</si>
  <si>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</si>
  <si>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</si>
  <si>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</si>
  <si>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</si>
  <si>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</si>
  <si>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</si>
  <si>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</si>
  <si>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</si>
  <si>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</si>
  <si>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</si>
  <si>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</si>
  <si>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</si>
  <si>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</si>
  <si>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</si>
  <si>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</si>
  <si>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</si>
  <si>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</si>
  <si>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</si>
  <si>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</si>
  <si>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</si>
  <si>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</si>
  <si>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</si>
  <si>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</si>
  <si>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</si>
  <si>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</si>
  <si>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</si>
  <si>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</si>
  <si>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</si>
  <si>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</si>
  <si>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</si>
  <si>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</si>
  <si>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</si>
  <si>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</si>
  <si>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</si>
  <si>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</si>
  <si>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</si>
  <si>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</si>
  <si>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</si>
  <si>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</si>
  <si>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</si>
  <si>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</si>
  <si>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</si>
  <si>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</si>
  <si>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</si>
  <si>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</si>
  <si>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</si>
  <si>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</si>
  <si>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</si>
  <si>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</si>
  <si>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</si>
  <si>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</si>
  <si>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</si>
  <si>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</si>
  <si>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</si>
  <si>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</si>
  <si>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</si>
  <si>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</si>
  <si>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</si>
  <si>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</si>
  <si>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</si>
  <si>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</si>
  <si>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</si>
  <si>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</si>
  <si>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</si>
  <si>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</si>
  <si>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</si>
  <si>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</si>
  <si>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</si>
  <si>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</si>
  <si>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</si>
  <si>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</si>
  <si>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</si>
  <si>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</si>
  <si>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</si>
  <si>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</si>
  <si>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</si>
  <si>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</si>
  <si>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</si>
  <si>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</si>
  <si>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</si>
  <si>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</si>
  <si>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</si>
  <si>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</si>
  <si>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</si>
  <si>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</si>
  <si>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</si>
  <si>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</si>
  <si>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</si>
  <si>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</si>
  <si>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</si>
  <si>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</si>
  <si>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</si>
  <si>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</si>
  <si>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</si>
  <si>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</si>
  <si>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</si>
  <si>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</si>
  <si>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</si>
  <si>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</si>
  <si>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</si>
  <si>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</si>
  <si>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</si>
  <si>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</si>
  <si>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</si>
  <si>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</si>
  <si>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</si>
  <si>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</si>
  <si>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</si>
  <si>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</si>
  <si>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</si>
  <si>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</si>
  <si>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</si>
  <si>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</si>
  <si>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</si>
  <si>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</si>
  <si>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</si>
  <si>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</si>
  <si>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</si>
  <si>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</si>
  <si>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</si>
  <si>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</si>
  <si>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</si>
  <si>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</si>
  <si>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</si>
  <si>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</si>
  <si>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</si>
  <si>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</si>
  <si>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</si>
  <si>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</si>
  <si>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</si>
  <si>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</si>
  <si>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</si>
  <si>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</si>
  <si>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</si>
  <si>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</si>
  <si>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</si>
  <si>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</si>
  <si>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</si>
  <si>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</si>
  <si>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</si>
  <si>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</si>
  <si>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</si>
  <si>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</si>
  <si>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</si>
  <si>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</si>
  <si>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</si>
  <si>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</si>
  <si>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</si>
  <si>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</si>
  <si>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</si>
  <si>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</si>
  <si>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</si>
  <si>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</si>
  <si>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</si>
  <si>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</si>
  <si>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</si>
  <si>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</si>
  <si>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</si>
  <si>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</si>
  <si>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</si>
  <si>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</si>
  <si>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</si>
  <si>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</si>
  <si>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</si>
  <si>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</si>
  <si>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</si>
  <si>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</si>
  <si>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</si>
  <si>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</si>
  <si>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</si>
  <si>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</si>
  <si>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</si>
  <si>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</si>
  <si>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</si>
  <si>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</si>
  <si>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</si>
  <si>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</si>
  <si>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</si>
  <si>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</si>
  <si>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</si>
  <si>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</si>
  <si>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</si>
  <si>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</si>
  <si>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</si>
  <si>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</si>
  <si>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</si>
  <si>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</si>
  <si>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</si>
  <si>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</si>
  <si>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</si>
  <si>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</si>
  <si>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</si>
  <si>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</si>
  <si>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</si>
  <si>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</si>
  <si>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</si>
  <si>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</si>
  <si>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</si>
  <si>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</si>
  <si>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</si>
  <si>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</si>
  <si>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</si>
  <si>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</si>
  <si>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</si>
  <si>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</si>
  <si>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</si>
  <si>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</si>
  <si>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</si>
  <si>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</si>
  <si>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</si>
  <si>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</si>
  <si>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</si>
  <si>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</si>
  <si>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</si>
  <si>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</si>
  <si>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</si>
  <si>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</si>
  <si>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</si>
  <si>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</si>
  <si>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</si>
  <si>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</si>
  <si>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</si>
  <si>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</si>
  <si>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</si>
  <si>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</si>
  <si>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</si>
  <si>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</si>
  <si>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</si>
  <si>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</si>
  <si>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</si>
  <si>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</si>
  <si>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</si>
  <si>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</si>
  <si>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</si>
  <si>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</si>
  <si>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</si>
  <si>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</si>
  <si>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</si>
  <si>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</si>
  <si>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</si>
  <si>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</si>
  <si>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</si>
  <si>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</si>
  <si>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</si>
  <si>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</si>
  <si>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</si>
  <si>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</si>
  <si>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</si>
  <si>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</si>
  <si>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</si>
  <si>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</si>
  <si>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</si>
  <si>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</si>
  <si>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</si>
  <si>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</si>
  <si>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</si>
  <si>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</si>
  <si>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</si>
  <si>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</si>
  <si>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</si>
  <si>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</si>
  <si>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</si>
  <si>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</si>
  <si>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</si>
  <si>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</si>
  <si>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</si>
  <si>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</si>
  <si>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</si>
  <si>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</si>
  <si>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</si>
  <si>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</si>
  <si>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</si>
  <si>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</si>
  <si>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</si>
  <si>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</si>
  <si>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</si>
  <si>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</si>
  <si>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</si>
  <si>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</si>
  <si>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</si>
  <si>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</si>
  <si>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</si>
  <si>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</si>
  <si>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</si>
  <si>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</si>
  <si>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</si>
  <si>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</si>
  <si>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</si>
  <si>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</si>
  <si>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</si>
  <si>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</si>
  <si>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</si>
  <si>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</si>
  <si>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</si>
  <si>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</si>
  <si>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</si>
  <si>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</si>
  <si>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</si>
  <si>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</si>
  <si>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</si>
  <si>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</si>
  <si>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</si>
  <si>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</si>
  <si>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</si>
  <si>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</si>
  <si>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</si>
  <si>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</si>
  <si>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</si>
  <si>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</si>
  <si>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</si>
  <si>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</si>
  <si>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</si>
  <si>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</si>
  <si>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</si>
  <si>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</si>
  <si>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</si>
  <si>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</si>
  <si>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</si>
  <si>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</si>
  <si>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</si>
  <si>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</si>
  <si>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</si>
  <si>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</si>
  <si>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</si>
  <si>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</si>
  <si>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</si>
  <si>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</si>
  <si>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</si>
  <si>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</si>
  <si>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</si>
  <si>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</si>
  <si>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</si>
  <si>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</si>
  <si>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</si>
  <si>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</si>
  <si>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</si>
  <si>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</si>
  <si>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</si>
  <si>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</si>
  <si>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</si>
  <si>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</si>
  <si>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</si>
  <si>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</si>
  <si>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</si>
  <si>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</si>
  <si>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</si>
  <si>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</si>
  <si>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</si>
  <si>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</si>
  <si>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</si>
  <si>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</si>
  <si>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</si>
  <si>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</si>
  <si>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</si>
  <si>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</si>
  <si>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</si>
  <si>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</si>
  <si>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</si>
  <si>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</si>
  <si>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</si>
  <si>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</si>
  <si>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</si>
  <si>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</si>
  <si>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</si>
  <si>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</si>
  <si>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</si>
  <si>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</si>
  <si>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</si>
  <si>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</si>
  <si>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</si>
  <si>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</si>
  <si>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</si>
  <si>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</si>
  <si>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</si>
  <si>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</si>
  <si>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</si>
  <si>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</si>
  <si>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</si>
  <si>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</si>
  <si>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</si>
  <si>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</si>
  <si>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</si>
  <si>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</si>
  <si>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</si>
  <si>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</si>
  <si>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</si>
  <si>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</si>
  <si>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</si>
  <si>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</si>
  <si>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</si>
  <si>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</si>
  <si>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</si>
  <si>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</si>
  <si>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</si>
  <si>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</si>
  <si>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</si>
  <si>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</si>
  <si>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</si>
  <si>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</si>
  <si>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</si>
  <si>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</si>
  <si>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</si>
  <si>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</si>
  <si>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</si>
  <si>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</si>
  <si>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</si>
  <si>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</si>
  <si>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</si>
  <si>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</si>
  <si>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</si>
  <si>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</si>
  <si>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</si>
  <si>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</si>
  <si>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</si>
  <si>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</si>
  <si>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</si>
  <si>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</si>
  <si>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</si>
  <si>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</si>
  <si>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</si>
  <si>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</si>
  <si>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</si>
  <si>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</si>
  <si>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</si>
  <si>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</si>
  <si>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</si>
  <si>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</si>
  <si>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</si>
  <si>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</si>
  <si>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</si>
  <si>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</si>
  <si>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</si>
  <si>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</si>
  <si>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</si>
  <si>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</si>
  <si>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</si>
  <si>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</si>
  <si>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</si>
  <si>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</si>
  <si>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</si>
  <si>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</si>
  <si>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</si>
  <si>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</si>
  <si>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</si>
  <si>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</si>
  <si>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</si>
  <si>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</si>
  <si>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</si>
  <si>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</si>
  <si>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</si>
  <si>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</si>
  <si>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</si>
  <si>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</si>
  <si>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</si>
  <si>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</si>
  <si>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</si>
  <si>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</si>
  <si>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</si>
  <si>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</si>
  <si>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</si>
  <si>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</si>
  <si>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</si>
  <si>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</si>
  <si>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</si>
  <si>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</si>
  <si>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</si>
  <si>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</si>
  <si>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</si>
  <si>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</si>
  <si>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</si>
  <si>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</si>
  <si>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</si>
  <si>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</si>
  <si>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</si>
  <si>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</si>
  <si>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</si>
  <si>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</si>
  <si>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</si>
  <si>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</si>
  <si>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</si>
  <si>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</si>
  <si>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</si>
  <si>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</si>
  <si>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</si>
  <si>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</si>
  <si>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</si>
  <si>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</si>
  <si>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</si>
  <si>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</si>
  <si>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</si>
  <si>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</si>
  <si>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</si>
  <si>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</si>
  <si>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</si>
  <si>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</si>
  <si>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</si>
  <si>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</si>
  <si>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</si>
  <si>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</si>
  <si>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</si>
  <si>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</si>
  <si>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</si>
  <si>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</si>
  <si>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</si>
  <si>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</si>
  <si>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</si>
  <si>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</si>
  <si>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</si>
  <si>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</si>
  <si>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</si>
  <si>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</si>
  <si>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</si>
  <si>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</si>
  <si>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</si>
  <si>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</si>
  <si>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</si>
  <si>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</si>
  <si>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</si>
  <si>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</si>
  <si>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</si>
  <si>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</si>
  <si>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</si>
  <si>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</si>
  <si>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</si>
  <si>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</si>
  <si>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</si>
  <si>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</si>
  <si>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</si>
  <si>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</si>
  <si>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</si>
  <si>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</si>
  <si>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</si>
  <si>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</si>
  <si>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</si>
  <si>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</si>
  <si>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</si>
  <si>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</si>
  <si>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</si>
  <si>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</si>
  <si>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</si>
  <si>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</si>
  <si>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</si>
  <si>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</si>
  <si>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</si>
  <si>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</si>
  <si>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</si>
  <si>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</si>
  <si>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</si>
  <si>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</si>
  <si>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</si>
  <si>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</si>
  <si>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</si>
  <si>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</si>
  <si>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</si>
  <si>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</si>
  <si>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</si>
  <si>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</si>
  <si>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</si>
  <si>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</si>
  <si>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</si>
  <si>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</si>
  <si>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</si>
  <si>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</si>
  <si>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</si>
  <si>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</si>
  <si>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</si>
  <si>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</si>
  <si>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</si>
  <si>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</si>
  <si>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</si>
  <si>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</si>
  <si>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</si>
  <si>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</si>
  <si>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</si>
  <si>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</si>
  <si>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</si>
  <si>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</si>
  <si>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</si>
  <si>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</si>
  <si>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</si>
  <si>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</si>
  <si>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</si>
  <si>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</si>
  <si>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</si>
  <si>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</si>
  <si>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</si>
  <si>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</si>
  <si>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</si>
  <si>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</si>
  <si>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</si>
  <si>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</si>
  <si>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</si>
  <si>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</si>
  <si>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</si>
  <si>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</si>
  <si>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</si>
  <si>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</si>
  <si>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</si>
  <si>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</si>
  <si>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</si>
  <si>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</si>
  <si>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</si>
  <si>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</si>
  <si>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</si>
  <si>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</si>
  <si>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</si>
  <si>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</si>
  <si>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</si>
  <si>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</si>
  <si>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</si>
  <si>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</si>
  <si>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</si>
  <si>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</si>
  <si>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</si>
  <si>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</si>
  <si>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</si>
  <si>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</si>
  <si>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</si>
  <si>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</si>
  <si>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</si>
  <si>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</si>
  <si>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</si>
  <si>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</si>
  <si>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</si>
  <si>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</si>
  <si>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</si>
  <si>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</si>
  <si>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</si>
  <si>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</si>
  <si>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</si>
  <si>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</si>
  <si>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</si>
  <si>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</si>
  <si>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</si>
  <si>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</si>
  <si>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</si>
  <si>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</si>
  <si>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</si>
  <si>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</si>
  <si>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</si>
  <si>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</si>
  <si>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</si>
  <si>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</si>
  <si>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</si>
  <si>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</si>
  <si>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</si>
  <si>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</si>
  <si>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</si>
  <si>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</si>
  <si>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</si>
  <si>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</si>
  <si>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</si>
  <si>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</si>
  <si>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</si>
  <si>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</si>
  <si>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</si>
  <si>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</si>
  <si>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</si>
  <si>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</si>
  <si>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</si>
  <si>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</si>
  <si>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</si>
  <si>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</si>
  <si>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</si>
  <si>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</si>
  <si>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</si>
  <si>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</si>
  <si>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</si>
  <si>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</si>
  <si>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</si>
  <si>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</si>
  <si>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</si>
  <si>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</si>
  <si>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</si>
  <si>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</si>
  <si>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</si>
  <si>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</si>
  <si>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</si>
  <si>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</si>
  <si>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</si>
  <si>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</si>
  <si>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</si>
  <si>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</si>
  <si>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</si>
  <si>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</si>
  <si>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</si>
  <si>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</si>
  <si>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</si>
  <si>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</si>
  <si>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</si>
  <si>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</si>
  <si>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</si>
  <si>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</si>
  <si>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</si>
  <si>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</si>
  <si>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</si>
  <si>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</si>
  <si>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</si>
  <si>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</si>
  <si>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</si>
  <si>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</si>
  <si>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</si>
  <si>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</si>
  <si>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</si>
  <si>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</si>
  <si>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</si>
  <si>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</si>
  <si>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</si>
  <si>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</si>
  <si>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</si>
  <si>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</si>
  <si>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</si>
  <si>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</si>
  <si>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</si>
  <si>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</si>
  <si>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</si>
  <si>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</si>
  <si>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</si>
  <si>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</si>
  <si>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</si>
  <si>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</si>
  <si>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</si>
  <si>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</si>
  <si>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</si>
  <si>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</si>
  <si>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</si>
  <si>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</si>
  <si>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</si>
  <si>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</si>
  <si>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</si>
  <si>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</si>
  <si>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</si>
  <si>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</si>
  <si>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</si>
  <si>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</si>
  <si>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</si>
  <si>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</si>
  <si>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</si>
  <si>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</si>
  <si>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</si>
  <si>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</si>
  <si>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</si>
  <si>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</si>
  <si>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</si>
  <si>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</si>
  <si>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</si>
  <si>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</si>
  <si>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</si>
  <si>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</si>
  <si>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</si>
  <si>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</si>
  <si>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</si>
  <si>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</si>
  <si>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</si>
  <si>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</si>
  <si>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</si>
  <si>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</si>
  <si>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</si>
  <si>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</si>
  <si>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</si>
  <si>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</si>
  <si>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</si>
  <si>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</si>
  <si>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</si>
  <si>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</si>
  <si>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</si>
  <si>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</si>
  <si>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</si>
  <si>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</si>
  <si>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</si>
  <si>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</si>
  <si>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</si>
  <si>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</si>
  <si>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</si>
  <si>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</si>
  <si>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</si>
  <si>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</si>
  <si>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</si>
  <si>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</si>
  <si>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</si>
  <si>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</si>
  <si>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</si>
  <si>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</si>
  <si>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</si>
  <si>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</si>
  <si>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</si>
  <si>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</si>
  <si>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</si>
  <si>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</si>
  <si>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</si>
  <si>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</si>
  <si>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</si>
  <si>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</si>
  <si>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</si>
  <si>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</si>
  <si>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</si>
  <si>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</si>
  <si>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</si>
  <si>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</si>
  <si>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</si>
  <si>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</si>
  <si>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</si>
  <si>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</si>
  <si>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</si>
  <si>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</si>
  <si>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</si>
  <si>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</si>
  <si>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</si>
  <si>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</si>
  <si>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</si>
  <si>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</si>
  <si>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</si>
  <si>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</si>
  <si>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</si>
  <si>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</si>
  <si>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</si>
  <si>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</si>
  <si>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</si>
  <si>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</si>
  <si>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</si>
  <si>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</si>
  <si>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</si>
  <si>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</si>
  <si>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</si>
  <si>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</si>
  <si>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</si>
  <si>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</si>
  <si>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</si>
  <si>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</si>
  <si>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</si>
  <si>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</si>
  <si>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</si>
  <si>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</si>
  <si>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</si>
  <si>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</si>
  <si>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</si>
  <si>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</si>
  <si>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</si>
  <si>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</si>
  <si>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</si>
  <si>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</si>
  <si>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</si>
  <si>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</si>
  <si>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</si>
  <si>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</si>
  <si>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</si>
  <si>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</si>
  <si>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</si>
  <si>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</si>
  <si>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</si>
  <si>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</si>
  <si>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</si>
  <si>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</si>
  <si>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</si>
  <si>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</si>
  <si>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</si>
  <si>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</si>
  <si>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</si>
  <si>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</si>
  <si>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</si>
  <si>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</si>
  <si>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</si>
  <si>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</si>
  <si>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</si>
  <si>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</si>
  <si>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</si>
  <si>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</si>
  <si>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</si>
  <si>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</si>
  <si>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</si>
  <si>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</si>
  <si>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</si>
  <si>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</si>
  <si>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</si>
  <si>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</si>
  <si>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</si>
  <si>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</si>
  <si>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</si>
  <si>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</si>
  <si>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</si>
  <si>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</si>
  <si>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</si>
  <si>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</si>
  <si>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</si>
  <si>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</si>
  <si>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</si>
  <si>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</si>
  <si>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</si>
  <si>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</si>
  <si>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</si>
  <si>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</si>
  <si>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</si>
  <si>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</si>
  <si>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</si>
  <si>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</si>
  <si>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</si>
  <si>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</si>
  <si>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</si>
  <si>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</si>
  <si>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</si>
  <si>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</si>
  <si>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</si>
  <si>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</si>
  <si>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</si>
  <si>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</si>
  <si>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</si>
  <si>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</si>
  <si>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</si>
  <si>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</si>
  <si>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</si>
  <si>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</si>
  <si>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</si>
  <si>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</si>
  <si>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</si>
  <si>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</si>
  <si>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</si>
  <si>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</si>
  <si>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</si>
  <si>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</si>
  <si>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</si>
  <si>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</si>
  <si>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</si>
  <si>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</si>
  <si>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</si>
  <si>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</si>
  <si>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</si>
  <si>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</si>
  <si>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</si>
  <si>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</si>
  <si>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</si>
  <si>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</si>
  <si>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</si>
  <si>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</si>
  <si>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</si>
  <si>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</si>
  <si>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</si>
  <si>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</si>
  <si>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</si>
  <si>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</si>
  <si>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</si>
  <si>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</si>
  <si>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</si>
  <si>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</si>
  <si>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</si>
  <si>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</si>
  <si>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</si>
  <si>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</si>
  <si>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</si>
  <si>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</si>
  <si>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</si>
  <si>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</si>
  <si>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</si>
  <si>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</si>
  <si>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</si>
  <si>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</si>
  <si>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</si>
  <si>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</si>
  <si>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</si>
  <si>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</si>
  <si>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</si>
  <si>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</si>
  <si>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</si>
  <si>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</si>
  <si>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</si>
  <si>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</si>
  <si>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</si>
  <si>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</si>
  <si>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</si>
  <si>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</si>
  <si>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</si>
  <si>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</si>
  <si>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</si>
  <si>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</si>
  <si>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</si>
  <si>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</si>
  <si>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</si>
  <si>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</si>
  <si>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</si>
  <si>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</si>
  <si>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</si>
  <si>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</si>
  <si>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</si>
  <si>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</si>
  <si>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</si>
  <si>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</si>
  <si>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</si>
  <si>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</si>
  <si>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</si>
  <si>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</si>
  <si>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</si>
  <si>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</si>
  <si>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</si>
  <si>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</si>
  <si>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</si>
  <si>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</si>
  <si>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</si>
  <si>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</si>
  <si>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</si>
  <si>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</si>
  <si>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</si>
  <si>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</si>
  <si>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</si>
  <si>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</si>
  <si>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</si>
  <si>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</si>
  <si>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</si>
  <si>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</si>
  <si>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</si>
  <si>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</si>
  <si>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</si>
  <si>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</si>
  <si>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</si>
  <si>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</si>
  <si>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</si>
  <si>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</si>
  <si>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</si>
  <si>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</si>
  <si>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</si>
  <si>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</si>
  <si>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</si>
  <si>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</si>
  <si>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</si>
  <si>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</si>
  <si>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</si>
  <si>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</si>
  <si>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</si>
  <si>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</si>
  <si>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</si>
  <si>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</si>
  <si>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</si>
  <si>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</si>
  <si>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</si>
  <si>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</si>
  <si>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</si>
  <si>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</si>
  <si>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</si>
  <si>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</si>
  <si>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</si>
  <si>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</si>
  <si>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</si>
  <si>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</si>
  <si>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</si>
  <si>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</si>
  <si>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</si>
  <si>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</si>
  <si>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</si>
  <si>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</si>
  <si>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</si>
  <si>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</si>
  <si>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</si>
  <si>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</si>
  <si>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</si>
  <si>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</si>
  <si>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</si>
  <si>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</si>
  <si>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</si>
  <si>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</si>
  <si>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</si>
  <si>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</si>
  <si>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</si>
  <si>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</si>
  <si>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</si>
  <si>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</si>
  <si>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</si>
  <si>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</si>
  <si>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</si>
  <si>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</si>
  <si>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</si>
  <si>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</si>
  <si>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</si>
  <si>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</si>
  <si>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</si>
  <si>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</si>
  <si>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</si>
  <si>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</si>
  <si>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</si>
  <si>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</si>
  <si>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</si>
  <si>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</si>
  <si>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</si>
  <si>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</si>
  <si>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</si>
  <si>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</si>
  <si>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</si>
  <si>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</si>
  <si>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</si>
  <si>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</si>
  <si>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</si>
  <si>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</si>
  <si>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</si>
  <si>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</si>
  <si>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</si>
  <si>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</si>
  <si>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</si>
  <si>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</si>
  <si>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</si>
  <si>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</si>
  <si>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</si>
  <si>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</si>
  <si>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</si>
  <si>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</si>
  <si>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</si>
  <si>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</si>
  <si>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</si>
  <si>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</si>
  <si>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</si>
  <si>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</si>
  <si>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</si>
  <si>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</si>
  <si>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</si>
  <si>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</si>
  <si>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</si>
  <si>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</si>
  <si>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</si>
  <si>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</si>
  <si>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</si>
  <si>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</si>
  <si>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</si>
  <si>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</si>
  <si>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</si>
  <si>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</si>
  <si>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</si>
  <si>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</si>
  <si>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</si>
  <si>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</si>
  <si>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</si>
  <si>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</si>
  <si>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</si>
  <si>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</si>
  <si>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</si>
  <si>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</si>
  <si>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</si>
  <si>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</si>
  <si>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</si>
  <si>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</si>
  <si>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</si>
  <si>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</si>
  <si>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</si>
  <si>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</si>
  <si>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</si>
  <si>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</si>
  <si>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</si>
  <si>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</si>
  <si>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</si>
  <si>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</si>
  <si>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</si>
  <si>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</si>
  <si>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</si>
  <si>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</si>
  <si>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</si>
  <si>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</si>
  <si>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</si>
  <si>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</si>
  <si>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</si>
  <si>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</si>
  <si>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</si>
  <si>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</si>
  <si>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</si>
  <si>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</si>
  <si>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</si>
  <si>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</si>
  <si>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</si>
  <si>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</si>
  <si>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</si>
  <si>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</si>
  <si>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</si>
  <si>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</si>
  <si>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</si>
  <si>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</si>
  <si>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</si>
  <si>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</si>
  <si>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</si>
  <si>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</si>
  <si>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</si>
  <si>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</si>
  <si>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</si>
  <si>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</si>
  <si>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</si>
  <si>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</si>
  <si>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</si>
  <si>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</si>
  <si>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</si>
  <si>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</si>
  <si>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</si>
  <si>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</si>
  <si>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</si>
  <si>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</si>
  <si>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</si>
  <si>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</si>
  <si>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</si>
  <si>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</si>
  <si>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</si>
  <si>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</si>
  <si>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</si>
  <si>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</si>
  <si>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</si>
  <si>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</si>
  <si>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</si>
  <si>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</si>
  <si>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</si>
  <si>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</si>
  <si>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</si>
  <si>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</si>
  <si>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</si>
  <si>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</si>
  <si>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</si>
  <si>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</si>
  <si>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</si>
  <si>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</si>
  <si>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</si>
  <si>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</si>
  <si>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</si>
  <si>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</si>
  <si>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</si>
  <si>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</si>
  <si>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</si>
  <si>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</si>
  <si>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</si>
  <si>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</si>
  <si>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</si>
  <si>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</si>
  <si>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</si>
  <si>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</si>
  <si>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</si>
  <si>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</si>
  <si>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</si>
  <si>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</si>
  <si>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</si>
  <si>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</si>
  <si>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</si>
  <si>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</si>
  <si>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</si>
  <si>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</si>
  <si>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</si>
  <si>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</si>
  <si>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</si>
  <si>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</si>
  <si>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</si>
  <si>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</si>
  <si>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</si>
  <si>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</si>
  <si>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</si>
  <si>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</si>
  <si>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</si>
  <si>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</si>
  <si>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</si>
  <si>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</si>
  <si>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</si>
  <si>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</si>
  <si>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</si>
  <si>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</si>
  <si>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</si>
  <si>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</si>
  <si>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</si>
  <si>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</si>
  <si>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</si>
  <si>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</si>
  <si>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</si>
  <si>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</si>
  <si>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</si>
  <si>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</si>
  <si>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</si>
  <si>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</si>
  <si>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</si>
  <si>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</si>
  <si>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</si>
  <si>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</si>
  <si>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</si>
  <si>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</si>
  <si>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</si>
  <si>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</si>
  <si>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</si>
  <si>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</si>
  <si>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</si>
  <si>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</si>
  <si>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</si>
  <si>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</si>
  <si>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</si>
  <si>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</si>
  <si>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</si>
  <si>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</si>
  <si>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</si>
  <si>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</si>
  <si>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</si>
  <si>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</si>
  <si>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</si>
  <si>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</si>
  <si>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</si>
  <si>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</si>
  <si>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</si>
  <si>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</si>
  <si>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</si>
  <si>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</si>
  <si>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</si>
  <si>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</si>
  <si>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</si>
  <si>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</si>
  <si>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</si>
  <si>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</si>
  <si>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</si>
  <si>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</si>
  <si>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</si>
  <si>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</si>
  <si>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</si>
  <si>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</si>
  <si>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</si>
  <si>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</si>
  <si>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</si>
  <si>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</si>
  <si>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</si>
  <si>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</si>
  <si>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</si>
  <si>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</si>
  <si>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</si>
  <si>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</si>
  <si>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</si>
  <si>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</si>
  <si>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</si>
  <si>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</si>
  <si>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</si>
  <si>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</si>
  <si>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</si>
  <si>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</si>
  <si>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</si>
  <si>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</si>
  <si>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</si>
  <si>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</si>
  <si>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</si>
  <si>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</si>
  <si>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</si>
  <si>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</si>
  <si>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</si>
  <si>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</si>
  <si>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</si>
  <si>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</si>
  <si>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</si>
  <si>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</si>
  <si>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</si>
  <si>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</si>
  <si>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</si>
  <si>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</si>
  <si>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</si>
  <si>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</si>
  <si>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</si>
  <si>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</si>
  <si>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</si>
  <si>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</si>
  <si>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</si>
  <si>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</si>
  <si>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</si>
  <si>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</si>
  <si>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</si>
  <si>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</si>
  <si>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</si>
  <si>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</si>
  <si>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</si>
  <si>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</si>
  <si>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</si>
  <si>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</si>
  <si>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</si>
  <si>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</si>
  <si>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</si>
  <si>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</si>
  <si>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</si>
  <si>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</si>
  <si>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</si>
  <si>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</si>
  <si>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</si>
  <si>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</si>
  <si>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</si>
  <si>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</si>
  <si>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</si>
  <si>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</si>
  <si>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</si>
  <si>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</si>
  <si>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</si>
  <si>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</si>
  <si>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</si>
  <si>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</si>
  <si>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</si>
  <si>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</si>
  <si>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</si>
  <si>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</si>
  <si>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</si>
  <si>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</si>
  <si>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</si>
  <si>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</si>
  <si>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</si>
  <si>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</si>
  <si>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</si>
  <si>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</si>
  <si>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</si>
  <si>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</si>
  <si>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</si>
  <si>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</si>
  <si>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</si>
  <si>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</si>
  <si>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</si>
  <si>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</si>
  <si>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</si>
  <si>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</si>
  <si>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</si>
  <si>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</si>
  <si>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</si>
  <si>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</si>
  <si>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</si>
  <si>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</si>
  <si>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</si>
  <si>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</si>
  <si>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</si>
  <si>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</si>
  <si>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</si>
  <si>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</si>
  <si>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</si>
  <si>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</si>
  <si>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</si>
  <si>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</si>
  <si>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</si>
  <si>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</si>
  <si>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</si>
  <si>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</si>
  <si>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</si>
  <si>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</si>
  <si>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</si>
  <si>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</si>
  <si>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</si>
  <si>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</si>
  <si>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</si>
  <si>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</si>
  <si>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</si>
  <si>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</si>
  <si>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</si>
  <si>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</si>
  <si>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</si>
  <si>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</si>
  <si>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</si>
  <si>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</si>
  <si>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</si>
  <si>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</si>
  <si>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</si>
  <si>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</si>
  <si>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</si>
  <si>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</si>
  <si>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</si>
  <si>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</si>
  <si>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</si>
  <si>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</si>
  <si>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</si>
  <si>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</si>
  <si>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</si>
  <si>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</si>
  <si>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</si>
  <si>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</si>
  <si>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</si>
  <si>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</si>
  <si>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</si>
  <si>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</si>
  <si>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</si>
  <si>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</si>
  <si>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</si>
  <si>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</si>
  <si>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</si>
  <si>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</si>
  <si>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</si>
  <si>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</si>
  <si>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</si>
  <si>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</si>
  <si>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</si>
  <si>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</si>
  <si>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</si>
  <si>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</si>
  <si>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</si>
  <si>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</si>
  <si>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</si>
  <si>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</si>
  <si>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</si>
  <si>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</si>
  <si>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</si>
  <si>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</si>
  <si>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</si>
  <si>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</si>
  <si>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</si>
  <si>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</si>
  <si>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</si>
  <si>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</si>
  <si>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</si>
  <si>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</si>
  <si>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</si>
  <si>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</si>
  <si>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</si>
  <si>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</si>
  <si>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</si>
  <si>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</si>
  <si>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</si>
  <si>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</si>
  <si>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</si>
  <si>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</si>
  <si>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</si>
  <si>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</si>
  <si>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</si>
  <si>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</si>
  <si>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</si>
  <si>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</si>
  <si>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</si>
  <si>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</si>
  <si>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</si>
  <si>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</si>
  <si>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</si>
  <si>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</si>
  <si>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</si>
  <si>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</si>
  <si>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</si>
  <si>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</si>
  <si>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</si>
  <si>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</si>
  <si>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</si>
  <si>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</si>
  <si>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</si>
  <si>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</si>
  <si>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</si>
  <si>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</si>
  <si>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</si>
  <si>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</si>
  <si>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</si>
  <si>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</si>
  <si>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</si>
  <si>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</si>
  <si>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</si>
  <si>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</si>
  <si>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</si>
  <si>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</si>
  <si>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</si>
  <si>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</si>
  <si>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</si>
  <si>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</si>
  <si>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</si>
  <si>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</si>
  <si>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</si>
  <si>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</si>
  <si>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</si>
  <si>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</si>
  <si>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</si>
  <si>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</si>
  <si>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</si>
  <si>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</si>
  <si>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</si>
  <si>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</si>
  <si>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</si>
  <si>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</si>
  <si>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</si>
  <si>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</si>
  <si>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</si>
  <si>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</si>
  <si>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</si>
  <si>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</si>
  <si>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</si>
  <si>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</si>
  <si>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</si>
  <si>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</si>
  <si>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</si>
  <si>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</si>
  <si>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</si>
  <si>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</si>
  <si>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</si>
  <si>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</si>
  <si>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</si>
  <si>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</si>
  <si>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</si>
  <si>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</si>
  <si>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</si>
  <si>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</si>
  <si>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</si>
  <si>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</si>
  <si>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</si>
  <si>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</si>
  <si>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</si>
  <si>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</si>
  <si>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</si>
  <si>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</si>
  <si>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</si>
  <si>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</si>
  <si>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</si>
  <si>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</si>
  <si>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</si>
  <si>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</si>
  <si>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</si>
  <si>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</si>
  <si>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</si>
  <si>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</si>
  <si>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</si>
  <si>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</si>
  <si>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</si>
  <si>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</si>
  <si>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</si>
  <si>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</si>
  <si>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</si>
  <si>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</si>
  <si>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</si>
  <si>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</si>
  <si>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</si>
  <si>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</si>
  <si>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</si>
  <si>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</si>
  <si>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</si>
  <si>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</si>
  <si>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</si>
  <si>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</si>
  <si>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</si>
  <si>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</si>
  <si>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</si>
  <si>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</si>
  <si>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</si>
  <si>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</si>
  <si>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</si>
  <si>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</si>
  <si>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</si>
  <si>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</si>
  <si>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</si>
  <si>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</si>
  <si>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</si>
  <si>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</si>
  <si>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</si>
  <si>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</si>
  <si>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</si>
  <si>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</si>
  <si>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</si>
  <si>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</si>
  <si>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</si>
  <si>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</si>
  <si>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</si>
  <si>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</si>
  <si>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</si>
  <si>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</si>
  <si>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</si>
  <si>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</si>
  <si>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</si>
  <si>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</si>
  <si>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</si>
  <si>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</si>
  <si>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</si>
  <si>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</si>
  <si>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</si>
  <si>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</si>
  <si>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</si>
  <si>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</si>
  <si>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</si>
  <si>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</si>
  <si>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</si>
  <si>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</si>
  <si>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</si>
  <si>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</si>
  <si>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</si>
  <si>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</si>
  <si>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</si>
  <si>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</si>
  <si>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</si>
  <si>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</si>
  <si>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</si>
  <si>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</si>
  <si>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</si>
  <si>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</si>
  <si>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</si>
  <si>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</si>
  <si>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</si>
  <si>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</si>
  <si>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</si>
  <si>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</si>
  <si>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</si>
  <si>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</si>
  <si>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</si>
  <si>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</si>
  <si>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</si>
  <si>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</si>
  <si>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</si>
  <si>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</si>
  <si>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</si>
  <si>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</si>
  <si>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</si>
  <si>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</si>
  <si>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</si>
  <si>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</si>
  <si>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</si>
  <si>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</si>
  <si>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</si>
  <si>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</si>
  <si>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</si>
  <si>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</si>
  <si>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</si>
  <si>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</si>
  <si>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</si>
  <si>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</si>
  <si>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</si>
  <si>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</si>
  <si>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</si>
  <si>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</si>
  <si>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</si>
  <si>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</si>
  <si>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</si>
  <si>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</si>
  <si>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</si>
  <si>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</si>
  <si>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</si>
  <si>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</si>
  <si>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</si>
  <si>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</si>
  <si>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</si>
  <si>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</si>
  <si>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</si>
  <si>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</si>
  <si>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</si>
  <si>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</si>
  <si>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</si>
  <si>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</si>
  <si>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</si>
  <si>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</si>
  <si>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</si>
  <si>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</si>
  <si>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</si>
  <si>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</si>
  <si>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</si>
  <si>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</si>
  <si>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</si>
  <si>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</si>
  <si>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</si>
  <si>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</si>
  <si>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</si>
  <si>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</si>
  <si>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</si>
  <si>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</si>
  <si>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</si>
  <si>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</si>
  <si>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</si>
  <si>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</si>
  <si>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</si>
  <si>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</si>
  <si>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</si>
  <si>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</si>
  <si>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</si>
  <si>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</si>
  <si>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</si>
  <si>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</si>
  <si>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</si>
  <si>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</si>
  <si>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</si>
  <si>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</si>
  <si>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</si>
  <si>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</si>
  <si>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</si>
  <si>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</si>
  <si>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</si>
  <si>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</si>
  <si>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</si>
  <si>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</si>
  <si>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</si>
  <si>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</si>
  <si>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</si>
  <si>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</si>
  <si>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</si>
  <si>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</si>
  <si>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</si>
  <si>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</si>
  <si>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</si>
  <si>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</si>
  <si>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</si>
  <si>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</si>
  <si>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</si>
  <si>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</si>
  <si>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</si>
  <si>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</si>
  <si>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</si>
  <si>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</si>
  <si>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</si>
  <si>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</si>
  <si>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</si>
  <si>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</si>
  <si>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</si>
  <si>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</si>
  <si>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</si>
  <si>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</si>
  <si>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</si>
  <si>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</si>
  <si>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</si>
  <si>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</si>
  <si>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</si>
  <si>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</si>
  <si>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</si>
  <si>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</si>
  <si>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</si>
  <si>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</si>
  <si>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</si>
  <si>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</si>
  <si>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</si>
  <si>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</si>
  <si>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</si>
  <si>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</si>
  <si>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</si>
  <si>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</si>
  <si>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</si>
  <si>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</si>
  <si>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</si>
  <si>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</si>
  <si>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</si>
  <si>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</si>
  <si>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</si>
  <si>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</si>
  <si>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</si>
  <si>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</si>
  <si>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</si>
  <si>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</si>
  <si>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</si>
  <si>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</si>
  <si>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</si>
  <si>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</si>
  <si>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</si>
  <si>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</si>
  <si>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</si>
  <si>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</si>
  <si>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</si>
  <si>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</si>
  <si>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</si>
  <si>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</si>
  <si>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</si>
  <si>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</si>
  <si>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</si>
  <si>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</si>
  <si>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</si>
  <si>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</si>
  <si>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</si>
  <si>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</si>
  <si>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</si>
  <si>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</si>
  <si>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</si>
  <si>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</si>
  <si>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</si>
  <si>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</si>
  <si>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</si>
  <si>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</si>
  <si>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</si>
  <si>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</si>
  <si>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</si>
  <si>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</si>
  <si>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</si>
  <si>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</si>
  <si>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</si>
  <si>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</si>
  <si>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</si>
  <si>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</si>
  <si>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</si>
  <si>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</si>
  <si>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</si>
  <si>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</si>
  <si>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</si>
  <si>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</si>
  <si>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</si>
  <si>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</si>
  <si>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</si>
  <si>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</si>
  <si>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</si>
  <si>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</si>
  <si>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</si>
  <si>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</si>
  <si>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</si>
  <si>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</si>
  <si>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</si>
  <si>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</si>
  <si>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</si>
  <si>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</si>
  <si>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</si>
  <si>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</si>
  <si>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</si>
  <si>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</si>
  <si>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</si>
  <si>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</si>
  <si>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</si>
  <si>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</si>
  <si>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</si>
  <si>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</si>
  <si>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</si>
  <si>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</si>
  <si>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</si>
  <si>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</si>
  <si>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</si>
  <si>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</si>
  <si>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</si>
  <si>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</si>
  <si>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</si>
  <si>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</si>
  <si>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</si>
  <si>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</si>
  <si>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</si>
  <si>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</si>
  <si>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</si>
  <si>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</si>
  <si>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</si>
  <si>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</si>
  <si>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</si>
  <si>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</si>
  <si>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</si>
  <si>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</si>
  <si>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</si>
  <si>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</si>
  <si>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</si>
  <si>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</si>
  <si>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</si>
  <si>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</si>
  <si>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</si>
  <si>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</si>
  <si>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</si>
  <si>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</si>
  <si>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</si>
  <si>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</si>
  <si>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</si>
  <si>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</si>
  <si>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</si>
  <si>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</si>
  <si>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</si>
  <si>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</si>
  <si>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</si>
  <si>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</si>
  <si>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</si>
  <si>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</si>
  <si>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</si>
  <si>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</si>
  <si>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</si>
  <si>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</si>
  <si>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</si>
  <si>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</si>
  <si>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</si>
  <si>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</si>
  <si>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</si>
  <si>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</si>
  <si>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</si>
  <si>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</si>
  <si>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</si>
  <si>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</si>
  <si>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</si>
  <si>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</si>
  <si>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</si>
  <si>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</si>
  <si>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</si>
  <si>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</si>
  <si>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</si>
  <si>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</si>
  <si>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</si>
  <si>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</si>
  <si>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</si>
  <si>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</si>
  <si>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</si>
  <si>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</si>
  <si>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</si>
  <si>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</si>
  <si>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</si>
  <si>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</si>
  <si>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</si>
  <si>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</si>
  <si>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</si>
  <si>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</si>
  <si>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</si>
  <si>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</si>
  <si>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</si>
  <si>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</si>
  <si>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</si>
  <si>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</si>
  <si>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</si>
  <si>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</si>
  <si>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</si>
  <si>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</si>
  <si>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</si>
  <si>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</si>
  <si>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</si>
  <si>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</si>
  <si>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</si>
  <si>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</si>
  <si>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</si>
  <si>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</si>
  <si>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</si>
  <si>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</si>
  <si>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</si>
  <si>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</si>
  <si>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</si>
  <si>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</si>
  <si>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</si>
  <si>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</si>
  <si>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</si>
  <si>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</si>
  <si>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</si>
  <si>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</si>
  <si>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</si>
  <si>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</si>
  <si>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</si>
  <si>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</si>
  <si>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</si>
  <si>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</si>
  <si>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</si>
  <si>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</si>
  <si>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</si>
  <si>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</si>
  <si>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</si>
  <si>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</si>
  <si>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</si>
  <si>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</si>
  <si>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</si>
  <si>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</si>
  <si>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</si>
  <si>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</si>
  <si>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</si>
  <si>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</si>
  <si>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</si>
  <si>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</si>
  <si>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</si>
  <si>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</si>
  <si>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</si>
  <si>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</si>
  <si>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</si>
  <si>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</si>
  <si>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</si>
  <si>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</si>
  <si>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</si>
  <si>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</si>
  <si>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</si>
  <si>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</si>
  <si>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</si>
  <si>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</si>
  <si>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</si>
  <si>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</si>
  <si>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</si>
  <si>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</si>
  <si>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</si>
  <si>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</si>
  <si>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</si>
  <si>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</si>
  <si>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</si>
  <si>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</si>
  <si>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</si>
  <si>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</si>
  <si>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</si>
  <si>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</si>
  <si>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</si>
  <si>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</si>
  <si>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</si>
  <si>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</si>
  <si>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</si>
  <si>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</si>
  <si>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</si>
  <si>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</si>
  <si>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</si>
  <si>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</si>
  <si>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</si>
  <si>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</si>
  <si>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</si>
  <si>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</si>
  <si>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</si>
  <si>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</si>
  <si>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</si>
  <si>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</si>
  <si>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</si>
  <si>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</si>
  <si>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</si>
  <si>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</si>
  <si>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</si>
  <si>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</si>
  <si>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</si>
  <si>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</si>
  <si>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</si>
  <si>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</si>
  <si>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</si>
  <si>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</si>
  <si>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</si>
  <si>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</si>
  <si>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</si>
  <si>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</si>
  <si>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</si>
  <si>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</si>
  <si>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</si>
  <si>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</si>
  <si>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</si>
  <si>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</si>
  <si>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</si>
  <si>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</si>
  <si>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</si>
  <si>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</si>
  <si>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</si>
  <si>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</si>
  <si>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</si>
  <si>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</si>
  <si>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</si>
  <si>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</si>
  <si>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</si>
  <si>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</si>
  <si>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</si>
  <si>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</si>
  <si>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</si>
  <si>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</si>
  <si>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</si>
  <si>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</si>
  <si>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</si>
  <si>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</si>
  <si>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</si>
  <si>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</si>
  <si>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</si>
  <si>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</si>
  <si>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</si>
  <si>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</si>
  <si>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</si>
  <si>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</si>
  <si>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</si>
  <si>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</si>
  <si>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</si>
  <si>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</si>
  <si>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</si>
  <si>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</si>
  <si>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</si>
  <si>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</si>
  <si>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</si>
  <si>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</si>
  <si>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</si>
  <si>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</si>
  <si>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</si>
  <si>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</si>
  <si>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</si>
  <si>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</si>
  <si>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</si>
  <si>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</si>
  <si>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</si>
  <si>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</si>
  <si>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</si>
  <si>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</si>
  <si>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</si>
  <si>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</si>
  <si>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</si>
  <si>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</si>
  <si>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</si>
  <si>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</si>
  <si>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</si>
  <si>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</si>
  <si>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</si>
  <si>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</si>
  <si>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</si>
  <si>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</si>
  <si>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</si>
  <si>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</si>
  <si>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</si>
  <si>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</si>
  <si>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</si>
  <si>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</si>
  <si>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</si>
  <si>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</si>
  <si>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</si>
  <si>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</si>
  <si>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</si>
  <si>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</si>
  <si>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</si>
  <si>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</si>
  <si>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</si>
  <si>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</si>
  <si>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</si>
  <si>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</si>
  <si>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</si>
  <si>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</si>
  <si>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</si>
  <si>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</si>
  <si>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</si>
  <si>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</si>
  <si>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</si>
  <si>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</si>
  <si>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</si>
  <si>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</si>
  <si>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</si>
  <si>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</si>
  <si>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</si>
  <si>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</si>
  <si>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</si>
  <si>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</si>
  <si>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</si>
  <si>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</si>
  <si>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</si>
  <si>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</si>
  <si>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</si>
  <si>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</si>
  <si>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</si>
  <si>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</si>
  <si>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</si>
  <si>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</si>
  <si>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</si>
  <si>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</si>
  <si>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</si>
  <si>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</si>
  <si>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</si>
  <si>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</si>
  <si>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</si>
  <si>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</si>
  <si>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</si>
  <si>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</si>
  <si>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</si>
  <si>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</si>
  <si>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</si>
  <si>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</si>
  <si>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</si>
  <si>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</si>
  <si>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</si>
  <si>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</si>
  <si>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</si>
  <si>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</si>
  <si>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</si>
  <si>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</si>
  <si>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</si>
  <si>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</si>
  <si>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</si>
  <si>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</si>
  <si>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</si>
  <si>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</si>
  <si>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</si>
  <si>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</si>
  <si>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</si>
  <si>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</si>
  <si>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</si>
  <si>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</si>
  <si>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</si>
  <si>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</si>
  <si>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</si>
  <si>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</si>
  <si>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</si>
  <si>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</si>
  <si>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</si>
  <si>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</si>
  <si>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</si>
  <si>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</si>
  <si>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</si>
  <si>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</si>
  <si>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</si>
  <si>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</si>
  <si>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</si>
  <si>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</si>
  <si>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</si>
  <si>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</si>
  <si>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</si>
  <si>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</si>
  <si>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</si>
  <si>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</si>
  <si>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</si>
  <si>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</si>
  <si>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</si>
  <si>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</si>
  <si>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</si>
  <si>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</si>
  <si>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</si>
  <si>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</si>
  <si>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</si>
  <si>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</si>
  <si>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</si>
  <si>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</si>
  <si>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</si>
  <si>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</si>
  <si>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</si>
  <si>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</si>
  <si>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</si>
  <si>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</si>
  <si>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</si>
  <si>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</si>
  <si>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</si>
  <si>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</si>
  <si>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</si>
  <si>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</si>
  <si>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</si>
  <si>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</si>
  <si>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</si>
  <si>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</si>
  <si>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</si>
  <si>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</si>
  <si>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</si>
  <si>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</si>
  <si>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</si>
  <si>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</si>
  <si>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</si>
  <si>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</si>
  <si>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</si>
  <si>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</si>
  <si>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</si>
  <si>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</si>
  <si>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</si>
  <si>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</si>
  <si>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</si>
  <si>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</si>
  <si>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</si>
  <si>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</si>
  <si>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</si>
  <si>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</si>
  <si>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</si>
  <si>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</si>
  <si>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</si>
  <si>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</si>
  <si>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</si>
  <si>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</si>
  <si>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</si>
  <si>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</si>
  <si>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</si>
  <si>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</si>
  <si>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</si>
  <si>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</si>
  <si>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</si>
  <si>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</si>
  <si>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</si>
  <si>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</si>
  <si>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</si>
  <si>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</si>
  <si>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</si>
  <si>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</si>
  <si>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</si>
  <si>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</si>
  <si>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</si>
  <si>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</si>
  <si>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</si>
  <si>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</si>
  <si>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</si>
  <si>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</si>
  <si>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</si>
  <si>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</si>
  <si>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</si>
  <si>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</si>
  <si>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</si>
  <si>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</si>
  <si>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</si>
  <si>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</si>
  <si>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</si>
  <si>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</si>
  <si>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</si>
  <si>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</si>
  <si>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</si>
  <si>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</si>
  <si>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</si>
  <si>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</si>
  <si>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</si>
  <si>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</si>
  <si>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</si>
  <si>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</si>
  <si>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</si>
  <si>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</si>
  <si>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</si>
  <si>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</si>
  <si>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</si>
  <si>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</si>
  <si>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</si>
  <si>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</si>
  <si>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</si>
  <si>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</si>
  <si>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</si>
  <si>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</si>
  <si>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</si>
  <si>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</si>
  <si>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</si>
  <si>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</si>
  <si>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</si>
  <si>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</si>
  <si>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</si>
  <si>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</si>
  <si>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</si>
  <si>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</si>
  <si>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</si>
  <si>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</si>
  <si>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</si>
  <si>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</si>
  <si>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</si>
  <si>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</si>
  <si>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</si>
  <si>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</si>
  <si>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</si>
  <si>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</si>
  <si>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</si>
  <si>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</si>
  <si>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</si>
  <si>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</si>
  <si>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</si>
  <si>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</si>
  <si>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</si>
  <si>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</si>
  <si>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</si>
  <si>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</si>
  <si>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</si>
  <si>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</si>
  <si>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</si>
  <si>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</si>
  <si>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</si>
  <si>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</si>
  <si>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</si>
  <si>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</si>
  <si>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</si>
  <si>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</si>
  <si>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</si>
  <si>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</si>
  <si>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</si>
  <si>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</si>
  <si>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</si>
  <si>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</si>
  <si>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</si>
  <si>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</si>
  <si>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</si>
  <si>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</si>
  <si>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</si>
  <si>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</si>
  <si>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</si>
  <si>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</si>
  <si>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</si>
  <si>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</si>
  <si>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</si>
  <si>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</si>
  <si>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</si>
  <si>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</si>
  <si>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</si>
  <si>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</si>
  <si>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</si>
  <si>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</si>
  <si>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</si>
  <si>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</si>
  <si>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</si>
  <si>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</si>
  <si>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</si>
  <si>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</si>
  <si>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</si>
  <si>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</si>
  <si>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</si>
  <si>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</si>
  <si>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</si>
  <si>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</si>
  <si>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</si>
  <si>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</si>
  <si>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</si>
  <si>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</si>
  <si>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</si>
  <si>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</si>
  <si>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</si>
  <si>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</si>
  <si>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</si>
  <si>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</si>
  <si>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</si>
  <si>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</si>
  <si>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</si>
  <si>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</si>
  <si>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</si>
  <si>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</si>
  <si>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</si>
  <si>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</si>
  <si>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</si>
  <si>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</si>
  <si>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</si>
  <si>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</si>
  <si>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</si>
  <si>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</si>
  <si>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</si>
  <si>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</si>
  <si>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</si>
  <si>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</si>
  <si>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</si>
  <si>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</si>
  <si>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</si>
  <si>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</si>
  <si>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</si>
  <si>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</si>
  <si>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</si>
  <si>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</si>
  <si>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</si>
  <si>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</si>
  <si>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</si>
  <si>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</si>
  <si>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</si>
  <si>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</si>
  <si>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</si>
  <si>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</si>
  <si>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</si>
  <si>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</si>
  <si>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</si>
  <si>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</si>
  <si>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</si>
  <si>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</si>
  <si>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</si>
  <si>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</si>
  <si>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</si>
  <si>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</si>
  <si>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</si>
  <si>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</si>
  <si>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</si>
  <si>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</si>
  <si>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</si>
  <si>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</si>
  <si>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</si>
  <si>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</si>
  <si>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</si>
  <si>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</si>
  <si>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</si>
  <si>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</si>
  <si>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</si>
  <si>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</si>
  <si>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</si>
  <si>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</si>
  <si>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</si>
  <si>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</si>
  <si>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</si>
  <si>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</si>
  <si>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</si>
  <si>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</si>
  <si>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</si>
  <si>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</si>
  <si>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</si>
  <si>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</si>
  <si>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</si>
  <si>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</si>
  <si>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</si>
  <si>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</si>
  <si>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</si>
  <si>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</si>
  <si>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</si>
  <si>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</si>
  <si>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</si>
  <si>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</si>
  <si>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</si>
  <si>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</si>
  <si>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</si>
  <si>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</si>
  <si>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</si>
  <si>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</si>
  <si>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</si>
  <si>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</si>
  <si>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</si>
  <si>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</si>
  <si>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</si>
  <si>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</si>
  <si>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</si>
  <si>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</si>
  <si>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</si>
  <si>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</si>
  <si>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</si>
  <si>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</si>
  <si>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</si>
  <si>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</si>
  <si>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</si>
  <si>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</si>
  <si>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</si>
  <si>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</si>
  <si>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</si>
  <si>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</si>
  <si>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</si>
  <si>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</si>
  <si>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</si>
  <si>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</si>
  <si>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</si>
  <si>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</si>
  <si>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</si>
  <si>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</si>
  <si>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</si>
  <si>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</si>
  <si>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</si>
  <si>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</si>
  <si>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</si>
  <si>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</si>
  <si>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</si>
  <si>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</si>
  <si>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</si>
  <si>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</si>
  <si>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</si>
  <si>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</si>
  <si>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</si>
  <si>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</si>
  <si>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</si>
  <si>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</si>
  <si>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</si>
  <si>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</si>
  <si>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</si>
  <si>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</si>
  <si>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</si>
  <si>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</si>
  <si>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</si>
  <si>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</si>
  <si>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</si>
  <si>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</si>
  <si>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</si>
  <si>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</si>
  <si>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</si>
  <si>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</si>
  <si>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</si>
  <si>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</si>
  <si>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</si>
  <si>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</si>
  <si>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</si>
  <si>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</si>
  <si>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</si>
  <si>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</si>
  <si>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</si>
  <si>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</si>
  <si>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</si>
  <si>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</si>
  <si>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</si>
  <si>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</si>
  <si>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</si>
  <si>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</si>
  <si>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</si>
  <si>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</si>
  <si>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</si>
  <si>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</si>
  <si>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</si>
  <si>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</si>
  <si>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</si>
  <si>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</si>
  <si>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</si>
  <si>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</si>
  <si>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</si>
  <si>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</si>
  <si>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</si>
  <si>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</si>
  <si>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</si>
  <si>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</si>
  <si>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</si>
  <si>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</si>
  <si>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</si>
  <si>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</si>
  <si>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</si>
  <si>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</si>
  <si>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</si>
  <si>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</si>
  <si>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</si>
  <si>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</si>
  <si>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</si>
  <si>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</si>
  <si>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</si>
  <si>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</si>
  <si>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</si>
  <si>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</si>
  <si>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</si>
  <si>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</si>
  <si>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</si>
  <si>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</si>
  <si>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</si>
  <si>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</si>
  <si>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</si>
  <si>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</si>
  <si>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</si>
  <si>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</si>
  <si>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</si>
  <si>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</si>
  <si>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</si>
  <si>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</si>
  <si>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</si>
  <si>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</si>
  <si>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</si>
  <si>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</si>
  <si>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</si>
  <si>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</si>
  <si>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</si>
  <si>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</si>
  <si>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</si>
  <si>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</si>
  <si>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</si>
  <si>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</si>
  <si>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</si>
  <si>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</si>
  <si>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</si>
  <si>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</si>
  <si>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</si>
  <si>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</si>
  <si>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</si>
  <si>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</si>
  <si>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</si>
  <si>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</si>
  <si>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</si>
  <si>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</si>
  <si>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</si>
  <si>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</si>
  <si>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</si>
  <si>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</si>
  <si>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</si>
  <si>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</si>
  <si>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</si>
  <si>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</si>
  <si>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</si>
  <si>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</si>
  <si>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</si>
  <si>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</si>
  <si>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</si>
  <si>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</si>
  <si>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</si>
  <si>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</si>
  <si>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</si>
  <si>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</si>
  <si>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</si>
  <si>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</si>
  <si>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</si>
  <si>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</si>
  <si>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</si>
  <si>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</si>
  <si>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</si>
  <si>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</si>
  <si>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</si>
  <si>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</si>
  <si>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</si>
  <si>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</si>
  <si>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</si>
  <si>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</si>
  <si>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</si>
  <si>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</si>
  <si>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</si>
  <si>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</si>
  <si>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</si>
  <si>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</si>
  <si>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</si>
  <si>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</si>
  <si>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</si>
  <si>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</si>
  <si>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</si>
  <si>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</si>
  <si>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</si>
  <si>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</si>
  <si>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</si>
  <si>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</si>
  <si>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</si>
  <si>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</si>
  <si>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</si>
  <si>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</si>
  <si>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</si>
  <si>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</si>
  <si>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</si>
  <si>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</si>
  <si>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</si>
  <si>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</si>
  <si>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</si>
  <si>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</si>
  <si>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</si>
  <si>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</si>
  <si>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</si>
  <si>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</si>
  <si>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</si>
  <si>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</si>
  <si>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</si>
  <si>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</si>
  <si>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</si>
  <si>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</si>
  <si>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</si>
  <si>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</si>
  <si>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</si>
  <si>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</si>
  <si>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</si>
  <si>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</si>
  <si>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</si>
  <si>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</si>
  <si>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</si>
  <si>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</si>
  <si>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</si>
  <si>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</si>
  <si>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</si>
  <si>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</si>
  <si>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</si>
  <si>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</si>
  <si>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</si>
  <si>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</si>
  <si>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</si>
  <si>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</si>
  <si>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</si>
  <si>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</si>
  <si>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</si>
  <si>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</si>
  <si>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</si>
  <si>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</si>
  <si>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</si>
  <si>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</si>
  <si>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</si>
  <si>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</si>
  <si>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</si>
  <si>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</si>
  <si>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</si>
  <si>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</si>
  <si>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</si>
  <si>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</si>
  <si>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</si>
  <si>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</si>
  <si>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</si>
  <si>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</si>
  <si>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</si>
  <si>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</si>
  <si>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</si>
  <si>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</si>
  <si>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</si>
  <si>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</si>
  <si>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</si>
  <si>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</si>
  <si>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</si>
  <si>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</si>
  <si>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</si>
  <si>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</si>
  <si>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</si>
  <si>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</si>
  <si>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</si>
  <si>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</si>
  <si>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</si>
  <si>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</si>
  <si>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</si>
  <si>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</si>
  <si>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</si>
  <si>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</si>
  <si>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</si>
  <si>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</si>
  <si>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</si>
  <si>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</si>
  <si>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</si>
  <si>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</si>
  <si>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</si>
  <si>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</si>
  <si>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</si>
  <si>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</si>
  <si>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</si>
  <si>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</si>
  <si>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</si>
  <si>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</si>
  <si>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</si>
  <si>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</si>
  <si>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</si>
  <si>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</si>
  <si>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</si>
  <si>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</si>
  <si>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</si>
  <si>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</si>
  <si>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</si>
  <si>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</si>
  <si>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</si>
  <si>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</si>
  <si>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</si>
  <si>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</si>
  <si>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</si>
  <si>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</si>
  <si>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</si>
  <si>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</si>
  <si>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</si>
  <si>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</si>
  <si>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</si>
  <si>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</si>
  <si>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</si>
  <si>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</si>
  <si>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</si>
  <si>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</si>
  <si>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</si>
  <si>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</si>
  <si>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</si>
  <si>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</si>
  <si>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</si>
  <si>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</si>
  <si>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</si>
  <si>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</si>
  <si>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</si>
  <si>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</si>
  <si>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</si>
  <si>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</si>
  <si>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</si>
  <si>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</si>
  <si>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</si>
  <si>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</si>
  <si>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</si>
  <si>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</si>
  <si>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</si>
  <si>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</si>
  <si>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</si>
  <si>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</si>
  <si>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</si>
  <si>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</si>
  <si>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</si>
  <si>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</si>
  <si>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</si>
  <si>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</si>
  <si>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</si>
  <si>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</si>
  <si>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</si>
  <si>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</si>
  <si>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</si>
  <si>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</si>
  <si>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</si>
  <si>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</si>
  <si>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</si>
  <si>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</si>
  <si>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</si>
  <si>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</si>
  <si>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</si>
  <si>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</si>
  <si>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</si>
  <si>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</si>
  <si>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</si>
  <si>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</si>
  <si>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</si>
  <si>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</si>
  <si>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</si>
  <si>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</si>
  <si>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</si>
  <si>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</si>
  <si>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</si>
  <si>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</si>
  <si>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</si>
  <si>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</si>
  <si>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</si>
  <si>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</si>
  <si>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</si>
  <si>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</si>
  <si>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</si>
  <si>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</si>
  <si>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</si>
  <si>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</si>
  <si>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</si>
  <si>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</si>
  <si>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</si>
  <si>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</si>
  <si>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</si>
  <si>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</si>
  <si>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</si>
  <si>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</si>
  <si>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</si>
  <si>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</si>
  <si>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</si>
  <si>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</si>
  <si>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</si>
  <si>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</si>
  <si>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</si>
  <si>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</si>
  <si>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</si>
  <si>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</si>
  <si>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</si>
  <si>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</si>
  <si>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</si>
  <si>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</si>
  <si>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</si>
  <si>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</si>
  <si>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</si>
  <si>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</si>
  <si>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</si>
  <si>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</si>
  <si>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</si>
  <si>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</si>
  <si>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</si>
  <si>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</si>
  <si>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</si>
  <si>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</si>
  <si>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</si>
  <si>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</si>
  <si>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</si>
  <si>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</si>
  <si>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</si>
  <si>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</si>
  <si>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</si>
  <si>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</si>
  <si>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</si>
  <si>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</si>
  <si>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</si>
  <si>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</si>
  <si>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</si>
  <si>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</si>
  <si>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</si>
  <si>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</si>
  <si>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</si>
  <si>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</si>
  <si>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</si>
  <si>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</si>
  <si>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</si>
  <si>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</si>
  <si>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</si>
  <si>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</si>
  <si>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</si>
  <si>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</si>
  <si>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</si>
  <si>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</si>
  <si>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</si>
  <si>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</si>
  <si>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</si>
  <si>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</si>
  <si>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</si>
  <si>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</si>
  <si>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</si>
  <si>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</si>
  <si>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</si>
  <si>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</si>
  <si>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</si>
  <si>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</si>
  <si>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</si>
  <si>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</si>
  <si>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</si>
  <si>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</si>
  <si>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</si>
  <si>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</si>
  <si>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</si>
  <si>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</si>
  <si>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</si>
  <si>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</si>
  <si>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</si>
  <si>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</si>
  <si>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</si>
  <si>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</si>
  <si>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</si>
  <si>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</si>
  <si>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</si>
  <si>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</si>
  <si>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</si>
  <si>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</si>
  <si>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</si>
  <si>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</si>
  <si>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</si>
  <si>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</si>
  <si>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</si>
  <si>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</si>
  <si>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</si>
  <si>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</si>
  <si>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</si>
  <si>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</si>
  <si>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</si>
  <si>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</si>
  <si>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</si>
  <si>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</si>
  <si>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</si>
  <si>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</si>
  <si>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</si>
  <si>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</si>
  <si>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</si>
  <si>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</si>
  <si>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</si>
  <si>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</si>
  <si>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</si>
  <si>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</si>
  <si>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</si>
  <si>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</si>
  <si>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</si>
  <si>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</si>
  <si>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</si>
  <si>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</si>
  <si>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</si>
  <si>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</si>
  <si>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</si>
  <si>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</si>
  <si>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</si>
  <si>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</si>
  <si>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</si>
  <si>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</si>
  <si>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</si>
  <si>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</si>
  <si>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</si>
  <si>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</si>
  <si>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</si>
  <si>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</si>
  <si>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</si>
  <si>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</si>
  <si>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</si>
  <si>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</si>
  <si>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</si>
  <si>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</si>
  <si>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</si>
  <si>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</si>
  <si>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</si>
  <si>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</si>
  <si>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</si>
  <si>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</si>
  <si>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</si>
  <si>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</si>
  <si>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</si>
  <si>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</si>
  <si>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</si>
  <si>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</si>
  <si>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</si>
  <si>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</si>
  <si>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</si>
  <si>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</si>
  <si>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</si>
  <si>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</si>
  <si>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</si>
  <si>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</si>
  <si>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</si>
  <si>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</si>
  <si>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</si>
  <si>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</si>
  <si>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</si>
  <si>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</si>
  <si>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</si>
  <si>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</si>
  <si>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</si>
  <si>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</si>
  <si>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</si>
  <si>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</si>
  <si>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</si>
  <si>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</si>
  <si>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</si>
  <si>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</si>
  <si>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</si>
  <si>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</si>
  <si>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</si>
  <si>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</si>
  <si>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</si>
  <si>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</si>
  <si>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</si>
  <si>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</si>
  <si>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</si>
  <si>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</si>
  <si>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</si>
  <si>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</si>
  <si>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</si>
  <si>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</si>
  <si>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</si>
  <si>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</si>
  <si>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</si>
  <si>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</si>
  <si>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</si>
  <si>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</si>
  <si>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</si>
  <si>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</si>
  <si>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</si>
  <si>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</si>
  <si>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</si>
  <si>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</si>
  <si>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</si>
  <si>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</si>
  <si>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</si>
  <si>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</si>
  <si>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</si>
  <si>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</si>
  <si>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</si>
  <si>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</si>
  <si>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</si>
  <si>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</si>
  <si>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</si>
  <si>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</si>
  <si>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</si>
  <si>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</si>
  <si>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</si>
  <si>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</si>
  <si>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</si>
  <si>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</si>
  <si>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</si>
  <si>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</si>
  <si>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</si>
  <si>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</si>
  <si>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</si>
  <si>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</si>
  <si>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</si>
  <si>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</si>
  <si>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</si>
  <si>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</si>
  <si>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</si>
  <si>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</si>
  <si>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</si>
  <si>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</si>
  <si>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</si>
  <si>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</si>
  <si>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</si>
  <si>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</si>
  <si>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</si>
  <si>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</si>
  <si>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</si>
  <si>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</si>
  <si>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</si>
  <si>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</si>
  <si>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</si>
  <si>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</si>
  <si>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</si>
  <si>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</si>
  <si>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</si>
  <si>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</si>
  <si>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</si>
  <si>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</si>
  <si>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</si>
  <si>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</si>
  <si>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</si>
  <si>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</si>
  <si>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</si>
  <si>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</si>
  <si>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</si>
  <si>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</si>
  <si>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</si>
  <si>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</si>
  <si>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</si>
  <si>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</si>
  <si>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</si>
  <si>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</si>
  <si>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</si>
  <si>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</si>
  <si>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</si>
  <si>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</si>
  <si>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</si>
  <si>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</si>
  <si>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</si>
  <si>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</si>
  <si>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</si>
  <si>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</si>
  <si>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</si>
  <si>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</si>
  <si>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</si>
  <si>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</si>
  <si>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</si>
  <si>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</si>
  <si>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</si>
  <si>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</si>
  <si>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</si>
  <si>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</si>
  <si>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</si>
  <si>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</si>
  <si>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</si>
  <si>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</si>
  <si>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</si>
  <si>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</si>
  <si>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</si>
  <si>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</si>
  <si>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</si>
  <si>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</si>
  <si>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</si>
  <si>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</si>
  <si>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</si>
  <si>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</si>
  <si>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</si>
  <si>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</si>
  <si>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</si>
  <si>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</si>
  <si>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</si>
  <si>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</si>
  <si>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</si>
  <si>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</si>
  <si>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</si>
  <si>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</si>
  <si>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</si>
  <si>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</si>
  <si>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</si>
  <si>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</si>
  <si>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</si>
  <si>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</si>
  <si>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</si>
  <si>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</si>
  <si>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</si>
  <si>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</si>
  <si>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</si>
  <si>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</si>
  <si>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</si>
  <si>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</si>
  <si>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</si>
  <si>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</si>
  <si>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</si>
  <si>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</si>
  <si>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</si>
  <si>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</si>
  <si>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</si>
  <si>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</si>
  <si>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</si>
  <si>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</si>
  <si>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</si>
  <si>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</si>
  <si>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</si>
  <si>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</si>
  <si>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</si>
  <si>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</si>
  <si>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</si>
  <si>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</si>
  <si>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</si>
  <si>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</si>
  <si>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</si>
  <si>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</si>
  <si>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</si>
  <si>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</si>
  <si>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</si>
  <si>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</si>
  <si>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</si>
  <si>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</si>
  <si>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</si>
  <si>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</si>
  <si>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</si>
  <si>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</si>
  <si>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</si>
  <si>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</si>
  <si>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</si>
  <si>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</si>
  <si>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</si>
  <si>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</si>
  <si>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</si>
  <si>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</si>
  <si>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</si>
  <si>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</si>
  <si>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</si>
  <si>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</si>
  <si>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</si>
  <si>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</si>
  <si>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</si>
  <si>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</si>
  <si>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</si>
  <si>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</si>
  <si>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</si>
  <si>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</si>
  <si>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</si>
  <si>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</si>
  <si>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</si>
  <si>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</si>
  <si>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</si>
  <si>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</si>
  <si>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</si>
  <si>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</si>
  <si>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</si>
  <si>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</si>
  <si>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</si>
  <si>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</si>
  <si>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</si>
  <si>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</si>
  <si>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</si>
  <si>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</si>
  <si>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</si>
  <si>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</si>
  <si>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</si>
  <si>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</si>
  <si>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</si>
  <si>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</si>
  <si>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</si>
  <si>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</si>
  <si>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</si>
  <si>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</si>
  <si>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</si>
  <si>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</si>
  <si>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</si>
  <si>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</si>
  <si>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</si>
  <si>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</si>
  <si>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</si>
  <si>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</si>
  <si>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</si>
  <si>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</si>
  <si>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</si>
  <si>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</si>
  <si>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</si>
  <si>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</si>
  <si>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</si>
  <si>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</si>
  <si>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</si>
  <si>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</si>
  <si>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</si>
  <si>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</si>
  <si>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</si>
  <si>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</si>
  <si>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</si>
  <si>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</si>
  <si>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</si>
  <si>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</si>
  <si>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</si>
  <si>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</si>
  <si>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</si>
  <si>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</si>
  <si>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</si>
  <si>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</si>
  <si>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</si>
  <si>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</si>
  <si>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</si>
  <si>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</si>
  <si>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</si>
  <si>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</si>
  <si>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</si>
  <si>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</si>
  <si>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</si>
  <si>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</si>
  <si>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</si>
  <si>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</si>
  <si>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</si>
  <si>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</si>
  <si>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</si>
  <si>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</si>
  <si>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</si>
  <si>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</si>
  <si>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</si>
  <si>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</si>
  <si>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</si>
  <si>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</si>
  <si>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</si>
  <si>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</si>
  <si>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</si>
  <si>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</si>
  <si>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</si>
  <si>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</si>
  <si>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</si>
  <si>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</si>
  <si>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</si>
  <si>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</si>
  <si>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</si>
  <si>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</si>
  <si>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</si>
  <si>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</si>
  <si>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</si>
  <si>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</si>
  <si>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</si>
  <si>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</si>
  <si>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</si>
  <si>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</si>
  <si>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</si>
  <si>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</si>
  <si>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</si>
  <si>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</si>
  <si>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</si>
  <si>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</si>
  <si>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</si>
  <si>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</si>
  <si>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</si>
  <si>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</si>
  <si>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</si>
  <si>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</si>
  <si>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</si>
  <si>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</si>
  <si>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</si>
  <si>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</si>
  <si>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</si>
  <si>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</si>
  <si>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</si>
  <si>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</si>
  <si>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</si>
  <si>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</si>
  <si>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</si>
  <si>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</si>
  <si>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</si>
  <si>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</si>
  <si>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</si>
  <si>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</si>
  <si>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</si>
  <si>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</si>
  <si>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</si>
  <si>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</si>
  <si>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</si>
  <si>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</si>
  <si>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</si>
  <si>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</si>
  <si>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</si>
  <si>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</si>
  <si>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</si>
  <si>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</si>
  <si>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</si>
  <si>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</si>
  <si>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</si>
  <si>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</si>
  <si>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</si>
  <si>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</si>
  <si>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</si>
  <si>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</si>
  <si>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</si>
  <si>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</si>
  <si>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</si>
  <si>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</si>
  <si>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</si>
  <si>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</si>
  <si>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</si>
  <si>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</si>
  <si>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</si>
  <si>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</si>
  <si>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</si>
  <si>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</si>
  <si>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</si>
  <si>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</si>
  <si>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</si>
  <si>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</si>
  <si>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</si>
  <si>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</si>
  <si>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</si>
  <si>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</si>
  <si>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</si>
  <si>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</si>
  <si>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</si>
  <si>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</si>
  <si>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</si>
  <si>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</si>
  <si>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</si>
  <si>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</si>
  <si>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</si>
  <si>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</si>
  <si>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</si>
  <si>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</si>
  <si>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</si>
  <si>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</si>
  <si>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</si>
  <si>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</si>
  <si>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</si>
  <si>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</si>
  <si>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</si>
  <si>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</si>
  <si>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</si>
  <si>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</si>
  <si>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</si>
  <si>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</si>
  <si>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</si>
  <si>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</si>
  <si>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</si>
  <si>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</si>
  <si>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</si>
  <si>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</si>
  <si>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</si>
  <si>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</si>
  <si>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</si>
  <si>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</si>
  <si>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</si>
  <si>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</si>
  <si>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</si>
  <si>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</si>
  <si>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</si>
  <si>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</si>
  <si>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</si>
  <si>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</si>
  <si>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</si>
  <si>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</si>
  <si>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</si>
  <si>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</si>
  <si>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</si>
  <si>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</si>
  <si>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</si>
  <si>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</si>
  <si>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</si>
  <si>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</si>
  <si>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</si>
  <si>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</si>
  <si>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</si>
  <si>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</si>
  <si>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</si>
  <si>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</si>
  <si>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</si>
  <si>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</si>
  <si>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</si>
  <si>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</si>
  <si>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</si>
  <si>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</si>
  <si>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</si>
  <si>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</si>
  <si>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</si>
  <si>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</si>
  <si>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</si>
  <si>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</si>
  <si>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</si>
  <si>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</si>
  <si>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</si>
  <si>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</si>
  <si>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</si>
  <si>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</si>
  <si>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</si>
  <si>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</si>
  <si>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</si>
  <si>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</si>
  <si>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</si>
  <si>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</si>
  <si>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</si>
  <si>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</si>
  <si>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</si>
  <si>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</si>
  <si>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</si>
  <si>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</si>
  <si>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</si>
  <si>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</si>
  <si>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</si>
  <si>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</si>
  <si>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</si>
  <si>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</si>
  <si>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</si>
  <si>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</si>
  <si>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</si>
  <si>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</si>
  <si>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</si>
  <si>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</si>
  <si>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</si>
  <si>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</si>
  <si>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</si>
  <si>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</si>
  <si>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</si>
  <si>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</si>
  <si>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</si>
  <si>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</si>
  <si>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</si>
  <si>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</si>
  <si>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</si>
  <si>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</si>
  <si>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</si>
  <si>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</si>
  <si>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</si>
  <si>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</si>
  <si>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</si>
  <si>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</si>
  <si>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</si>
  <si>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</si>
  <si>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</si>
  <si>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</si>
  <si>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</si>
  <si>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</si>
  <si>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</si>
  <si>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</si>
  <si>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</si>
  <si>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</si>
  <si>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</si>
  <si>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</si>
  <si>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</si>
  <si>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</si>
  <si>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</si>
  <si>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</si>
  <si>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</si>
  <si>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</si>
  <si>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</si>
  <si>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</si>
  <si>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</si>
  <si>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</si>
  <si>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</si>
  <si>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</si>
  <si>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</si>
  <si>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</si>
  <si>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</si>
  <si>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</si>
  <si>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</si>
  <si>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</si>
  <si>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</si>
  <si>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</si>
  <si>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</si>
  <si>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</si>
  <si>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</si>
  <si>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</si>
  <si>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</si>
  <si>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</si>
  <si>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</si>
  <si>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</si>
  <si>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</si>
  <si>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</si>
  <si>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</si>
  <si>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</si>
  <si>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</si>
  <si>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</si>
  <si>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</si>
  <si>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</si>
  <si>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</si>
  <si>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</si>
  <si>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</si>
  <si>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</si>
  <si>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</si>
  <si>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</si>
  <si>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</si>
  <si>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</si>
  <si>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</si>
  <si>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</si>
  <si>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</si>
  <si>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</si>
  <si>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</si>
  <si>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</si>
  <si>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</si>
  <si>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</si>
  <si>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</si>
  <si>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</si>
  <si>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</si>
  <si>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</si>
  <si>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</si>
  <si>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</si>
  <si>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</si>
  <si>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</si>
  <si>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</si>
  <si>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</si>
  <si>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</si>
  <si>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</si>
  <si>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</si>
  <si>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</si>
  <si>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</si>
  <si>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</si>
  <si>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</si>
  <si>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</si>
  <si>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</si>
  <si>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</si>
  <si>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</si>
  <si>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</si>
  <si>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</si>
  <si>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</si>
  <si>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</si>
  <si>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</si>
  <si>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</si>
  <si>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</si>
  <si>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</si>
  <si>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</si>
  <si>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</si>
  <si>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</si>
  <si>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</si>
  <si>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</si>
  <si>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</si>
  <si>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</si>
  <si>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</si>
  <si>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</si>
  <si>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</si>
  <si>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</si>
  <si>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</si>
  <si>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</si>
  <si>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</si>
  <si>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</si>
  <si>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</si>
  <si>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</si>
  <si>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</si>
  <si>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</si>
  <si>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</si>
  <si>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</si>
  <si>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</si>
  <si>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</si>
  <si>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</si>
  <si>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</si>
  <si>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</si>
  <si>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</si>
  <si>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</si>
  <si>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</si>
  <si>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</si>
  <si>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</si>
  <si>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</si>
  <si>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</si>
  <si>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</si>
  <si>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</si>
  <si>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</si>
  <si>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</si>
  <si>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</si>
  <si>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</si>
  <si>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</si>
  <si>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</si>
  <si>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</si>
  <si>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</si>
  <si>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</si>
  <si>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</si>
  <si>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</si>
  <si>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</si>
  <si>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</si>
  <si>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</si>
  <si>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</si>
  <si>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</si>
  <si>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</si>
  <si>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</si>
  <si>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</si>
  <si>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</si>
  <si>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</si>
  <si>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</si>
  <si>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</si>
  <si>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</si>
  <si>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</si>
  <si>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</si>
  <si>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</si>
  <si>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</si>
  <si>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</si>
  <si>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</si>
  <si>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</si>
  <si>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</si>
  <si>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</si>
  <si>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</si>
  <si>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</si>
  <si>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</si>
  <si>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</si>
  <si>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</si>
  <si>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</si>
  <si>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</si>
  <si>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</si>
  <si>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</si>
  <si>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</si>
  <si>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</si>
  <si>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</si>
  <si>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</si>
  <si>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</si>
  <si>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</si>
  <si>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</si>
  <si>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</si>
  <si>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</si>
  <si>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</si>
  <si>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</si>
  <si>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</si>
  <si>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</si>
  <si>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</si>
  <si>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</si>
  <si>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</si>
  <si>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</si>
  <si>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</si>
  <si>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</si>
  <si>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</si>
  <si>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</si>
  <si>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</si>
  <si>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</si>
  <si>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</si>
  <si>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</si>
  <si>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</si>
  <si>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</si>
  <si>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</si>
  <si>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</si>
  <si>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</si>
  <si>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</si>
  <si>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</si>
  <si>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</si>
  <si>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</si>
  <si>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</si>
  <si>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</si>
  <si>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</si>
  <si>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</si>
  <si>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</si>
  <si>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</si>
  <si>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</si>
  <si>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</si>
  <si>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</si>
  <si>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</si>
  <si>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</si>
  <si>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</si>
  <si>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</si>
  <si>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</si>
  <si>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</si>
  <si>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</si>
  <si>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</si>
  <si>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</si>
  <si>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</si>
  <si>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</si>
  <si>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</si>
  <si>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</si>
  <si>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</si>
  <si>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</si>
  <si>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</si>
  <si>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</si>
  <si>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</si>
  <si>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</si>
  <si>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</si>
  <si>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</si>
  <si>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</si>
  <si>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</si>
  <si>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</si>
  <si>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</si>
  <si>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</si>
  <si>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</si>
  <si>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</si>
  <si>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</si>
  <si>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</si>
  <si>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</si>
  <si>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</si>
  <si>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</si>
  <si>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</si>
  <si>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</si>
  <si>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</si>
  <si>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</si>
  <si>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</si>
  <si>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</si>
  <si>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</si>
  <si>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</si>
  <si>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</si>
  <si>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</si>
  <si>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</si>
  <si>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</si>
  <si>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</si>
  <si>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</si>
  <si>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</si>
  <si>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</si>
  <si>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</si>
  <si>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</si>
  <si>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</si>
  <si>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</si>
  <si>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</si>
  <si>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</si>
  <si>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</si>
  <si>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</si>
  <si>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</si>
  <si>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</si>
  <si>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</si>
  <si>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</si>
  <si>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</si>
  <si>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</si>
  <si>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</si>
  <si>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</si>
  <si>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</si>
  <si>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</si>
  <si>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</si>
  <si>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</si>
  <si>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</si>
  <si>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</si>
  <si>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</si>
  <si>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</si>
  <si>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</si>
  <si>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</si>
  <si>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</si>
  <si>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</si>
  <si>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</si>
  <si>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</si>
  <si>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</si>
  <si>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</si>
  <si>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</si>
  <si>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</si>
  <si>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</si>
  <si>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</si>
  <si>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</si>
  <si>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</si>
  <si>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</si>
  <si>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</si>
  <si>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</si>
  <si>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</si>
  <si>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</si>
  <si>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</si>
  <si>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</si>
  <si>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</si>
  <si>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</si>
  <si>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</si>
  <si>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</si>
  <si>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</si>
  <si>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</si>
  <si>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</si>
  <si>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</si>
  <si>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</si>
  <si>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</si>
  <si>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</si>
  <si>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</si>
  <si>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</si>
  <si>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</si>
  <si>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</si>
  <si>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</si>
  <si>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</si>
  <si>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</si>
  <si>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</si>
  <si>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</si>
  <si>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</si>
  <si>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</si>
  <si>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</si>
  <si>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</si>
  <si>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</si>
  <si>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</si>
  <si>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</si>
  <si>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</si>
  <si>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</si>
  <si>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</si>
  <si>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</si>
  <si>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</si>
  <si>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</si>
  <si>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</si>
  <si>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</si>
  <si>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</si>
  <si>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</si>
  <si>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</si>
  <si>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</si>
  <si>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</si>
  <si>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</si>
  <si>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</si>
  <si>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</si>
  <si>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</si>
  <si>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</si>
  <si>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</si>
  <si>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</si>
  <si>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</si>
  <si>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</si>
  <si>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</si>
  <si>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</si>
  <si>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</si>
  <si>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</si>
  <si>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</si>
  <si>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</si>
  <si>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</si>
  <si>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</si>
  <si>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</si>
  <si>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</si>
  <si>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</si>
  <si>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</si>
  <si>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</si>
  <si>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</si>
  <si>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</si>
  <si>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</si>
  <si>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</si>
  <si>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</si>
  <si>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</si>
  <si>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</si>
  <si>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</si>
  <si>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</si>
  <si>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</si>
  <si>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</si>
  <si>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</si>
  <si>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</si>
  <si>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</si>
  <si>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</si>
  <si>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</si>
  <si>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</si>
  <si>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</si>
  <si>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</si>
  <si>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</si>
  <si>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</si>
  <si>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</si>
  <si>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</si>
  <si>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</si>
  <si>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</si>
  <si>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</si>
  <si>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</si>
  <si>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</si>
  <si>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</si>
  <si>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</si>
  <si>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</si>
  <si>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</si>
  <si>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</si>
  <si>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</si>
  <si>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</si>
  <si>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</si>
  <si>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</si>
  <si>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</si>
  <si>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</si>
  <si>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</si>
  <si>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</si>
  <si>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</si>
  <si>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</si>
  <si>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</si>
  <si>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</si>
  <si>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</si>
  <si>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</si>
  <si>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</si>
  <si>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</si>
  <si>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</si>
  <si>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</si>
  <si>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</si>
  <si>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</si>
  <si>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</si>
  <si>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</si>
  <si>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</si>
  <si>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</si>
  <si>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</si>
  <si>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</si>
  <si>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</si>
  <si>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</si>
  <si>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</si>
  <si>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</si>
  <si>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</si>
  <si>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</si>
  <si>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</si>
  <si>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</si>
  <si>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</si>
  <si>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</si>
  <si>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</si>
  <si>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</si>
  <si>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</si>
  <si>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</si>
  <si>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</si>
  <si>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</si>
  <si>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</si>
  <si>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</si>
  <si>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</si>
  <si>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</si>
  <si>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</si>
  <si>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</si>
  <si>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</si>
  <si>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</si>
  <si>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</si>
  <si>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</si>
  <si>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</si>
  <si>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</si>
  <si>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</si>
  <si>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</si>
  <si>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</si>
  <si>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</si>
  <si>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</si>
  <si>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</si>
  <si>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</si>
  <si>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</si>
  <si>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</si>
  <si>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</si>
  <si>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</si>
  <si>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</si>
  <si>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</si>
  <si>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</si>
  <si>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</si>
  <si>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</si>
  <si>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</si>
  <si>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</si>
  <si>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</si>
  <si>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</si>
  <si>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</si>
  <si>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</si>
  <si>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</si>
  <si>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</si>
  <si>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</si>
  <si>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</si>
  <si>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</si>
  <si>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</si>
  <si>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</si>
  <si>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</si>
  <si>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</si>
  <si>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</si>
  <si>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</si>
  <si>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</si>
  <si>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</si>
  <si>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</si>
  <si>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</si>
  <si>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</si>
  <si>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</si>
  <si>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</si>
  <si>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</si>
  <si>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</si>
  <si>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</si>
  <si>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</si>
  <si>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</si>
  <si>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</si>
  <si>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</si>
  <si>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</si>
  <si>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</si>
  <si>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</si>
  <si>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</si>
  <si>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</si>
  <si>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</si>
  <si>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</si>
  <si>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</si>
  <si>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</si>
  <si>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</si>
  <si>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</si>
  <si>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</si>
  <si>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</si>
  <si>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</si>
  <si>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</si>
  <si>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</si>
  <si>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</si>
  <si>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</si>
  <si>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</si>
  <si>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</si>
  <si>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</si>
  <si>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</si>
  <si>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</si>
  <si>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</si>
  <si>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</si>
  <si>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</si>
  <si>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</si>
  <si>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</si>
  <si>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</si>
  <si>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</si>
  <si>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</si>
  <si>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</si>
  <si>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</si>
  <si>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</si>
  <si>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</si>
  <si>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</si>
  <si>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</si>
  <si>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</si>
  <si>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</si>
  <si>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</si>
  <si>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</si>
  <si>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</si>
  <si>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</si>
  <si>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</si>
  <si>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</si>
  <si>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</si>
  <si>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</si>
  <si>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</si>
  <si>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</si>
  <si>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</si>
  <si>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</si>
  <si>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</si>
  <si>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</si>
  <si>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</si>
  <si>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</si>
  <si>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</si>
  <si>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</si>
  <si>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</si>
  <si>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</si>
  <si>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</si>
  <si>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</si>
  <si>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</si>
  <si>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</si>
  <si>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</si>
  <si>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</si>
  <si>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</si>
  <si>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</si>
  <si>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</si>
  <si>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</si>
  <si>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</si>
  <si>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</si>
  <si>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</si>
  <si>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</si>
  <si>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</si>
  <si>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</si>
  <si>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</si>
  <si>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</si>
  <si>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</si>
  <si>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</si>
  <si>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</si>
  <si>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</si>
  <si>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</si>
  <si>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</si>
  <si>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</si>
  <si>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</si>
  <si>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</si>
  <si>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</si>
  <si>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</si>
  <si>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</si>
  <si>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</si>
  <si>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</si>
  <si>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</si>
  <si>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</si>
  <si>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</si>
  <si>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</si>
  <si>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</si>
  <si>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</si>
  <si>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</si>
  <si>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</si>
  <si>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</si>
  <si>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</si>
  <si>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</si>
  <si>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</si>
  <si>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</si>
  <si>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</si>
  <si>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</si>
  <si>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</si>
  <si>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</si>
  <si>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</si>
  <si>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</si>
  <si>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</si>
  <si>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</si>
  <si>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</si>
  <si>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</si>
  <si>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</si>
  <si>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</si>
  <si>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</si>
  <si>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</si>
  <si>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</si>
  <si>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</si>
  <si>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</si>
  <si>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</si>
  <si>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</si>
  <si>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</si>
  <si>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</si>
  <si>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</si>
  <si>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</si>
  <si>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</si>
  <si>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</si>
  <si>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</si>
  <si>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</si>
  <si>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</si>
  <si>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</si>
  <si>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</si>
  <si>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</si>
  <si>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</si>
  <si>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</si>
  <si>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</si>
  <si>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</si>
  <si>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</si>
  <si>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</si>
  <si>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</si>
  <si>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</si>
  <si>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</si>
  <si>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</si>
  <si>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</si>
  <si>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</si>
  <si>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</si>
  <si>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</si>
  <si>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</si>
  <si>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</si>
  <si>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</si>
  <si>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</si>
  <si>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</si>
  <si>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</si>
  <si>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</si>
  <si>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</si>
  <si>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</si>
  <si>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</si>
  <si>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</si>
  <si>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</si>
  <si>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</si>
  <si>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</si>
  <si>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</si>
  <si>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</si>
  <si>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</si>
  <si>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</si>
  <si>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</si>
  <si>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</si>
  <si>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</si>
  <si>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</si>
  <si>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</si>
  <si>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</si>
  <si>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</si>
  <si>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</si>
  <si>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</si>
  <si>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</si>
  <si>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</si>
  <si>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</si>
  <si>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</si>
  <si>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</si>
  <si>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</si>
  <si>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</si>
  <si>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</si>
  <si>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</si>
  <si>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</si>
  <si>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</si>
  <si>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</si>
  <si>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</si>
  <si>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</si>
  <si>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</si>
  <si>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</si>
  <si>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</si>
  <si>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</si>
  <si>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</si>
  <si>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</si>
  <si>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</si>
  <si>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</si>
  <si>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</si>
  <si>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</si>
  <si>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</si>
  <si>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</si>
  <si>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</si>
  <si>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</si>
  <si>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</si>
  <si>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</si>
  <si>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</si>
  <si>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</si>
  <si>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</si>
  <si>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</si>
  <si>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</si>
  <si>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</si>
  <si>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</si>
  <si>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</si>
  <si>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</si>
  <si>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</si>
  <si>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</si>
  <si>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</si>
  <si>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</si>
  <si>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</si>
  <si>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</si>
  <si>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</si>
  <si>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</si>
  <si>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</si>
  <si>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</si>
  <si>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</si>
  <si>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</si>
  <si>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</si>
  <si>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</si>
  <si>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</si>
  <si>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</si>
  <si>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</si>
  <si>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</si>
  <si>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</si>
  <si>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</si>
  <si>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</si>
  <si>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</si>
  <si>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</si>
  <si>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</si>
  <si>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</si>
  <si>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</si>
  <si>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</si>
  <si>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</si>
  <si>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</si>
  <si>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</si>
  <si>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</si>
  <si>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</si>
  <si>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</si>
  <si>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</si>
  <si>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</si>
  <si>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</si>
  <si>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</si>
  <si>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</si>
  <si>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</si>
  <si>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</si>
  <si>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</si>
  <si>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</si>
  <si>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</si>
  <si>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</si>
  <si>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</si>
  <si>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</si>
  <si>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</si>
  <si>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</si>
  <si>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</si>
  <si>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</si>
  <si>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</si>
  <si>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</si>
  <si>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</si>
  <si>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</si>
  <si>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</si>
  <si>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</si>
  <si>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</si>
  <si>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</si>
  <si>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</si>
  <si>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</si>
  <si>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</si>
  <si>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</si>
  <si>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</si>
  <si>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</si>
  <si>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</si>
  <si>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</si>
  <si>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</si>
  <si>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</si>
  <si>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</si>
  <si>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</si>
  <si>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</si>
  <si>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</si>
  <si>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</si>
  <si>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</si>
  <si>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</si>
  <si>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</si>
  <si>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</si>
  <si>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</si>
  <si>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</si>
  <si>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</si>
  <si>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</si>
  <si>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</si>
  <si>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</si>
  <si>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</si>
  <si>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</si>
  <si>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</si>
  <si>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</si>
  <si>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</si>
  <si>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</si>
  <si>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</si>
  <si>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</si>
  <si>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</si>
  <si>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</si>
  <si>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</si>
  <si>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</si>
  <si>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</si>
  <si>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</si>
  <si>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</si>
  <si>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</si>
  <si>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</si>
  <si>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</si>
  <si>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</si>
  <si>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</si>
  <si>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</si>
  <si>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</si>
  <si>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</si>
  <si>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</si>
  <si>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</si>
  <si>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</si>
  <si>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</si>
  <si>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</si>
  <si>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</si>
  <si>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</si>
  <si>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</si>
  <si>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</si>
  <si>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</si>
  <si>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</si>
  <si>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</si>
  <si>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</si>
  <si>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</si>
  <si>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</si>
  <si>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</si>
  <si>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</si>
  <si>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</si>
  <si>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</si>
  <si>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</si>
  <si>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</si>
  <si>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</si>
  <si>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</si>
  <si>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</si>
  <si>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</si>
  <si>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</si>
  <si>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</si>
  <si>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</si>
  <si>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</si>
  <si>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</si>
  <si>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</si>
  <si>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</si>
  <si>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</si>
  <si>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</si>
  <si>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</si>
  <si>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</si>
  <si>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</si>
  <si>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</si>
  <si>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</si>
  <si>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</si>
  <si>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</si>
  <si>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</si>
  <si>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</si>
  <si>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</si>
  <si>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</si>
  <si>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</si>
  <si>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</si>
  <si>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</si>
  <si>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</si>
  <si>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</si>
  <si>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</si>
  <si>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</si>
  <si>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</si>
  <si>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</si>
  <si>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</si>
  <si>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</si>
  <si>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</si>
  <si>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</si>
  <si>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</si>
  <si>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</si>
  <si>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</si>
  <si>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</si>
  <si>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</si>
  <si>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</si>
  <si>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</si>
  <si>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</si>
  <si>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</si>
  <si>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</si>
  <si>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</si>
  <si>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</si>
  <si>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</si>
  <si>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</si>
  <si>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</si>
  <si>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</si>
  <si>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</si>
  <si>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</si>
  <si>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</si>
  <si>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</si>
  <si>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</si>
  <si>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</si>
  <si>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</si>
  <si>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</si>
  <si>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</si>
  <si>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</si>
  <si>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</si>
  <si>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</si>
  <si>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</si>
  <si>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</si>
  <si>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</si>
  <si>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</si>
  <si>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</si>
  <si>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</si>
  <si>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</si>
  <si>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</si>
  <si>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</si>
  <si>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</si>
  <si>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</si>
  <si>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</si>
  <si>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</si>
  <si>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</si>
  <si>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</si>
  <si>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</si>
  <si>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</si>
  <si>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</si>
  <si>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</si>
  <si>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</si>
  <si>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</si>
  <si>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</si>
  <si>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</si>
  <si>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</si>
  <si>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</si>
  <si>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</si>
  <si>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</si>
  <si>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</si>
  <si>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</si>
  <si>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</si>
  <si>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</si>
  <si>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</si>
  <si>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</si>
  <si>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</si>
  <si>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</si>
  <si>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</si>
  <si>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</si>
  <si>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</si>
  <si>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</si>
  <si>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</si>
  <si>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</si>
  <si>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</si>
  <si>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</si>
  <si>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</si>
  <si>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</si>
  <si>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</si>
  <si>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</si>
  <si>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</si>
  <si>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</si>
  <si>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</si>
  <si>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</si>
  <si>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</si>
  <si>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</si>
  <si>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</si>
  <si>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</si>
  <si>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</si>
  <si>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</si>
  <si>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</si>
  <si>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</si>
  <si>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</si>
  <si>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</si>
  <si>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</si>
  <si>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</si>
  <si>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</si>
  <si>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</si>
  <si>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</si>
  <si>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</si>
  <si>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</si>
  <si>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</si>
  <si>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</si>
  <si>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</si>
  <si>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</si>
  <si>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</si>
  <si>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</si>
  <si>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</si>
  <si>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</si>
  <si>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</si>
  <si>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</si>
  <si>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</si>
  <si>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</si>
  <si>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</si>
  <si>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</si>
  <si>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</si>
  <si>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</si>
  <si>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</si>
  <si>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</si>
  <si>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</si>
  <si>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</si>
  <si>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</si>
  <si>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</si>
  <si>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</si>
  <si>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</si>
  <si>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</si>
  <si>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</si>
  <si>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</si>
  <si>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</si>
  <si>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</si>
  <si>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</si>
  <si>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</si>
  <si>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</si>
  <si>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</si>
  <si>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</si>
  <si>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</si>
  <si>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</si>
  <si>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</si>
  <si>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</si>
  <si>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</si>
  <si>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</si>
  <si>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</si>
  <si>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</si>
  <si>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</si>
  <si>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</si>
  <si>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</si>
  <si>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</si>
  <si>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</si>
  <si>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</si>
  <si>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</si>
  <si>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</si>
  <si>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</si>
  <si>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</si>
  <si>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</si>
  <si>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</si>
  <si>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</si>
  <si>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</si>
  <si>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</si>
  <si>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</si>
  <si>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</si>
  <si>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</si>
  <si>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</si>
  <si>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</si>
  <si>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</si>
  <si>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</si>
  <si>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</si>
  <si>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</si>
  <si>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</si>
  <si>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</si>
  <si>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</si>
  <si>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</si>
  <si>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</si>
  <si>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</si>
  <si>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</si>
  <si>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</si>
  <si>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</si>
  <si>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</si>
  <si>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</si>
  <si>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</si>
  <si>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</si>
  <si>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</si>
  <si>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</si>
  <si>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</si>
  <si>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</si>
  <si>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</si>
  <si>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</si>
  <si>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</si>
  <si>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</si>
  <si>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</si>
  <si>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</si>
  <si>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</si>
  <si>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</si>
  <si>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</si>
  <si>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</si>
  <si>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</si>
  <si>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</si>
  <si>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</si>
  <si>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</si>
  <si>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</si>
  <si>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</si>
  <si>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</si>
  <si>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</si>
  <si>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</si>
  <si>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</si>
  <si>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</si>
  <si>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</si>
  <si>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</si>
  <si>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</si>
  <si>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</si>
  <si>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</si>
  <si>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</si>
  <si>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</si>
  <si>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</si>
  <si>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</si>
  <si>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</si>
  <si>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</si>
  <si>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</si>
  <si>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</si>
  <si>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</si>
  <si>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</si>
  <si>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</si>
  <si>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</si>
  <si>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</si>
  <si>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</si>
  <si>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</si>
  <si>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</si>
  <si>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</si>
  <si>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</si>
  <si>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</si>
  <si>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</si>
  <si>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</si>
  <si>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</si>
  <si>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</si>
  <si>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</si>
  <si>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</si>
  <si>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</si>
  <si>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</si>
  <si>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</si>
  <si>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</si>
  <si>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</si>
  <si>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</si>
  <si>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</si>
  <si>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</si>
  <si>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</si>
  <si>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</si>
  <si>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</si>
  <si>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</si>
  <si>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</si>
  <si>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</si>
  <si>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</si>
  <si>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</si>
  <si>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</si>
  <si>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</si>
  <si>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</si>
  <si>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</si>
  <si>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</si>
  <si>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</si>
  <si>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</si>
  <si>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</si>
  <si>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</si>
  <si>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</si>
  <si>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</si>
  <si>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</si>
  <si>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</si>
  <si>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</si>
  <si>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</si>
  <si>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</si>
  <si>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</si>
  <si>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</si>
  <si>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</si>
  <si>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</si>
  <si>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</si>
  <si>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</si>
  <si>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</si>
  <si>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</si>
  <si>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</si>
  <si>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</si>
  <si>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</si>
  <si>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Parent-Category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</si>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</sst>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9" fontId="0" fillId="0" borderId="0" xfId="0" applyNumberFormat="1"/>
  </cellXfs>
  <cellStyles count="1">
    <cellStyle name="Normal" xfId="0" builtinId="0"/>
  </cellStyles>
  <dxfs count="13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6-A742-94AC-9E2D015A9106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92-E846-83A1-771A5AA254B5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92-E846-83A1-771A5AA254B5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92-E846-83A1-771A5AA25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9521024"/>
        <c:axId val="1159604192"/>
      </c:barChart>
      <c:catAx>
        <c:axId val="11595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604192"/>
        <c:crosses val="autoZero"/>
        <c:auto val="1"/>
        <c:lblAlgn val="ctr"/>
        <c:lblOffset val="100"/>
        <c:noMultiLvlLbl val="0"/>
      </c:catAx>
      <c:valAx>
        <c:axId val="11596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3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FD-3846-ACD6-7C3F9A748A85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7FD-3846-ACD6-7C3F9A748A85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7FD-3846-ACD6-7C3F9A748A85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7FD-3846-ACD6-7C3F9A74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9521024"/>
        <c:axId val="1159604192"/>
      </c:barChart>
      <c:catAx>
        <c:axId val="11595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604192"/>
        <c:crosses val="autoZero"/>
        <c:auto val="1"/>
        <c:lblAlgn val="ctr"/>
        <c:lblOffset val="100"/>
        <c:noMultiLvlLbl val="0"/>
      </c:catAx>
      <c:valAx>
        <c:axId val="11596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Outcomes!PivotTable5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D-4545-9613-8327FA7D2C38}"/>
            </c:ext>
          </c:extLst>
        </c:ser>
        <c:ser>
          <c:idx val="3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0D-4545-9613-8327FA7D2C38}"/>
            </c:ext>
          </c:extLst>
        </c:ser>
        <c:ser>
          <c:idx val="0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0D-4545-9613-8327FA7D2C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7716912"/>
        <c:axId val="677718544"/>
      </c:lineChart>
      <c:catAx>
        <c:axId val="6777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718544"/>
        <c:crosses val="autoZero"/>
        <c:auto val="1"/>
        <c:lblAlgn val="ctr"/>
        <c:lblOffset val="100"/>
        <c:noMultiLvlLbl val="0"/>
      </c:catAx>
      <c:valAx>
        <c:axId val="6777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71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7-B640-8BAA-D3343CCF932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7-B640-8BAA-D3343CCF932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37-B640-8BAA-D3343CCF9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422336"/>
        <c:axId val="679107536"/>
      </c:lineChart>
      <c:catAx>
        <c:axId val="68742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07536"/>
        <c:crosses val="autoZero"/>
        <c:auto val="1"/>
        <c:lblAlgn val="ctr"/>
        <c:lblOffset val="100"/>
        <c:noMultiLvlLbl val="0"/>
      </c:catAx>
      <c:valAx>
        <c:axId val="6791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2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2</xdr:row>
      <xdr:rowOff>173121</xdr:rowOff>
    </xdr:from>
    <xdr:to>
      <xdr:col>14</xdr:col>
      <xdr:colOff>22281</xdr:colOff>
      <xdr:row>15</xdr:row>
      <xdr:rowOff>11141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8C2FAD-589D-8744-876D-6B137F412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378772</xdr:colOff>
      <xdr:row>2</xdr:row>
      <xdr:rowOff>173121</xdr:rowOff>
    </xdr:from>
    <xdr:to>
      <xdr:col>14</xdr:col>
      <xdr:colOff>22281</xdr:colOff>
      <xdr:row>32</xdr:row>
      <xdr:rowOff>11140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2DCD6-DD82-EF46-B4F4-B40FBD793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0</xdr:row>
      <xdr:rowOff>165100</xdr:rowOff>
    </xdr:from>
    <xdr:to>
      <xdr:col>12</xdr:col>
      <xdr:colOff>698500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33C80-24AA-5846-82F5-1DABB5DEB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0</xdr:rowOff>
    </xdr:from>
    <xdr:to>
      <xdr:col>11</xdr:col>
      <xdr:colOff>12700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F4ECE-1EAB-FB48-A906-675234A1A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3.576079166669" createdVersion="6" refreshedVersion="6" minRefreshableVersion="3" recordCount="4115" xr:uid="{7424C382-219E-B14B-BA13-488C13427B38}">
  <cacheSource type="worksheet">
    <worksheetSource ref="A1:R1048576" sheet="Ful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3.577080902774" createdVersion="6" refreshedVersion="6" minRefreshableVersion="3" recordCount="4115" xr:uid="{6C0C808A-E4C4-204E-90D6-5C3391783AED}">
  <cacheSource type="worksheet">
    <worksheetSource ref="A1:T1048576" sheet="Ful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122B8-1A34-7B4D-946E-9B68AED2AC9B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1BBEB-72A5-7D4D-A750-AAF4303B730B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5B659-280C-B44E-9070-5ADECCD37491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4" zoomScaleNormal="55" workbookViewId="0">
      <selection activeCell="J13" sqref="J13"/>
    </sheetView>
  </sheetViews>
  <sheetFormatPr baseColWidth="10" defaultColWidth="8.83203125" defaultRowHeight="15" x14ac:dyDescent="0.2"/>
  <cols>
    <col min="2" max="2" width="39" style="3" bestFit="1" customWidth="1"/>
    <col min="3" max="3" width="40.33203125" style="3" customWidth="1"/>
    <col min="4" max="4" width="10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5" bestFit="1" customWidth="1"/>
    <col min="16" max="16" width="15" style="7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>E180/L180</f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2" priority="1" operator="containsText" text="canceled">
      <formula>NOT(ISERROR(SEARCH("canceled",F1)))</formula>
    </cfRule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10" operator="containsText" text="live">
      <formula>NOT(ISERROR(SEARCH("live",F1)))</formula>
    </cfRule>
    <cfRule type="containsText" dxfId="7" priority="11" operator="containsText" text="failed">
      <formula>NOT(ISERROR(SEARCH("failed",F1)))</formula>
    </cfRule>
    <cfRule type="containsText" dxfId="6" priority="12" operator="containsText" text="canceled">
      <formula>NOT(ISERROR(SEARCH("canceled",F1)))</formula>
    </cfRule>
    <cfRule type="containsText" dxfId="5" priority="13" operator="containsText" text="successful">
      <formula>NOT(ISERROR(SEARCH("successful",F1)))</formula>
    </cfRule>
  </conditionalFormatting>
  <conditionalFormatting sqref="O2:O1048576">
    <cfRule type="cellIs" dxfId="4" priority="6" operator="greaterThan">
      <formula>1.99</formula>
    </cfRule>
    <cfRule type="cellIs" dxfId="3" priority="7" operator="between">
      <formula>1</formula>
      <formula>1.99</formula>
    </cfRule>
    <cfRule type="cellIs" dxfId="2" priority="8" operator="between">
      <formula>0</formula>
      <formula>0.99</formula>
    </cfRule>
    <cfRule type="cellIs" dxfId="1" priority="9" operator="between">
      <formula>0</formula>
      <formula>99</formula>
    </cfRule>
  </conditionalFormatting>
  <conditionalFormatting sqref="O1:O1048576">
    <cfRule type="cellIs" dxfId="0" priority="5" operator="between">
      <formula>0</formula>
      <formula>0.99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DD375-1958-3147-B7A7-678163BFD79A}">
  <dimension ref="A2:N30"/>
  <sheetViews>
    <sheetView zoomScale="113" workbookViewId="0">
      <selection activeCell="J21" sqref="J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2" width="10" bestFit="1" customWidth="1"/>
  </cols>
  <sheetData>
    <row r="2" spans="1:6" x14ac:dyDescent="0.2">
      <c r="A2" s="9" t="s">
        <v>8223</v>
      </c>
      <c r="B2" t="s">
        <v>8361</v>
      </c>
    </row>
    <row r="4" spans="1:6" x14ac:dyDescent="0.2">
      <c r="A4" s="9" t="s">
        <v>8360</v>
      </c>
      <c r="B4" s="9" t="s">
        <v>8362</v>
      </c>
    </row>
    <row r="5" spans="1:6" x14ac:dyDescent="0.2">
      <c r="A5" s="9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0" t="s">
        <v>8310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">
      <c r="A7" s="10" t="s">
        <v>8336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">
      <c r="A8" s="10" t="s">
        <v>8333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">
      <c r="A9" s="10" t="s">
        <v>8331</v>
      </c>
      <c r="B9" s="8"/>
      <c r="C9" s="8"/>
      <c r="D9" s="8">
        <v>24</v>
      </c>
      <c r="E9" s="8"/>
      <c r="F9" s="8">
        <v>24</v>
      </c>
    </row>
    <row r="10" spans="1:6" x14ac:dyDescent="0.2">
      <c r="A10" s="10" t="s">
        <v>8325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">
      <c r="A11" s="10" t="s">
        <v>8338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">
      <c r="A12" s="10" t="s">
        <v>8322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">
      <c r="A13" s="10" t="s">
        <v>8319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">
      <c r="A14" s="10" t="s">
        <v>8317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">
      <c r="A15" s="10" t="s">
        <v>8363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  <row r="22" spans="9:14" x14ac:dyDescent="0.2">
      <c r="I22" s="10"/>
      <c r="J22" s="8"/>
      <c r="K22" s="8"/>
      <c r="L22" s="8"/>
      <c r="M22" s="8"/>
      <c r="N22" s="8"/>
    </row>
    <row r="23" spans="9:14" x14ac:dyDescent="0.2">
      <c r="I23" s="10"/>
      <c r="J23" s="8"/>
      <c r="K23" s="8"/>
      <c r="L23" s="8"/>
      <c r="M23" s="8"/>
      <c r="N23" s="8"/>
    </row>
    <row r="24" spans="9:14" x14ac:dyDescent="0.2">
      <c r="I24" s="10"/>
      <c r="J24" s="8"/>
      <c r="K24" s="8"/>
      <c r="L24" s="8"/>
      <c r="M24" s="8"/>
      <c r="N24" s="8"/>
    </row>
    <row r="25" spans="9:14" x14ac:dyDescent="0.2">
      <c r="I25" s="10"/>
      <c r="J25" s="8"/>
      <c r="K25" s="8"/>
      <c r="L25" s="8"/>
      <c r="M25" s="8"/>
      <c r="N25" s="8"/>
    </row>
    <row r="26" spans="9:14" x14ac:dyDescent="0.2">
      <c r="I26" s="10"/>
      <c r="J26" s="8"/>
      <c r="K26" s="8"/>
      <c r="L26" s="8"/>
      <c r="M26" s="8"/>
      <c r="N26" s="8"/>
    </row>
    <row r="27" spans="9:14" x14ac:dyDescent="0.2">
      <c r="I27" s="10"/>
      <c r="J27" s="8"/>
      <c r="K27" s="8"/>
      <c r="L27" s="8"/>
      <c r="M27" s="8"/>
      <c r="N27" s="8"/>
    </row>
    <row r="28" spans="9:14" x14ac:dyDescent="0.2">
      <c r="I28" s="10"/>
      <c r="J28" s="8"/>
      <c r="K28" s="8"/>
      <c r="L28" s="8"/>
      <c r="M28" s="8"/>
      <c r="N28" s="8"/>
    </row>
    <row r="29" spans="9:14" x14ac:dyDescent="0.2">
      <c r="I29" s="10"/>
      <c r="J29" s="8"/>
      <c r="K29" s="8"/>
      <c r="L29" s="8"/>
      <c r="M29" s="8"/>
      <c r="N29" s="8"/>
    </row>
    <row r="30" spans="9:14" x14ac:dyDescent="0.2">
      <c r="I30" s="10"/>
      <c r="J30" s="8"/>
      <c r="K30" s="8"/>
      <c r="L30" s="8"/>
      <c r="M30" s="8"/>
      <c r="N30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1EE9E-9FEF-AF45-969B-FFE7C8FC277C}">
  <dimension ref="A1:F47"/>
  <sheetViews>
    <sheetView workbookViewId="0">
      <selection activeCell="E2" sqref="E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5.5" bestFit="1" customWidth="1"/>
    <col min="8" max="8" width="12.5" bestFit="1" customWidth="1"/>
    <col min="9" max="9" width="15.5" bestFit="1" customWidth="1"/>
    <col min="10" max="10" width="17" bestFit="1" customWidth="1"/>
    <col min="11" max="11" width="20" bestFit="1" customWidth="1"/>
    <col min="12" max="12" width="10" bestFit="1" customWidth="1"/>
  </cols>
  <sheetData>
    <row r="1" spans="1:6" x14ac:dyDescent="0.2">
      <c r="A1" s="9" t="s">
        <v>8223</v>
      </c>
      <c r="B1" t="s">
        <v>8361</v>
      </c>
    </row>
    <row r="2" spans="1:6" x14ac:dyDescent="0.2">
      <c r="A2" s="9" t="s">
        <v>8365</v>
      </c>
      <c r="B2" t="s">
        <v>8361</v>
      </c>
    </row>
    <row r="4" spans="1:6" x14ac:dyDescent="0.2">
      <c r="A4" s="9" t="s">
        <v>8366</v>
      </c>
      <c r="B4" s="9" t="s">
        <v>8362</v>
      </c>
    </row>
    <row r="5" spans="1:6" x14ac:dyDescent="0.2">
      <c r="A5" s="9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730B-B459-C047-BBE4-335222FDF7B9}">
  <dimension ref="A1:E18"/>
  <sheetViews>
    <sheetView workbookViewId="0">
      <selection activeCell="N14" sqref="N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9" max="9" width="12.1640625" bestFit="1" customWidth="1"/>
  </cols>
  <sheetData>
    <row r="1" spans="1:5" x14ac:dyDescent="0.2">
      <c r="A1" s="9" t="s">
        <v>8382</v>
      </c>
      <c r="B1" t="s">
        <v>8361</v>
      </c>
    </row>
    <row r="2" spans="1:5" x14ac:dyDescent="0.2">
      <c r="A2" s="9" t="s">
        <v>8381</v>
      </c>
      <c r="B2" t="s">
        <v>8361</v>
      </c>
    </row>
    <row r="4" spans="1:5" x14ac:dyDescent="0.2">
      <c r="A4" s="9" t="s">
        <v>8383</v>
      </c>
      <c r="B4" s="9" t="s">
        <v>8362</v>
      </c>
    </row>
    <row r="5" spans="1:5" x14ac:dyDescent="0.2">
      <c r="A5" s="9" t="s">
        <v>8364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0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D6279-D301-1640-94F9-E4DE19511DEA}">
  <dimension ref="A1:H21"/>
  <sheetViews>
    <sheetView workbookViewId="0">
      <selection activeCell="K7" sqref="K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" customFormat="1" x14ac:dyDescent="0.2">
      <c r="A1" s="13" t="s">
        <v>8384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2">
      <c r="A2" s="12" t="s">
        <v>8392</v>
      </c>
      <c r="B2">
        <f>COUNTIFS('Full Table'!D:D,"&lt;1000",'Full Table'!F:F,"successful")</f>
        <v>322</v>
      </c>
      <c r="C2">
        <f>COUNTIFS('Full Table'!D:D,"&lt;1000",'Full Table'!F:F,"failed")</f>
        <v>113</v>
      </c>
      <c r="D2">
        <f>COUNTIFS('Full Table'!D:D,"&lt;1000",'Full Table'!F:F,"canceled")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2" t="s">
        <v>8393</v>
      </c>
      <c r="B3">
        <f>COUNTIFS('Full Table'!D:D,"&gt;999",'Full Table'!D:D,"&lt;5000",'Full Table'!F:F,"successful")</f>
        <v>932</v>
      </c>
      <c r="C3">
        <f>COUNTIFS('Full Table'!D:D,"&gt;999",'Full Table'!D:D,"&lt;5000",'Full Table'!F:F,"failed")</f>
        <v>420</v>
      </c>
      <c r="D3">
        <f>COUNTIFS('Full Table'!D:D,"&gt;999",'Full Table'!D:D,"&lt;5000",'Full Table'!F:F,"canceled")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s="12" t="s">
        <v>8394</v>
      </c>
      <c r="B4">
        <f>COUNTIFS('Full Table'!D:D,"&gt;4999",'Full Table'!D:D,"&lt;10000",'Full Table'!F:F,"successful")</f>
        <v>381</v>
      </c>
      <c r="C4">
        <f>COUNTIFS('Full Table'!D:D,"&gt;4999",'Full Table'!D:D,"&lt;10000",'Full Table'!F:F,"failed")</f>
        <v>283</v>
      </c>
      <c r="D4">
        <f>COUNTIFS('Full Table'!D:D,"&gt;4999",'Full Table'!D:D,"&lt;10000",'Full Table'!F:F,"canceled")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2" t="s">
        <v>8395</v>
      </c>
      <c r="B5">
        <f>COUNTIFS('Full Table'!D:D,"&gt;9999",'Full Table'!D:D,"&lt;15000",'Full Table'!F:F,"successful")</f>
        <v>168</v>
      </c>
      <c r="C5">
        <f>COUNTIFS('Full Table'!D:D,"&gt;9999",'Full Table'!D:D,"&lt;15000",'Full Table'!F:F,"failed")</f>
        <v>144</v>
      </c>
      <c r="D5">
        <f>COUNTIFS('Full Table'!D:D,"&gt;9999",'Full Table'!D:D,"&lt;15000",'Full Table'!F:F,"canceled")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2" t="s">
        <v>8396</v>
      </c>
      <c r="B6">
        <f>COUNTIFS('Full Table'!D:D,"&gt;14999",'Full Table'!D:D,"&lt;20000",'Full Table'!F:F,"successful")</f>
        <v>94</v>
      </c>
      <c r="C6">
        <f>COUNTIFS('Full Table'!D:D,"&gt;14999",'Full Table'!D:D,"&lt;20000",'Full Table'!F:F,"failed")</f>
        <v>90</v>
      </c>
      <c r="D6">
        <f>COUNTIFS('Full Table'!D:D,"&gt;14999",'Full Table'!D:D,"&lt;20000",'Full Table'!F:F,"canceled")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2" t="s">
        <v>8397</v>
      </c>
      <c r="B7">
        <f>COUNTIFS('Full Table'!D:D,"&gt;19999",'Full Table'!D:D,"&lt;25000",'Full Table'!F:F,"successful")</f>
        <v>62</v>
      </c>
      <c r="C7">
        <f>COUNTIFS('Full Table'!D:D,"&gt;19999",'Full Table'!D:D,"&lt;25000",'Full Table'!F:F,"failed")</f>
        <v>72</v>
      </c>
      <c r="D7">
        <f>COUNTIFS('Full Table'!D:D,"&gt;19999",'Full Table'!D:D,"&lt;25000",'Full Table'!F:F,"canceled")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2" t="s">
        <v>8398</v>
      </c>
      <c r="B8">
        <f>COUNTIFS('Full Table'!D:D,"&gt;24999",'Full Table'!D:D,"&lt;30000",'Full Table'!F:F,"successful")</f>
        <v>55</v>
      </c>
      <c r="C8">
        <f>COUNTIFS('Full Table'!D:D,"&gt;24999",'Full Table'!D:D,"&lt;30000",'Full Table'!F:F,"failed")</f>
        <v>64</v>
      </c>
      <c r="D8">
        <f>COUNTIFS('Full Table'!D:D,"&gt;24999",'Full Table'!D:D,"&lt;30000",'Full Table'!F:F,"canceled")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2" t="s">
        <v>8399</v>
      </c>
      <c r="B9">
        <f>COUNTIFS('Full Table'!D:D,"&gt;29999",'Full Table'!D:D,"&lt;35000",'Full Table'!F:F,"successful")</f>
        <v>32</v>
      </c>
      <c r="C9">
        <f>COUNTIFS('Full Table'!D:D,"&gt;29999",'Full Table'!D:D,"&lt;35000",'Full Table'!F:F,"failed")</f>
        <v>37</v>
      </c>
      <c r="D9">
        <f>COUNTIFS('Full Table'!D:D,"&gt;29999",'Full Table'!D:D,"&lt;35000",'Full Table'!F:F,"canceled")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2" t="s">
        <v>8400</v>
      </c>
      <c r="B10">
        <f>COUNTIFS('Full Table'!D:D,"&gt;34999",'Full Table'!D:D,"&lt;40000",'Full Table'!F:F,"successful")</f>
        <v>26</v>
      </c>
      <c r="C10">
        <f>COUNTIFS('Full Table'!D:D,"&gt;34999",'Full Table'!D:D,"&lt;40000",'Full Table'!F:F,"failed")</f>
        <v>22</v>
      </c>
      <c r="D10">
        <f>COUNTIFS('Full Table'!D:D,"&gt;34999",'Full Table'!D:D,"&lt;40000",'Full Table'!F:F,"canceled")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2" t="s">
        <v>8401</v>
      </c>
      <c r="B11">
        <f>COUNTIFS('Full Table'!D:D,"&gt;39999",'Full Table'!D:D,"&lt;45000",'Full Table'!F:F,"successful")</f>
        <v>21</v>
      </c>
      <c r="C11">
        <f>COUNTIFS('Full Table'!D:D,"&gt;39999",'Full Table'!D:D,"&lt;45000",'Full Table'!F:F,"failed")</f>
        <v>16</v>
      </c>
      <c r="D11">
        <f>COUNTIFS('Full Table'!D:D,"&gt;39999",'Full Table'!D:D,"&lt;45000",'Full Table'!F:F,"canceled")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2" t="s">
        <v>8402</v>
      </c>
      <c r="B12">
        <f>COUNTIFS('Full Table'!D:D,"&gt;44999",'Full Table'!D:D,"&lt;50000",'Full Table'!F:F,"successful")</f>
        <v>6</v>
      </c>
      <c r="C12">
        <f>COUNTIFS('Full Table'!D:D,"&gt;44999",'Full Table'!D:D,"&lt;50000",'Full Table'!F:F,"failed")</f>
        <v>11</v>
      </c>
      <c r="D12">
        <f>COUNTIFS('Full Table'!D:D,"&gt;44999",'Full Table'!D:D,"&lt;50000",'Full Table'!F:F,"canceled")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2" t="s">
        <v>8403</v>
      </c>
      <c r="B13">
        <f>COUNTIFS('Full Table'!D:D,"&gt;49999",'Full Table'!F:F,"successful")</f>
        <v>86</v>
      </c>
      <c r="C13">
        <f>COUNTIFS('Full Table'!D:D,"&gt;49999",'Full Table'!F:F,"failed")</f>
        <v>258</v>
      </c>
      <c r="D13">
        <f>COUNTIFS('Full Table'!D:D,"&gt;49999",'Full Table'!F:F,"canceled")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21" spans="2:2" ht="18" x14ac:dyDescent="0.2">
      <c r="B21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Table</vt:lpstr>
      <vt:lpstr>Category Stats</vt:lpstr>
      <vt:lpstr>Sub-Category Stats</vt:lpstr>
      <vt:lpstr>Launch Date Outcomes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2019-12-05T17:48:26Z</dcterms:modified>
</cp:coreProperties>
</file>