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nny/Documents/Thesis/hydropolator/plots/"/>
    </mc:Choice>
  </mc:AlternateContent>
  <xr:revisionPtr revIDLastSave="0" documentId="13_ncr:1_{F8E02D93-AD9C-0640-92AB-A36A3A77636D}" xr6:coauthVersionLast="45" xr6:coauthVersionMax="45" xr10:uidLastSave="{00000000-0000-0000-0000-000000000000}"/>
  <bookViews>
    <workbookView xWindow="0" yWindow="460" windowWidth="25600" windowHeight="14740" xr2:uid="{5D9EACBA-557F-C144-B687-3DBA120863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4" i="1"/>
  <c r="P18" i="1" s="1"/>
  <c r="L12" i="1"/>
  <c r="C18" i="1"/>
  <c r="C19" i="1" s="1"/>
  <c r="C20" i="1" s="1"/>
  <c r="G5" i="1"/>
  <c r="G6" i="1"/>
  <c r="G7" i="1"/>
  <c r="G8" i="1"/>
  <c r="G9" i="1"/>
  <c r="G10" i="1"/>
  <c r="G11" i="1"/>
  <c r="G12" i="1"/>
  <c r="G13" i="1"/>
  <c r="G14" i="1"/>
  <c r="G15" i="1"/>
  <c r="G4" i="1"/>
  <c r="F5" i="1"/>
  <c r="L5" i="1" s="1"/>
  <c r="F6" i="1"/>
  <c r="K6" i="1" s="1"/>
  <c r="F7" i="1"/>
  <c r="J7" i="1" s="1"/>
  <c r="F8" i="1"/>
  <c r="M8" i="1" s="1"/>
  <c r="F9" i="1"/>
  <c r="L9" i="1" s="1"/>
  <c r="F10" i="1"/>
  <c r="K10" i="1" s="1"/>
  <c r="F11" i="1"/>
  <c r="J11" i="1" s="1"/>
  <c r="F12" i="1"/>
  <c r="M12" i="1" s="1"/>
  <c r="F13" i="1"/>
  <c r="L13" i="1" s="1"/>
  <c r="F14" i="1"/>
  <c r="K14" i="1" s="1"/>
  <c r="F15" i="1"/>
  <c r="J15" i="1" s="1"/>
  <c r="F4" i="1"/>
  <c r="K4" i="1" s="1"/>
  <c r="P20" i="1" l="1"/>
  <c r="P19" i="1"/>
  <c r="M11" i="1"/>
  <c r="L15" i="1"/>
  <c r="L7" i="1"/>
  <c r="I10" i="1"/>
  <c r="I6" i="1"/>
  <c r="J10" i="1"/>
  <c r="G18" i="1"/>
  <c r="G20" i="1" s="1"/>
  <c r="L4" i="1"/>
  <c r="M14" i="1"/>
  <c r="L11" i="1"/>
  <c r="L8" i="1"/>
  <c r="M6" i="1"/>
  <c r="M10" i="1"/>
  <c r="N14" i="1"/>
  <c r="N6" i="1"/>
  <c r="I14" i="1"/>
  <c r="M15" i="1"/>
  <c r="J14" i="1"/>
  <c r="N10" i="1"/>
  <c r="M7" i="1"/>
  <c r="J6" i="1"/>
  <c r="G19" i="1"/>
  <c r="F18" i="1"/>
  <c r="K9" i="1"/>
  <c r="I13" i="1"/>
  <c r="I5" i="1"/>
  <c r="N13" i="1"/>
  <c r="K12" i="1"/>
  <c r="J9" i="1"/>
  <c r="J5" i="1"/>
  <c r="I4" i="1"/>
  <c r="I12" i="1"/>
  <c r="I8" i="1"/>
  <c r="J4" i="1"/>
  <c r="N4" i="1"/>
  <c r="K15" i="1"/>
  <c r="L14" i="1"/>
  <c r="M13" i="1"/>
  <c r="N12" i="1"/>
  <c r="J12" i="1"/>
  <c r="K11" i="1"/>
  <c r="L10" i="1"/>
  <c r="L18" i="1" s="1"/>
  <c r="M9" i="1"/>
  <c r="N8" i="1"/>
  <c r="J8" i="1"/>
  <c r="K7" i="1"/>
  <c r="L6" i="1"/>
  <c r="M5" i="1"/>
  <c r="K13" i="1"/>
  <c r="K5" i="1"/>
  <c r="K18" i="1" s="1"/>
  <c r="I9" i="1"/>
  <c r="M4" i="1"/>
  <c r="J13" i="1"/>
  <c r="N9" i="1"/>
  <c r="K8" i="1"/>
  <c r="N5" i="1"/>
  <c r="I15" i="1"/>
  <c r="I11" i="1"/>
  <c r="I7" i="1"/>
  <c r="N15" i="1"/>
  <c r="N11" i="1"/>
  <c r="N7" i="1"/>
  <c r="J18" i="1" l="1"/>
  <c r="J19" i="1" s="1"/>
  <c r="K20" i="1"/>
  <c r="K19" i="1"/>
  <c r="L19" i="1"/>
  <c r="L20" i="1"/>
  <c r="J20" i="1"/>
  <c r="M18" i="1"/>
  <c r="N18" i="1"/>
  <c r="G23" i="1"/>
  <c r="F20" i="1"/>
  <c r="G25" i="1" s="1"/>
  <c r="F19" i="1"/>
  <c r="G24" i="1"/>
  <c r="N19" i="1" l="1"/>
  <c r="N20" i="1"/>
  <c r="M20" i="1"/>
  <c r="M19" i="1"/>
</calcChain>
</file>

<file path=xl/sharedStrings.xml><?xml version="1.0" encoding="utf-8"?>
<sst xmlns="http://schemas.openxmlformats.org/spreadsheetml/2006/main" count="36" uniqueCount="27">
  <si>
    <t>jan</t>
  </si>
  <si>
    <t>feb</t>
  </si>
  <si>
    <t>mrt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</si>
  <si>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</si>
  <si>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</si>
  <si>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</si>
  <si>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</si>
  <si>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</si>
  <si>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</si>
  <si>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</si>
  <si>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</si>
  <si>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</si>
  <si>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>volle dagen</t>
  </si>
  <si>
    <t>Maand</t>
  </si>
  <si>
    <t>weekprijs</t>
  </si>
  <si>
    <t>4 weken</t>
  </si>
  <si>
    <t>Gemiddelden</t>
  </si>
  <si>
    <t>52 wkn</t>
  </si>
  <si>
    <t>maand</t>
  </si>
  <si>
    <t>jaar</t>
  </si>
  <si>
    <t>week</t>
  </si>
  <si>
    <t>4wkn korting</t>
  </si>
  <si>
    <t>Kortingen per maand (vanaf de volle dagen)</t>
  </si>
  <si>
    <t>Totalen</t>
  </si>
  <si>
    <t>% korting</t>
  </si>
  <si>
    <t>rekencel</t>
  </si>
  <si>
    <t>totale korting (4weken prijs)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</si>
</sst>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* #,##0.00_-;\-&quot;€&quot;* #,##0.00_-;_-&quot;€&quot;* &quot;-&quot;??_-;_-@_-"/>
    <numFmt numFmtId="17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44" fontId="0" fillId="0" borderId="6" xfId="0" applyNumberFormat="1" applyBorder="1"/>
    <xf numFmtId="44" fontId="0" fillId="0" borderId="0" xfId="0" applyNumberFormat="1" applyBorder="1"/>
    <xf numFmtId="44" fontId="0" fillId="0" borderId="1" xfId="0" applyNumberFormat="1" applyBorder="1"/>
    <xf numFmtId="44" fontId="0" fillId="0" borderId="5" xfId="0" applyNumberFormat="1" applyBorder="1"/>
    <xf numFmtId="44" fontId="0" fillId="0" borderId="7" xfId="0" applyNumberFormat="1" applyBorder="1"/>
    <xf numFmtId="44" fontId="0" fillId="0" borderId="8" xfId="0" applyNumberFormat="1" applyBorder="1"/>
    <xf numFmtId="44" fontId="0" fillId="0" borderId="3" xfId="0" applyNumberFormat="1" applyBorder="1"/>
    <xf numFmtId="44" fontId="0" fillId="0" borderId="9" xfId="0" applyNumberFormat="1" applyBorder="1"/>
    <xf numFmtId="44" fontId="0" fillId="0" borderId="2" xfId="0" applyNumberFormat="1" applyBorder="1"/>
    <xf numFmtId="0" fontId="2" fillId="0" borderId="0" xfId="0" applyFont="1"/>
    <xf numFmtId="174" fontId="0" fillId="0" borderId="0" xfId="1" applyNumberFormat="1" applyFont="1"/>
    <xf numFmtId="174" fontId="0" fillId="0" borderId="5" xfId="1" applyNumberFormat="1" applyFont="1" applyBorder="1"/>
    <xf numFmtId="174" fontId="0" fillId="0" borderId="8" xfId="1" applyNumberFormat="1" applyFont="1" applyBorder="1"/>
    <xf numFmtId="174" fontId="0" fillId="0" borderId="9" xfId="1" applyNumberFormat="1" applyFont="1" applyBorder="1"/>
    <xf numFmtId="0" fontId="2" fillId="0" borderId="9" xfId="0" applyFont="1" applyBorder="1"/>
    <xf numFmtId="9" fontId="2" fillId="0" borderId="1" xfId="0" applyNumberFormat="1" applyFont="1" applyBorder="1"/>
    <xf numFmtId="10" fontId="2" fillId="0" borderId="1" xfId="0" applyNumberFormat="1" applyFont="1" applyBorder="1"/>
    <xf numFmtId="9" fontId="2" fillId="0" borderId="2" xfId="0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5" xfId="0" applyFill="1" applyBorder="1" applyAlignment="1">
      <alignment horizontal="right"/>
    </xf>
    <xf numFmtId="174" fontId="0" fillId="0" borderId="7" xfId="1" applyNumberFormat="1" applyFont="1" applyBorder="1"/>
    <xf numFmtId="0" fontId="0" fillId="0" borderId="8" xfId="0" applyFill="1" applyBorder="1" applyAlignment="1">
      <alignment horizontal="right"/>
    </xf>
    <xf numFmtId="174" fontId="0" fillId="0" borderId="3" xfId="1" applyNumberFormat="1" applyFont="1" applyBorder="1"/>
    <xf numFmtId="0" fontId="0" fillId="0" borderId="9" xfId="0" applyFill="1" applyBorder="1" applyAlignment="1">
      <alignment horizontal="right"/>
    </xf>
    <xf numFmtId="174" fontId="0" fillId="0" borderId="2" xfId="1" applyNumberFormat="1" applyFont="1" applyBorder="1"/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44" fontId="0" fillId="0" borderId="14" xfId="0" applyNumberFormat="1" applyBorder="1"/>
    <xf numFmtId="44" fontId="0" fillId="0" borderId="15" xfId="0" applyNumberFormat="1" applyBorder="1"/>
    <xf numFmtId="0" fontId="2" fillId="0" borderId="4" xfId="0" applyFont="1" applyBorder="1"/>
    <xf numFmtId="44" fontId="0" fillId="0" borderId="13" xfId="0" applyNumberFormat="1" applyBorder="1"/>
    <xf numFmtId="0" fontId="2" fillId="0" borderId="0" xfId="0" applyFont="1" applyFill="1" applyBorder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E277-C393-5848-8AFC-FF8F4B4910CE}">
  <dimension ref="B2:Q25"/>
  <sheetViews>
    <sheetView showGridLines="0" tabSelected="1" zoomScale="111" workbookViewId="0">
      <selection activeCell="I23" sqref="I23"/>
    </sheetView>
  </sheetViews>
  <sheetFormatPr baseColWidth="10" defaultRowHeight="16" x14ac:dyDescent="0.2"/>
  <cols>
    <col min="1" max="1" width="5.1640625" customWidth="1"/>
    <col min="3" max="3" width="11.5" bestFit="1" customWidth="1"/>
    <col min="6" max="7" width="11.5" bestFit="1" customWidth="1"/>
    <col min="8" max="8" width="11.6640625" bestFit="1" customWidth="1"/>
    <col min="10" max="14" width="11.5" bestFit="1" customWidth="1"/>
    <col min="15" max="15" width="4.1640625" customWidth="1"/>
    <col min="16" max="16" width="11.5" bestFit="1" customWidth="1"/>
  </cols>
  <sheetData>
    <row r="2" spans="2:17" x14ac:dyDescent="0.2">
      <c r="I2" s="31" t="s">
        <v>22</v>
      </c>
      <c r="J2" s="32"/>
      <c r="K2" s="32"/>
      <c r="L2" s="32"/>
      <c r="M2" s="32"/>
      <c r="N2" s="33"/>
      <c r="P2" t="s">
        <v>25</v>
      </c>
    </row>
    <row r="3" spans="2:17" x14ac:dyDescent="0.2">
      <c r="B3" s="28" t="s">
        <v>13</v>
      </c>
      <c r="C3" s="30" t="s">
        <v>14</v>
      </c>
      <c r="D3" s="29"/>
      <c r="E3" s="19"/>
      <c r="F3" s="28" t="s">
        <v>12</v>
      </c>
      <c r="G3" s="29" t="s">
        <v>15</v>
      </c>
      <c r="I3" s="24" t="s">
        <v>21</v>
      </c>
      <c r="J3" s="25">
        <v>0.05</v>
      </c>
      <c r="K3" s="26">
        <v>7.4999999999999997E-2</v>
      </c>
      <c r="L3" s="25">
        <v>0.1</v>
      </c>
      <c r="M3" s="26">
        <v>0.125</v>
      </c>
      <c r="N3" s="27">
        <v>0.15</v>
      </c>
      <c r="P3" s="45">
        <v>35</v>
      </c>
      <c r="Q3" t="s">
        <v>24</v>
      </c>
    </row>
    <row r="4" spans="2:17" x14ac:dyDescent="0.2">
      <c r="B4" s="4" t="s">
        <v>0</v>
      </c>
      <c r="C4" s="10">
        <v>265</v>
      </c>
      <c r="D4" s="6">
        <v>31</v>
      </c>
      <c r="F4" s="13">
        <f>C4/7*D4</f>
        <v>1173.5714285714284</v>
      </c>
      <c r="G4" s="14">
        <f>C4*4</f>
        <v>1060</v>
      </c>
      <c r="I4" s="21">
        <f>(F4-G4)/F4</f>
        <v>9.6774193548386997E-2</v>
      </c>
      <c r="J4" s="10">
        <f>$F4-0.05*$F4</f>
        <v>1114.8928571428571</v>
      </c>
      <c r="K4" s="10">
        <f>$F4-0.075*$F4</f>
        <v>1085.5535714285713</v>
      </c>
      <c r="L4" s="10">
        <f>$F4-0.1*$F4</f>
        <v>1056.2142857142856</v>
      </c>
      <c r="M4" s="10">
        <f>$F4-0.125*$F4</f>
        <v>1026.875</v>
      </c>
      <c r="N4" s="14">
        <f>$F4-0.15*$F4</f>
        <v>997.53571428571422</v>
      </c>
      <c r="P4" s="43">
        <f>F4-(($P$3/100)*F4)</f>
        <v>762.82142857142844</v>
      </c>
    </row>
    <row r="5" spans="2:17" x14ac:dyDescent="0.2">
      <c r="B5" s="7" t="s">
        <v>1</v>
      </c>
      <c r="C5" s="11">
        <v>265</v>
      </c>
      <c r="D5" s="2">
        <v>28</v>
      </c>
      <c r="F5" s="15">
        <f t="shared" ref="F5:F15" si="0">C5/7*D5</f>
        <v>1060</v>
      </c>
      <c r="G5" s="16">
        <f t="shared" ref="G5:G15" si="1">C5*4</f>
        <v>1060</v>
      </c>
      <c r="I5" s="22">
        <f t="shared" ref="I5:I15" si="2">(F5-G5)/F5</f>
        <v>0</v>
      </c>
      <c r="J5" s="11">
        <f t="shared" ref="J5:J15" si="3">$F5-0.05*$F5</f>
        <v>1007</v>
      </c>
      <c r="K5" s="11">
        <f t="shared" ref="K5:K15" si="4">$F5-0.075*$F5</f>
        <v>980.5</v>
      </c>
      <c r="L5" s="11">
        <f t="shared" ref="L5:L15" si="5">$F5-0.1*$F5</f>
        <v>954</v>
      </c>
      <c r="M5" s="11">
        <f t="shared" ref="M5:M15" si="6">$F5-0.125*$F5</f>
        <v>927.5</v>
      </c>
      <c r="N5" s="16">
        <f t="shared" ref="N5:N15" si="7">$F5-0.15*$F5</f>
        <v>901</v>
      </c>
      <c r="P5" s="43">
        <f t="shared" ref="P5:P15" si="8">F5-(($P$3/100)*F5)</f>
        <v>689</v>
      </c>
    </row>
    <row r="6" spans="2:17" x14ac:dyDescent="0.2">
      <c r="B6" s="7" t="s">
        <v>2</v>
      </c>
      <c r="C6" s="11">
        <v>265</v>
      </c>
      <c r="D6" s="2">
        <v>31</v>
      </c>
      <c r="F6" s="15">
        <f t="shared" si="0"/>
        <v>1173.5714285714284</v>
      </c>
      <c r="G6" s="16">
        <f t="shared" si="1"/>
        <v>1060</v>
      </c>
      <c r="I6" s="22">
        <f t="shared" si="2"/>
        <v>9.6774193548386997E-2</v>
      </c>
      <c r="J6" s="11">
        <f t="shared" si="3"/>
        <v>1114.8928571428571</v>
      </c>
      <c r="K6" s="11">
        <f t="shared" si="4"/>
        <v>1085.5535714285713</v>
      </c>
      <c r="L6" s="11">
        <f t="shared" si="5"/>
        <v>1056.2142857142856</v>
      </c>
      <c r="M6" s="11">
        <f t="shared" si="6"/>
        <v>1026.875</v>
      </c>
      <c r="N6" s="16">
        <f t="shared" si="7"/>
        <v>997.53571428571422</v>
      </c>
      <c r="P6" s="43">
        <f t="shared" si="8"/>
        <v>762.82142857142844</v>
      </c>
    </row>
    <row r="7" spans="2:17" x14ac:dyDescent="0.2">
      <c r="B7" s="7" t="s">
        <v>3</v>
      </c>
      <c r="C7" s="11">
        <v>265</v>
      </c>
      <c r="D7" s="2">
        <v>30</v>
      </c>
      <c r="F7" s="15">
        <f t="shared" si="0"/>
        <v>1135.7142857142856</v>
      </c>
      <c r="G7" s="16">
        <f t="shared" si="1"/>
        <v>1060</v>
      </c>
      <c r="I7" s="22">
        <f t="shared" si="2"/>
        <v>6.6666666666666527E-2</v>
      </c>
      <c r="J7" s="11">
        <f t="shared" si="3"/>
        <v>1078.9285714285713</v>
      </c>
      <c r="K7" s="11">
        <f t="shared" si="4"/>
        <v>1050.5357142857142</v>
      </c>
      <c r="L7" s="11">
        <f t="shared" si="5"/>
        <v>1022.142857142857</v>
      </c>
      <c r="M7" s="11">
        <f t="shared" si="6"/>
        <v>993.74999999999989</v>
      </c>
      <c r="N7" s="16">
        <f t="shared" si="7"/>
        <v>965.35714285714266</v>
      </c>
      <c r="P7" s="43">
        <f t="shared" si="8"/>
        <v>738.21428571428555</v>
      </c>
    </row>
    <row r="8" spans="2:17" x14ac:dyDescent="0.2">
      <c r="B8" s="7" t="s">
        <v>4</v>
      </c>
      <c r="C8" s="11">
        <v>305</v>
      </c>
      <c r="D8" s="2">
        <v>31</v>
      </c>
      <c r="F8" s="15">
        <f t="shared" si="0"/>
        <v>1350.7142857142856</v>
      </c>
      <c r="G8" s="16">
        <f t="shared" si="1"/>
        <v>1220</v>
      </c>
      <c r="I8" s="22">
        <f t="shared" si="2"/>
        <v>9.6774193548386983E-2</v>
      </c>
      <c r="J8" s="11">
        <f t="shared" si="3"/>
        <v>1283.1785714285713</v>
      </c>
      <c r="K8" s="11">
        <f t="shared" si="4"/>
        <v>1249.4107142857142</v>
      </c>
      <c r="L8" s="11">
        <f t="shared" si="5"/>
        <v>1215.6428571428569</v>
      </c>
      <c r="M8" s="11">
        <f t="shared" si="6"/>
        <v>1181.8749999999998</v>
      </c>
      <c r="N8" s="16">
        <f t="shared" si="7"/>
        <v>1148.1071428571427</v>
      </c>
      <c r="P8" s="43">
        <f t="shared" si="8"/>
        <v>877.96428571428567</v>
      </c>
    </row>
    <row r="9" spans="2:17" x14ac:dyDescent="0.2">
      <c r="B9" s="7" t="s">
        <v>5</v>
      </c>
      <c r="C9" s="11">
        <v>305</v>
      </c>
      <c r="D9" s="2">
        <v>30</v>
      </c>
      <c r="F9" s="15">
        <f t="shared" si="0"/>
        <v>1307.1428571428571</v>
      </c>
      <c r="G9" s="16">
        <f t="shared" si="1"/>
        <v>1220</v>
      </c>
      <c r="I9" s="22">
        <f t="shared" si="2"/>
        <v>6.6666666666666638E-2</v>
      </c>
      <c r="J9" s="11">
        <f t="shared" si="3"/>
        <v>1241.7857142857142</v>
      </c>
      <c r="K9" s="11">
        <f t="shared" si="4"/>
        <v>1209.1071428571429</v>
      </c>
      <c r="L9" s="11">
        <f t="shared" si="5"/>
        <v>1176.4285714285713</v>
      </c>
      <c r="M9" s="11">
        <f t="shared" si="6"/>
        <v>1143.75</v>
      </c>
      <c r="N9" s="16">
        <f t="shared" si="7"/>
        <v>1111.0714285714284</v>
      </c>
      <c r="P9" s="43">
        <f t="shared" si="8"/>
        <v>849.64285714285711</v>
      </c>
    </row>
    <row r="10" spans="2:17" x14ac:dyDescent="0.2">
      <c r="B10" s="7" t="s">
        <v>6</v>
      </c>
      <c r="C10" s="11">
        <v>555</v>
      </c>
      <c r="D10" s="2">
        <v>31</v>
      </c>
      <c r="F10" s="15">
        <f t="shared" si="0"/>
        <v>2457.8571428571431</v>
      </c>
      <c r="G10" s="16">
        <f t="shared" si="1"/>
        <v>2220</v>
      </c>
      <c r="I10" s="22">
        <f t="shared" si="2"/>
        <v>9.6774193548387191E-2</v>
      </c>
      <c r="J10" s="11">
        <f t="shared" si="3"/>
        <v>2334.9642857142858</v>
      </c>
      <c r="K10" s="11">
        <f t="shared" si="4"/>
        <v>2273.5178571428573</v>
      </c>
      <c r="L10" s="11">
        <f t="shared" si="5"/>
        <v>2212.0714285714289</v>
      </c>
      <c r="M10" s="11">
        <f t="shared" si="6"/>
        <v>2150.625</v>
      </c>
      <c r="N10" s="16">
        <f t="shared" si="7"/>
        <v>2089.1785714285716</v>
      </c>
      <c r="P10" s="43">
        <f t="shared" si="8"/>
        <v>1597.6071428571431</v>
      </c>
    </row>
    <row r="11" spans="2:17" x14ac:dyDescent="0.2">
      <c r="B11" s="7" t="s">
        <v>7</v>
      </c>
      <c r="C11" s="11">
        <v>555</v>
      </c>
      <c r="D11" s="2">
        <v>31</v>
      </c>
      <c r="F11" s="15">
        <f t="shared" si="0"/>
        <v>2457.8571428571431</v>
      </c>
      <c r="G11" s="16">
        <f t="shared" si="1"/>
        <v>2220</v>
      </c>
      <c r="I11" s="22">
        <f t="shared" si="2"/>
        <v>9.6774193548387191E-2</v>
      </c>
      <c r="J11" s="11">
        <f t="shared" si="3"/>
        <v>2334.9642857142858</v>
      </c>
      <c r="K11" s="11">
        <f t="shared" si="4"/>
        <v>2273.5178571428573</v>
      </c>
      <c r="L11" s="11">
        <f t="shared" si="5"/>
        <v>2212.0714285714289</v>
      </c>
      <c r="M11" s="11">
        <f t="shared" si="6"/>
        <v>2150.625</v>
      </c>
      <c r="N11" s="16">
        <f t="shared" si="7"/>
        <v>2089.1785714285716</v>
      </c>
      <c r="P11" s="43">
        <f t="shared" si="8"/>
        <v>1597.6071428571431</v>
      </c>
    </row>
    <row r="12" spans="2:17" x14ac:dyDescent="0.2">
      <c r="B12" s="7" t="s">
        <v>8</v>
      </c>
      <c r="C12" s="11">
        <v>305</v>
      </c>
      <c r="D12" s="2">
        <v>30</v>
      </c>
      <c r="F12" s="15">
        <f t="shared" si="0"/>
        <v>1307.1428571428571</v>
      </c>
      <c r="G12" s="16">
        <f t="shared" si="1"/>
        <v>1220</v>
      </c>
      <c r="I12" s="22">
        <f t="shared" si="2"/>
        <v>6.6666666666666638E-2</v>
      </c>
      <c r="J12" s="11">
        <f t="shared" si="3"/>
        <v>1241.7857142857142</v>
      </c>
      <c r="K12" s="11">
        <f t="shared" si="4"/>
        <v>1209.1071428571429</v>
      </c>
      <c r="L12" s="11">
        <f t="shared" si="5"/>
        <v>1176.4285714285713</v>
      </c>
      <c r="M12" s="11">
        <f t="shared" si="6"/>
        <v>1143.75</v>
      </c>
      <c r="N12" s="16">
        <f t="shared" si="7"/>
        <v>1111.0714285714284</v>
      </c>
      <c r="P12" s="43">
        <f t="shared" si="8"/>
        <v>849.64285714285711</v>
      </c>
    </row>
    <row r="13" spans="2:17" x14ac:dyDescent="0.2">
      <c r="B13" s="7" t="s">
        <v>9</v>
      </c>
      <c r="C13" s="11">
        <v>305</v>
      </c>
      <c r="D13" s="2">
        <v>31</v>
      </c>
      <c r="F13" s="15">
        <f t="shared" si="0"/>
        <v>1350.7142857142856</v>
      </c>
      <c r="G13" s="16">
        <f t="shared" si="1"/>
        <v>1220</v>
      </c>
      <c r="I13" s="22">
        <f t="shared" si="2"/>
        <v>9.6774193548386983E-2</v>
      </c>
      <c r="J13" s="11">
        <f t="shared" si="3"/>
        <v>1283.1785714285713</v>
      </c>
      <c r="K13" s="11">
        <f t="shared" si="4"/>
        <v>1249.4107142857142</v>
      </c>
      <c r="L13" s="11">
        <f t="shared" si="5"/>
        <v>1215.6428571428569</v>
      </c>
      <c r="M13" s="11">
        <f t="shared" si="6"/>
        <v>1181.8749999999998</v>
      </c>
      <c r="N13" s="16">
        <f t="shared" si="7"/>
        <v>1148.1071428571427</v>
      </c>
      <c r="P13" s="43">
        <f t="shared" si="8"/>
        <v>877.96428571428567</v>
      </c>
    </row>
    <row r="14" spans="2:17" x14ac:dyDescent="0.2">
      <c r="B14" s="7" t="s">
        <v>10</v>
      </c>
      <c r="C14" s="11">
        <v>265</v>
      </c>
      <c r="D14" s="2">
        <v>30</v>
      </c>
      <c r="F14" s="15">
        <f t="shared" si="0"/>
        <v>1135.7142857142856</v>
      </c>
      <c r="G14" s="16">
        <f t="shared" si="1"/>
        <v>1060</v>
      </c>
      <c r="I14" s="22">
        <f t="shared" si="2"/>
        <v>6.6666666666666527E-2</v>
      </c>
      <c r="J14" s="11">
        <f t="shared" si="3"/>
        <v>1078.9285714285713</v>
      </c>
      <c r="K14" s="11">
        <f t="shared" si="4"/>
        <v>1050.5357142857142</v>
      </c>
      <c r="L14" s="11">
        <f t="shared" si="5"/>
        <v>1022.142857142857</v>
      </c>
      <c r="M14" s="11">
        <f t="shared" si="6"/>
        <v>993.74999999999989</v>
      </c>
      <c r="N14" s="16">
        <f t="shared" si="7"/>
        <v>965.35714285714266</v>
      </c>
      <c r="P14" s="43">
        <f t="shared" si="8"/>
        <v>738.21428571428555</v>
      </c>
    </row>
    <row r="15" spans="2:17" x14ac:dyDescent="0.2">
      <c r="B15" s="9" t="s">
        <v>11</v>
      </c>
      <c r="C15" s="12">
        <v>265</v>
      </c>
      <c r="D15" s="3">
        <v>31</v>
      </c>
      <c r="F15" s="17">
        <f t="shared" si="0"/>
        <v>1173.5714285714284</v>
      </c>
      <c r="G15" s="18">
        <f t="shared" si="1"/>
        <v>1060</v>
      </c>
      <c r="I15" s="23">
        <f t="shared" si="2"/>
        <v>9.6774193548386997E-2</v>
      </c>
      <c r="J15" s="12">
        <f t="shared" si="3"/>
        <v>1114.8928571428571</v>
      </c>
      <c r="K15" s="12">
        <f t="shared" si="4"/>
        <v>1085.5535714285713</v>
      </c>
      <c r="L15" s="12">
        <f t="shared" si="5"/>
        <v>1056.2142857142856</v>
      </c>
      <c r="M15" s="12">
        <f t="shared" si="6"/>
        <v>1026.875</v>
      </c>
      <c r="N15" s="18">
        <f t="shared" si="7"/>
        <v>997.53571428571422</v>
      </c>
      <c r="P15" s="44">
        <f t="shared" si="8"/>
        <v>762.82142857142844</v>
      </c>
    </row>
    <row r="17" spans="2:16" x14ac:dyDescent="0.2">
      <c r="B17" s="19" t="s">
        <v>16</v>
      </c>
      <c r="E17" s="19" t="s">
        <v>23</v>
      </c>
      <c r="I17" s="19" t="s">
        <v>23</v>
      </c>
    </row>
    <row r="18" spans="2:16" x14ac:dyDescent="0.2">
      <c r="B18" s="40" t="s">
        <v>14</v>
      </c>
      <c r="C18" s="14">
        <f>(C4+C5+C6+C7+C8+C9+C10+C11+C12+C13+C14+C15)/12</f>
        <v>326.66666666666669</v>
      </c>
      <c r="E18" s="40" t="s">
        <v>19</v>
      </c>
      <c r="F18" s="10">
        <f>(F4+F5+F6+F7+F8+F9+F10+F11+F12+F13+F14+F15)</f>
        <v>17083.571428571428</v>
      </c>
      <c r="G18" s="14">
        <f>(G4+G5+G6+G7+G8+G9+G10+G11+G12+G13+G14+G15)</f>
        <v>15680</v>
      </c>
      <c r="I18" s="40" t="s">
        <v>19</v>
      </c>
      <c r="J18" s="10">
        <f>(J4+J5+J6+J7+J8+J9+J10+J11+J12+J13+J14+J15)</f>
        <v>16229.392857142855</v>
      </c>
      <c r="K18" s="10">
        <f>(K4+K5+K6+K7+K8+K9+K10+K11+K12+K13+K14+K15)</f>
        <v>15802.303571428569</v>
      </c>
      <c r="L18" s="10">
        <f>(L4+L5+L6+L7+L8+L9+L10+L11+L12+L13+L14+L15)</f>
        <v>15375.214285714284</v>
      </c>
      <c r="M18" s="10">
        <f>(M4+M5+M6+M7+M8+M9+M10+M11+M12+M13+M14+M15)</f>
        <v>14948.125</v>
      </c>
      <c r="N18" s="14">
        <f>(N4+N5+N6+N7+N8+N9+N10+N11+N12+N13+N14+N15)</f>
        <v>14521.035714285714</v>
      </c>
      <c r="P18" s="46">
        <f>(P4+P5+P6+P7+P8+P9+P10+P11+P12+P13+P14+P15)</f>
        <v>11104.321428571431</v>
      </c>
    </row>
    <row r="19" spans="2:16" x14ac:dyDescent="0.2">
      <c r="B19" s="41" t="s">
        <v>17</v>
      </c>
      <c r="C19" s="16">
        <f>52*C18</f>
        <v>16986.666666666668</v>
      </c>
      <c r="E19" s="41" t="s">
        <v>18</v>
      </c>
      <c r="F19" s="11">
        <f>F18/12</f>
        <v>1423.6309523809523</v>
      </c>
      <c r="G19" s="16">
        <f>G18/12</f>
        <v>1306.6666666666667</v>
      </c>
      <c r="I19" s="41" t="s">
        <v>18</v>
      </c>
      <c r="J19" s="11">
        <f>J18/12</f>
        <v>1352.4494047619046</v>
      </c>
      <c r="K19" s="11">
        <f t="shared" ref="K19:P19" si="9">K18/12</f>
        <v>1316.8586309523807</v>
      </c>
      <c r="L19" s="11">
        <f t="shared" si="9"/>
        <v>1281.2678571428571</v>
      </c>
      <c r="M19" s="11">
        <f t="shared" si="9"/>
        <v>1245.6770833333333</v>
      </c>
      <c r="N19" s="16">
        <f t="shared" si="9"/>
        <v>1210.0863095238094</v>
      </c>
      <c r="P19" s="43">
        <f t="shared" si="9"/>
        <v>925.36011904761926</v>
      </c>
    </row>
    <row r="20" spans="2:16" x14ac:dyDescent="0.2">
      <c r="B20" s="42" t="s">
        <v>18</v>
      </c>
      <c r="C20" s="18">
        <f>C19/12</f>
        <v>1415.5555555555557</v>
      </c>
      <c r="E20" s="42" t="s">
        <v>20</v>
      </c>
      <c r="F20" s="12">
        <f>F18/52</f>
        <v>328.53021978021974</v>
      </c>
      <c r="G20" s="18">
        <f>G18/52</f>
        <v>301.53846153846155</v>
      </c>
      <c r="I20" s="42" t="s">
        <v>20</v>
      </c>
      <c r="J20" s="12">
        <f>J18/52</f>
        <v>312.10370879120876</v>
      </c>
      <c r="K20" s="12">
        <f t="shared" ref="K20:P20" si="10">K18/52</f>
        <v>303.89045329670324</v>
      </c>
      <c r="L20" s="12">
        <f t="shared" si="10"/>
        <v>295.67719780219778</v>
      </c>
      <c r="M20" s="12">
        <f t="shared" si="10"/>
        <v>287.46394230769232</v>
      </c>
      <c r="N20" s="18">
        <f t="shared" si="10"/>
        <v>279.2506868131868</v>
      </c>
      <c r="P20" s="44">
        <f t="shared" si="10"/>
        <v>213.54464285714292</v>
      </c>
    </row>
    <row r="22" spans="2:16" x14ac:dyDescent="0.2">
      <c r="E22" s="47" t="s">
        <v>26</v>
      </c>
    </row>
    <row r="23" spans="2:16" x14ac:dyDescent="0.2">
      <c r="E23" s="34" t="s">
        <v>19</v>
      </c>
      <c r="F23" s="5"/>
      <c r="G23" s="35">
        <f>(F18-G18)/F18</f>
        <v>8.2159133670610812E-2</v>
      </c>
      <c r="J23" s="20"/>
      <c r="K23" s="20"/>
      <c r="L23" s="20"/>
      <c r="M23" s="20"/>
      <c r="N23" s="20"/>
    </row>
    <row r="24" spans="2:16" x14ac:dyDescent="0.2">
      <c r="E24" s="36" t="s">
        <v>18</v>
      </c>
      <c r="F24" s="8"/>
      <c r="G24" s="37">
        <f>(F18-G18)/F18</f>
        <v>8.2159133670610812E-2</v>
      </c>
      <c r="J24" s="20"/>
      <c r="K24" s="20"/>
      <c r="L24" s="20"/>
      <c r="M24" s="20"/>
      <c r="N24" s="20"/>
    </row>
    <row r="25" spans="2:16" x14ac:dyDescent="0.2">
      <c r="E25" s="38" t="s">
        <v>20</v>
      </c>
      <c r="F25" s="1"/>
      <c r="G25" s="39">
        <f>(F20-G20)/F20</f>
        <v>8.2159133670610715E-2</v>
      </c>
    </row>
  </sheetData>
  <mergeCells count="1">
    <mergeCell ref="I2:N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2020-04-02T08:32:20Z</dcterms:created>
  <dcterms:modified xsi:type="dcterms:W3CDTF">2020-04-02T09:08:17Z</dcterms:modified>
</cp:coreProperties>
</file>