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willi\Desktop\Python\00 - masters_pool\examples\"/>
    </mc:Choice>
  </mc:AlternateContent>
  <xr:revisionPtr revIDLastSave="0" documentId="13_ncr:1_{E906FA70-16EB-47B8-903F-E164F2D95478}" xr6:coauthVersionLast="47" xr6:coauthVersionMax="47" xr10:uidLastSave="{00000000-0000-0000-0000-000000000000}"/>
  <bookViews>
    <workbookView xWindow="-98" yWindow="-98" windowWidth="22695" windowHeight="14476" tabRatio="911" activeTab="2" xr2:uid="{C1AA3E73-80BE-4163-8CD1-09DFA67B90CB}"/>
  </bookViews>
  <sheets>
    <sheet name="Scoreboard" sheetId="3" r:id="rId1"/>
    <sheet name="Detailed Scores" sheetId="6" r:id="rId2"/>
    <sheet name="Team Scoreboard" sheetId="7" r:id="rId3"/>
    <sheet name="Players" sheetId="2" r:id="rId4"/>
    <sheet name="Teams" sheetId="4" r:id="rId5"/>
    <sheet name="Stats" sheetId="5" r:id="rId6"/>
  </sheets>
  <definedNames>
    <definedName name="_xlnm._FilterDatabase" localSheetId="3" hidden="1">Players!$A$1:$K$90</definedName>
    <definedName name="_xlnm.Print_Area" localSheetId="1">'Detailed Scores'!$F$39:$O$192</definedName>
    <definedName name="_xlnm.Print_Area" localSheetId="0">Scoreboard!$F$3:$J$37</definedName>
    <definedName name="_xlnm.Print_Titles" localSheetId="1">'Detailed Scores'!$39:$39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C32" i="3"/>
  <c r="C33" i="3"/>
  <c r="G33" i="3" s="1"/>
  <c r="C34" i="3"/>
  <c r="G34" i="3" s="1"/>
  <c r="C35" i="3"/>
  <c r="G32" i="3"/>
  <c r="H32" i="3"/>
  <c r="H34" i="3"/>
  <c r="C32" i="6"/>
  <c r="C33" i="6"/>
  <c r="C34" i="6"/>
  <c r="G34" i="6" s="1"/>
  <c r="C35" i="6"/>
  <c r="H35" i="6" s="1"/>
  <c r="B27" i="4"/>
  <c r="B28" i="4" s="1"/>
  <c r="B24" i="4"/>
  <c r="B25" i="4"/>
  <c r="B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1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" i="4"/>
  <c r="D3" i="4"/>
  <c r="G33" i="6"/>
  <c r="H33" i="6"/>
  <c r="G35" i="6" l="1"/>
  <c r="H34" i="6"/>
  <c r="H33" i="3"/>
  <c r="R24" i="4"/>
  <c r="R9" i="4"/>
  <c r="R18" i="4"/>
  <c r="R3" i="4"/>
  <c r="R11" i="4"/>
  <c r="R19" i="4"/>
  <c r="R4" i="4"/>
  <c r="R12" i="4"/>
  <c r="R20" i="4"/>
  <c r="R25" i="4"/>
  <c r="R26" i="4"/>
  <c r="R21" i="4"/>
  <c r="R14" i="4"/>
  <c r="R7" i="4"/>
  <c r="R15" i="4"/>
  <c r="R23" i="4"/>
  <c r="R17" i="4"/>
  <c r="R10" i="4"/>
  <c r="R5" i="4"/>
  <c r="R13" i="4"/>
  <c r="R6" i="4"/>
  <c r="R22" i="4"/>
  <c r="R8" i="4"/>
  <c r="R16" i="4"/>
  <c r="R2" i="4"/>
  <c r="D9" i="4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91" i="2" l="1"/>
  <c r="I92" i="2"/>
  <c r="I93" i="2"/>
  <c r="I94" i="2"/>
  <c r="I95" i="2"/>
  <c r="I96" i="2"/>
  <c r="I97" i="2"/>
  <c r="A91" i="2"/>
  <c r="A92" i="2"/>
  <c r="A93" i="2"/>
  <c r="A94" i="2"/>
  <c r="A95" i="2"/>
  <c r="A96" i="2"/>
  <c r="A97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I90" i="2" l="1"/>
  <c r="O29" i="4"/>
  <c r="M29" i="4"/>
  <c r="F10" i="6"/>
  <c r="F10" i="3"/>
  <c r="P29" i="4" l="1"/>
  <c r="B22" i="5"/>
  <c r="E47" i="6"/>
  <c r="I45" i="6"/>
  <c r="I44" i="6"/>
  <c r="M44" i="6" s="1"/>
  <c r="I43" i="6"/>
  <c r="M43" i="6" s="1"/>
  <c r="I42" i="6"/>
  <c r="M42" i="6" s="1"/>
  <c r="I41" i="6"/>
  <c r="I40" i="6"/>
  <c r="H40" i="6"/>
  <c r="F40" i="6"/>
  <c r="F3" i="6"/>
  <c r="F3" i="3"/>
  <c r="N44" i="6" l="1"/>
  <c r="N42" i="6"/>
  <c r="L42" i="6"/>
  <c r="L40" i="6"/>
  <c r="K43" i="6"/>
  <c r="K40" i="6"/>
  <c r="L43" i="6"/>
  <c r="N43" i="6"/>
  <c r="K42" i="6"/>
  <c r="L44" i="6"/>
  <c r="M45" i="6"/>
  <c r="L45" i="6"/>
  <c r="K45" i="6"/>
  <c r="N45" i="6"/>
  <c r="M41" i="6"/>
  <c r="N41" i="6"/>
  <c r="L41" i="6"/>
  <c r="K41" i="6"/>
  <c r="M40" i="6"/>
  <c r="N40" i="6"/>
  <c r="E54" i="6"/>
  <c r="K44" i="6"/>
  <c r="O42" i="6" l="1"/>
  <c r="O44" i="6"/>
  <c r="O40" i="6"/>
  <c r="O43" i="6"/>
  <c r="O45" i="6"/>
  <c r="O41" i="6"/>
  <c r="E61" i="6"/>
  <c r="G40" i="6" l="1"/>
  <c r="E68" i="6"/>
  <c r="E75" i="6" l="1"/>
  <c r="E82" i="6" l="1"/>
  <c r="E89" i="6" l="1"/>
  <c r="E96" i="6" l="1"/>
  <c r="E103" i="6" l="1"/>
  <c r="E110" i="6" l="1"/>
  <c r="E117" i="6" l="1"/>
  <c r="E124" i="6" l="1"/>
  <c r="E131" i="6" l="1"/>
  <c r="E138" i="6" l="1"/>
  <c r="E145" i="6" l="1"/>
  <c r="E152" i="6" l="1"/>
  <c r="E159" i="6" l="1"/>
  <c r="E166" i="6" l="1"/>
  <c r="E173" i="6" l="1"/>
  <c r="E180" i="6" l="1"/>
  <c r="E187" i="6" l="1"/>
  <c r="E194" i="6" l="1"/>
  <c r="E201" i="6" l="1"/>
  <c r="K2" i="5" l="1"/>
  <c r="L2" i="5" s="1"/>
  <c r="M2" i="5" s="1"/>
  <c r="N2" i="5" s="1"/>
  <c r="O2" i="5" s="1"/>
  <c r="D2" i="5"/>
  <c r="E2" i="5" s="1"/>
  <c r="F2" i="5" s="1"/>
  <c r="G2" i="5" s="1"/>
  <c r="H2" i="5" s="1"/>
  <c r="B5" i="5"/>
  <c r="A90" i="2"/>
  <c r="J81" i="4"/>
  <c r="R81" i="4" s="1"/>
  <c r="J82" i="4"/>
  <c r="R82" i="4" s="1"/>
  <c r="J83" i="4"/>
  <c r="R83" i="4" s="1"/>
  <c r="J84" i="4"/>
  <c r="R84" i="4" s="1"/>
  <c r="J85" i="4"/>
  <c r="R85" i="4" s="1"/>
  <c r="J86" i="4"/>
  <c r="R86" i="4" s="1"/>
  <c r="J87" i="4"/>
  <c r="R87" i="4" s="1"/>
  <c r="J88" i="4"/>
  <c r="R88" i="4" s="1"/>
  <c r="J89" i="4"/>
  <c r="R89" i="4" s="1"/>
  <c r="J90" i="4"/>
  <c r="R90" i="4" s="1"/>
  <c r="J91" i="4"/>
  <c r="R91" i="4" s="1"/>
  <c r="J92" i="4"/>
  <c r="R92" i="4" s="1"/>
  <c r="J93" i="4"/>
  <c r="R93" i="4" s="1"/>
  <c r="J53" i="4"/>
  <c r="R53" i="4" s="1"/>
  <c r="J54" i="4"/>
  <c r="R54" i="4" s="1"/>
  <c r="J55" i="4"/>
  <c r="R55" i="4" s="1"/>
  <c r="J56" i="4"/>
  <c r="R56" i="4" s="1"/>
  <c r="J57" i="4"/>
  <c r="R57" i="4" s="1"/>
  <c r="J58" i="4"/>
  <c r="R58" i="4" s="1"/>
  <c r="J59" i="4"/>
  <c r="R59" i="4" s="1"/>
  <c r="J60" i="4"/>
  <c r="R60" i="4" s="1"/>
  <c r="J61" i="4"/>
  <c r="R61" i="4" s="1"/>
  <c r="J62" i="4"/>
  <c r="R62" i="4" s="1"/>
  <c r="J63" i="4"/>
  <c r="R63" i="4" s="1"/>
  <c r="J64" i="4"/>
  <c r="R64" i="4" s="1"/>
  <c r="J65" i="4"/>
  <c r="R65" i="4" s="1"/>
  <c r="J66" i="4"/>
  <c r="R66" i="4" s="1"/>
  <c r="J67" i="4"/>
  <c r="R67" i="4" s="1"/>
  <c r="J68" i="4"/>
  <c r="R68" i="4" s="1"/>
  <c r="J69" i="4"/>
  <c r="R69" i="4" s="1"/>
  <c r="J70" i="4"/>
  <c r="R70" i="4" s="1"/>
  <c r="J71" i="4"/>
  <c r="R71" i="4" s="1"/>
  <c r="J72" i="4"/>
  <c r="R72" i="4" s="1"/>
  <c r="J73" i="4"/>
  <c r="R73" i="4" s="1"/>
  <c r="J74" i="4"/>
  <c r="R74" i="4" s="1"/>
  <c r="J75" i="4"/>
  <c r="R75" i="4" s="1"/>
  <c r="J76" i="4"/>
  <c r="R76" i="4" s="1"/>
  <c r="J77" i="4"/>
  <c r="R77" i="4" s="1"/>
  <c r="J78" i="4"/>
  <c r="R78" i="4" s="1"/>
  <c r="J79" i="4"/>
  <c r="R79" i="4" s="1"/>
  <c r="J80" i="4"/>
  <c r="R80" i="4" s="1"/>
  <c r="J44" i="4"/>
  <c r="R44" i="4" s="1"/>
  <c r="O5" i="5" s="1"/>
  <c r="J45" i="4"/>
  <c r="R45" i="4" s="1"/>
  <c r="O6" i="5" s="1"/>
  <c r="J46" i="4"/>
  <c r="R46" i="4" s="1"/>
  <c r="O7" i="5" s="1"/>
  <c r="J47" i="4"/>
  <c r="R47" i="4" s="1"/>
  <c r="O8" i="5" s="1"/>
  <c r="J48" i="4"/>
  <c r="R48" i="4" s="1"/>
  <c r="O9" i="5" s="1"/>
  <c r="J49" i="4"/>
  <c r="R49" i="4" s="1"/>
  <c r="O10" i="5" s="1"/>
  <c r="J50" i="4"/>
  <c r="R50" i="4" s="1"/>
  <c r="O11" i="5" s="1"/>
  <c r="J51" i="4"/>
  <c r="R51" i="4" s="1"/>
  <c r="O12" i="5" s="1"/>
  <c r="J52" i="4"/>
  <c r="R52" i="4" s="1"/>
  <c r="O13" i="5" s="1"/>
  <c r="I44" i="4"/>
  <c r="Q44" i="4" s="1"/>
  <c r="N5" i="5" s="1"/>
  <c r="I45" i="4"/>
  <c r="Q45" i="4" s="1"/>
  <c r="N6" i="5" s="1"/>
  <c r="I46" i="4"/>
  <c r="Q46" i="4" s="1"/>
  <c r="N7" i="5" s="1"/>
  <c r="I47" i="4"/>
  <c r="Q47" i="4" s="1"/>
  <c r="N8" i="5" s="1"/>
  <c r="I48" i="4"/>
  <c r="Q48" i="4" s="1"/>
  <c r="N9" i="5" s="1"/>
  <c r="I49" i="4"/>
  <c r="Q49" i="4" s="1"/>
  <c r="N10" i="5" s="1"/>
  <c r="I50" i="4"/>
  <c r="Q50" i="4" s="1"/>
  <c r="N11" i="5" s="1"/>
  <c r="I51" i="4"/>
  <c r="Q51" i="4" s="1"/>
  <c r="N12" i="5" s="1"/>
  <c r="I52" i="4"/>
  <c r="Q52" i="4" s="1"/>
  <c r="N13" i="5" s="1"/>
  <c r="J43" i="4"/>
  <c r="R43" i="4" s="1"/>
  <c r="O4" i="5" s="1"/>
  <c r="H44" i="4"/>
  <c r="P44" i="4" s="1"/>
  <c r="M5" i="5" s="1"/>
  <c r="H45" i="4"/>
  <c r="P45" i="4" s="1"/>
  <c r="M6" i="5" s="1"/>
  <c r="H46" i="4"/>
  <c r="P46" i="4" s="1"/>
  <c r="M7" i="5" s="1"/>
  <c r="H47" i="4"/>
  <c r="P47" i="4" s="1"/>
  <c r="M8" i="5" s="1"/>
  <c r="H48" i="4"/>
  <c r="P48" i="4" s="1"/>
  <c r="M9" i="5" s="1"/>
  <c r="H49" i="4"/>
  <c r="P49" i="4" s="1"/>
  <c r="M10" i="5" s="1"/>
  <c r="H50" i="4"/>
  <c r="P50" i="4" s="1"/>
  <c r="M11" i="5" s="1"/>
  <c r="H51" i="4"/>
  <c r="P51" i="4" s="1"/>
  <c r="M12" i="5" s="1"/>
  <c r="H52" i="4"/>
  <c r="P52" i="4" s="1"/>
  <c r="M13" i="5" s="1"/>
  <c r="I43" i="4"/>
  <c r="Q43" i="4" s="1"/>
  <c r="N4" i="5" s="1"/>
  <c r="H43" i="4"/>
  <c r="P43" i="4" s="1"/>
  <c r="M4" i="5" s="1"/>
  <c r="G44" i="4"/>
  <c r="O44" i="4" s="1"/>
  <c r="L5" i="5" s="1"/>
  <c r="G45" i="4"/>
  <c r="O45" i="4" s="1"/>
  <c r="L6" i="5" s="1"/>
  <c r="G46" i="4"/>
  <c r="O46" i="4" s="1"/>
  <c r="L7" i="5" s="1"/>
  <c r="G47" i="4"/>
  <c r="O47" i="4" s="1"/>
  <c r="L8" i="5" s="1"/>
  <c r="G48" i="4"/>
  <c r="O48" i="4" s="1"/>
  <c r="L9" i="5" s="1"/>
  <c r="G49" i="4"/>
  <c r="O49" i="4" s="1"/>
  <c r="L10" i="5" s="1"/>
  <c r="G50" i="4"/>
  <c r="O50" i="4" s="1"/>
  <c r="L11" i="5" s="1"/>
  <c r="G51" i="4"/>
  <c r="O51" i="4" s="1"/>
  <c r="L12" i="5" s="1"/>
  <c r="G52" i="4"/>
  <c r="O52" i="4" s="1"/>
  <c r="L13" i="5" s="1"/>
  <c r="G43" i="4"/>
  <c r="O43" i="4" s="1"/>
  <c r="L4" i="5" s="1"/>
  <c r="F44" i="4"/>
  <c r="F45" i="4"/>
  <c r="N45" i="4" s="1"/>
  <c r="K6" i="5" s="1"/>
  <c r="F46" i="4"/>
  <c r="N46" i="4" s="1"/>
  <c r="K7" i="5" s="1"/>
  <c r="F47" i="4"/>
  <c r="N47" i="4" s="1"/>
  <c r="K8" i="5" s="1"/>
  <c r="F48" i="4"/>
  <c r="N48" i="4" s="1"/>
  <c r="K9" i="5" s="1"/>
  <c r="F49" i="4"/>
  <c r="N49" i="4" s="1"/>
  <c r="K10" i="5" s="1"/>
  <c r="F50" i="4"/>
  <c r="N50" i="4" s="1"/>
  <c r="K11" i="5" s="1"/>
  <c r="F51" i="4"/>
  <c r="N51" i="4" s="1"/>
  <c r="K12" i="5" s="1"/>
  <c r="F52" i="4"/>
  <c r="F43" i="4"/>
  <c r="N43" i="4" s="1"/>
  <c r="K4" i="5" s="1"/>
  <c r="E50" i="4"/>
  <c r="M50" i="4" s="1"/>
  <c r="J11" i="5" s="1"/>
  <c r="E51" i="4"/>
  <c r="C12" i="5" s="1"/>
  <c r="E52" i="4"/>
  <c r="M52" i="4" s="1"/>
  <c r="J13" i="5" s="1"/>
  <c r="D44" i="4"/>
  <c r="D45" i="4" s="1"/>
  <c r="D46" i="4" s="1"/>
  <c r="D47" i="4" s="1"/>
  <c r="D48" i="4" s="1"/>
  <c r="D49" i="4" s="1"/>
  <c r="D50" i="4" s="1"/>
  <c r="D51" i="4" s="1"/>
  <c r="D52" i="4" s="1"/>
  <c r="E44" i="4"/>
  <c r="M44" i="4" s="1"/>
  <c r="J5" i="5" s="1"/>
  <c r="E45" i="4"/>
  <c r="C6" i="5" s="1"/>
  <c r="E46" i="4"/>
  <c r="C7" i="5" s="1"/>
  <c r="E47" i="4"/>
  <c r="C8" i="5" s="1"/>
  <c r="E48" i="4"/>
  <c r="M48" i="4" s="1"/>
  <c r="J9" i="5" s="1"/>
  <c r="E49" i="4"/>
  <c r="M49" i="4" s="1"/>
  <c r="J10" i="5" s="1"/>
  <c r="E43" i="4"/>
  <c r="C4" i="5" s="1"/>
  <c r="T41" i="2"/>
  <c r="T2" i="2"/>
  <c r="U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Q3" i="2"/>
  <c r="C5" i="5" l="1"/>
  <c r="C13" i="5"/>
  <c r="M51" i="4"/>
  <c r="J12" i="5" s="1"/>
  <c r="F8" i="5"/>
  <c r="E5" i="5"/>
  <c r="T3" i="2"/>
  <c r="U3" i="2" s="1"/>
  <c r="Q4" i="2"/>
  <c r="H6" i="5"/>
  <c r="N52" i="4"/>
  <c r="K13" i="5" s="1"/>
  <c r="D13" i="5"/>
  <c r="N44" i="4"/>
  <c r="K5" i="5" s="1"/>
  <c r="D5" i="5"/>
  <c r="G11" i="5"/>
  <c r="H16" i="5"/>
  <c r="D10" i="5"/>
  <c r="E13" i="5"/>
  <c r="H17" i="5"/>
  <c r="U41" i="2"/>
  <c r="M43" i="4"/>
  <c r="J4" i="5" s="1"/>
  <c r="H9" i="5"/>
  <c r="H12" i="5"/>
  <c r="E11" i="5"/>
  <c r="G9" i="5"/>
  <c r="D8" i="5"/>
  <c r="F6" i="5"/>
  <c r="H4" i="5"/>
  <c r="H15" i="5"/>
  <c r="E8" i="5"/>
  <c r="M45" i="4"/>
  <c r="J6" i="5" s="1"/>
  <c r="C11" i="5"/>
  <c r="G12" i="5"/>
  <c r="D11" i="5"/>
  <c r="F9" i="5"/>
  <c r="H7" i="5"/>
  <c r="E6" i="5"/>
  <c r="G4" i="5"/>
  <c r="H14" i="5"/>
  <c r="M46" i="4"/>
  <c r="J7" i="5" s="1"/>
  <c r="C9" i="5"/>
  <c r="C10" i="5"/>
  <c r="F12" i="5"/>
  <c r="H10" i="5"/>
  <c r="E9" i="5"/>
  <c r="G7" i="5"/>
  <c r="D6" i="5"/>
  <c r="F4" i="5"/>
  <c r="G6" i="5"/>
  <c r="M47" i="4"/>
  <c r="J8" i="5" s="1"/>
  <c r="H13" i="5"/>
  <c r="E12" i="5"/>
  <c r="G10" i="5"/>
  <c r="D9" i="5"/>
  <c r="F7" i="5"/>
  <c r="H5" i="5"/>
  <c r="E4" i="5"/>
  <c r="G13" i="5"/>
  <c r="D12" i="5"/>
  <c r="F10" i="5"/>
  <c r="H8" i="5"/>
  <c r="E7" i="5"/>
  <c r="G5" i="5"/>
  <c r="D4" i="5"/>
  <c r="F11" i="5"/>
  <c r="F13" i="5"/>
  <c r="H11" i="5"/>
  <c r="E10" i="5"/>
  <c r="G8" i="5"/>
  <c r="D7" i="5"/>
  <c r="F5" i="5"/>
  <c r="H18" i="5"/>
  <c r="B6" i="5"/>
  <c r="B23" i="5"/>
  <c r="L1" i="5"/>
  <c r="O1" i="5"/>
  <c r="N1" i="5"/>
  <c r="M1" i="5"/>
  <c r="O39" i="4"/>
  <c r="Q39" i="4"/>
  <c r="P39" i="4"/>
  <c r="R39" i="4"/>
  <c r="R38" i="4"/>
  <c r="P38" i="4"/>
  <c r="O38" i="4"/>
  <c r="O41" i="4" s="1"/>
  <c r="E1" i="5" s="1"/>
  <c r="Q38" i="4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2" i="2" s="1"/>
  <c r="K1" i="5" l="1"/>
  <c r="N39" i="4"/>
  <c r="N38" i="4"/>
  <c r="N41" i="4" s="1"/>
  <c r="D1" i="5" s="1"/>
  <c r="D26" i="5"/>
  <c r="T4" i="2"/>
  <c r="U4" i="2" s="1"/>
  <c r="Q5" i="2"/>
  <c r="C28" i="5"/>
  <c r="D22" i="5"/>
  <c r="D31" i="5"/>
  <c r="C24" i="5"/>
  <c r="D30" i="5"/>
  <c r="E28" i="5"/>
  <c r="F28" i="5" s="1"/>
  <c r="C25" i="5"/>
  <c r="E23" i="5"/>
  <c r="F23" i="5" s="1"/>
  <c r="C31" i="5"/>
  <c r="C27" i="5"/>
  <c r="E27" i="5"/>
  <c r="F27" i="5" s="1"/>
  <c r="E29" i="5"/>
  <c r="F29" i="5" s="1"/>
  <c r="C23" i="5"/>
  <c r="E26" i="5"/>
  <c r="F26" i="5" s="1"/>
  <c r="D27" i="5"/>
  <c r="E25" i="5"/>
  <c r="F25" i="5" s="1"/>
  <c r="D29" i="5"/>
  <c r="E30" i="5"/>
  <c r="F30" i="5" s="1"/>
  <c r="C30" i="5"/>
  <c r="J1" i="5"/>
  <c r="C26" i="5"/>
  <c r="E22" i="5"/>
  <c r="F22" i="5" s="1"/>
  <c r="D28" i="5"/>
  <c r="C22" i="5"/>
  <c r="D25" i="5"/>
  <c r="E24" i="5"/>
  <c r="F24" i="5" s="1"/>
  <c r="C29" i="5"/>
  <c r="D24" i="5"/>
  <c r="E31" i="5"/>
  <c r="F31" i="5" s="1"/>
  <c r="D23" i="5"/>
  <c r="B7" i="5"/>
  <c r="B24" i="5"/>
  <c r="P40" i="4"/>
  <c r="R41" i="4"/>
  <c r="H1" i="5" s="1"/>
  <c r="R40" i="4"/>
  <c r="Q41" i="4"/>
  <c r="G1" i="5" s="1"/>
  <c r="Q40" i="4"/>
  <c r="O40" i="4"/>
  <c r="P41" i="4"/>
  <c r="F1" i="5" s="1"/>
  <c r="I45" i="3"/>
  <c r="I44" i="3"/>
  <c r="I43" i="3"/>
  <c r="I42" i="3"/>
  <c r="N42" i="3" s="1"/>
  <c r="I41" i="3"/>
  <c r="I40" i="3"/>
  <c r="H40" i="3"/>
  <c r="F1" i="4"/>
  <c r="G1" i="4" s="1"/>
  <c r="H1" i="4" s="1"/>
  <c r="I1" i="4" s="1"/>
  <c r="J1" i="4" s="1"/>
  <c r="F40" i="3"/>
  <c r="B3" i="4"/>
  <c r="E47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J45" i="6" s="1"/>
  <c r="Q45" i="6" s="1"/>
  <c r="A25" i="2"/>
  <c r="J42" i="6" s="1"/>
  <c r="Q42" i="6" s="1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J44" i="6" s="1"/>
  <c r="Q44" i="6" s="1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F11" i="6" l="1"/>
  <c r="F11" i="3"/>
  <c r="J43" i="6"/>
  <c r="Q43" i="6" s="1"/>
  <c r="J41" i="6"/>
  <c r="Q41" i="6" s="1"/>
  <c r="J40" i="6"/>
  <c r="Q40" i="6" s="1"/>
  <c r="N40" i="4"/>
  <c r="Q6" i="2"/>
  <c r="T5" i="2"/>
  <c r="U5" i="2" s="1"/>
  <c r="B4" i="4"/>
  <c r="I55" i="6" s="1"/>
  <c r="I51" i="6"/>
  <c r="I48" i="6"/>
  <c r="I47" i="6"/>
  <c r="I52" i="6"/>
  <c r="H47" i="6"/>
  <c r="F47" i="6"/>
  <c r="I50" i="6"/>
  <c r="I49" i="6"/>
  <c r="H54" i="6"/>
  <c r="I54" i="6"/>
  <c r="F54" i="6"/>
  <c r="I59" i="6"/>
  <c r="I56" i="6"/>
  <c r="B8" i="5"/>
  <c r="B25" i="5"/>
  <c r="M43" i="3"/>
  <c r="M45" i="3"/>
  <c r="M41" i="3"/>
  <c r="K44" i="3"/>
  <c r="J40" i="3"/>
  <c r="J45" i="3"/>
  <c r="I52" i="3"/>
  <c r="L52" i="3" s="1"/>
  <c r="I49" i="3"/>
  <c r="M49" i="3" s="1"/>
  <c r="I51" i="3"/>
  <c r="K51" i="3" s="1"/>
  <c r="I50" i="3"/>
  <c r="M50" i="3" s="1"/>
  <c r="H47" i="3"/>
  <c r="I47" i="3"/>
  <c r="L47" i="3" s="1"/>
  <c r="I48" i="3"/>
  <c r="K48" i="3" s="1"/>
  <c r="M42" i="3"/>
  <c r="L42" i="3"/>
  <c r="N41" i="3"/>
  <c r="K42" i="3"/>
  <c r="J41" i="3"/>
  <c r="N40" i="3"/>
  <c r="N45" i="3"/>
  <c r="L45" i="3"/>
  <c r="K45" i="3"/>
  <c r="N44" i="3"/>
  <c r="J44" i="3"/>
  <c r="M44" i="3"/>
  <c r="L44" i="3"/>
  <c r="N43" i="3"/>
  <c r="J43" i="3"/>
  <c r="L43" i="3"/>
  <c r="K43" i="3"/>
  <c r="J42" i="3"/>
  <c r="L41" i="3"/>
  <c r="K41" i="3"/>
  <c r="L40" i="3"/>
  <c r="M40" i="3"/>
  <c r="K40" i="3"/>
  <c r="F47" i="3"/>
  <c r="E54" i="3"/>
  <c r="P44" i="6" l="1"/>
  <c r="I58" i="6"/>
  <c r="M58" i="6" s="1"/>
  <c r="I57" i="6"/>
  <c r="K57" i="6" s="1"/>
  <c r="B5" i="4"/>
  <c r="F12" i="3"/>
  <c r="F12" i="6"/>
  <c r="P40" i="6"/>
  <c r="P45" i="6"/>
  <c r="P41" i="6"/>
  <c r="P43" i="6"/>
  <c r="P42" i="6"/>
  <c r="Q7" i="2"/>
  <c r="T6" i="2"/>
  <c r="U6" i="2" s="1"/>
  <c r="L59" i="6"/>
  <c r="K59" i="6"/>
  <c r="M59" i="6"/>
  <c r="N59" i="6"/>
  <c r="J59" i="6"/>
  <c r="M50" i="6"/>
  <c r="N50" i="6"/>
  <c r="J50" i="6"/>
  <c r="K50" i="6"/>
  <c r="L50" i="6"/>
  <c r="K54" i="6"/>
  <c r="J54" i="6"/>
  <c r="N54" i="6"/>
  <c r="M54" i="6"/>
  <c r="L54" i="6"/>
  <c r="K52" i="6"/>
  <c r="N52" i="6"/>
  <c r="M52" i="6"/>
  <c r="J52" i="6"/>
  <c r="L52" i="6"/>
  <c r="K47" i="6"/>
  <c r="N47" i="6"/>
  <c r="M47" i="6"/>
  <c r="L47" i="6"/>
  <c r="J47" i="6"/>
  <c r="N48" i="6"/>
  <c r="M48" i="6"/>
  <c r="L48" i="6"/>
  <c r="J48" i="6"/>
  <c r="K48" i="6"/>
  <c r="K55" i="6"/>
  <c r="J55" i="6"/>
  <c r="N55" i="6"/>
  <c r="M55" i="6"/>
  <c r="L55" i="6"/>
  <c r="N51" i="6"/>
  <c r="L51" i="6"/>
  <c r="M51" i="6"/>
  <c r="J51" i="6"/>
  <c r="K51" i="6"/>
  <c r="M56" i="6"/>
  <c r="N56" i="6"/>
  <c r="L56" i="6"/>
  <c r="J56" i="6"/>
  <c r="K56" i="6"/>
  <c r="K49" i="6"/>
  <c r="J49" i="6"/>
  <c r="N49" i="6"/>
  <c r="M49" i="6"/>
  <c r="L49" i="6"/>
  <c r="B9" i="5"/>
  <c r="B26" i="5"/>
  <c r="K52" i="3"/>
  <c r="N52" i="3"/>
  <c r="J52" i="3"/>
  <c r="J51" i="3"/>
  <c r="N50" i="3"/>
  <c r="L49" i="3"/>
  <c r="L50" i="3"/>
  <c r="K49" i="3"/>
  <c r="M52" i="3"/>
  <c r="M51" i="3"/>
  <c r="L51" i="3"/>
  <c r="K50" i="3"/>
  <c r="J49" i="3"/>
  <c r="L48" i="3"/>
  <c r="N47" i="3"/>
  <c r="M47" i="3"/>
  <c r="N51" i="3"/>
  <c r="J48" i="3"/>
  <c r="J47" i="3"/>
  <c r="M48" i="3"/>
  <c r="N49" i="3"/>
  <c r="K47" i="3"/>
  <c r="J50" i="3"/>
  <c r="N48" i="3"/>
  <c r="I57" i="3"/>
  <c r="I56" i="3"/>
  <c r="H54" i="3"/>
  <c r="I55" i="3"/>
  <c r="I54" i="3"/>
  <c r="I59" i="3"/>
  <c r="I58" i="3"/>
  <c r="E61" i="3"/>
  <c r="F54" i="3"/>
  <c r="J58" i="6" l="1"/>
  <c r="J57" i="6"/>
  <c r="N57" i="6"/>
  <c r="L57" i="6"/>
  <c r="M57" i="6"/>
  <c r="N58" i="6"/>
  <c r="L58" i="6"/>
  <c r="K58" i="6"/>
  <c r="I66" i="6"/>
  <c r="I63" i="6"/>
  <c r="I65" i="6"/>
  <c r="I61" i="6"/>
  <c r="F61" i="6"/>
  <c r="I64" i="6"/>
  <c r="H61" i="6"/>
  <c r="I62" i="6"/>
  <c r="B6" i="4"/>
  <c r="F13" i="6"/>
  <c r="F13" i="3"/>
  <c r="Q8" i="2"/>
  <c r="T8" i="2"/>
  <c r="U8" i="2" s="1"/>
  <c r="O56" i="6"/>
  <c r="O51" i="6"/>
  <c r="O47" i="6"/>
  <c r="O54" i="6"/>
  <c r="O59" i="6"/>
  <c r="O48" i="6"/>
  <c r="O50" i="6"/>
  <c r="O49" i="6"/>
  <c r="O55" i="6"/>
  <c r="O52" i="6"/>
  <c r="B10" i="5"/>
  <c r="B27" i="5"/>
  <c r="O48" i="3"/>
  <c r="O50" i="3"/>
  <c r="O51" i="3"/>
  <c r="O49" i="3"/>
  <c r="O52" i="3"/>
  <c r="O47" i="3"/>
  <c r="M56" i="3"/>
  <c r="L56" i="3"/>
  <c r="K56" i="3"/>
  <c r="J56" i="3"/>
  <c r="N56" i="3"/>
  <c r="I66" i="3"/>
  <c r="I65" i="3"/>
  <c r="I64" i="3"/>
  <c r="I63" i="3"/>
  <c r="I62" i="3"/>
  <c r="I61" i="3"/>
  <c r="H61" i="3"/>
  <c r="M57" i="3"/>
  <c r="J57" i="3"/>
  <c r="L57" i="3"/>
  <c r="K57" i="3"/>
  <c r="N57" i="3"/>
  <c r="M58" i="3"/>
  <c r="J58" i="3"/>
  <c r="N58" i="3"/>
  <c r="L58" i="3"/>
  <c r="K58" i="3"/>
  <c r="K59" i="3"/>
  <c r="N59" i="3"/>
  <c r="L59" i="3"/>
  <c r="M59" i="3"/>
  <c r="J59" i="3"/>
  <c r="M54" i="3"/>
  <c r="K54" i="3"/>
  <c r="J54" i="3"/>
  <c r="N54" i="3"/>
  <c r="L54" i="3"/>
  <c r="M55" i="3"/>
  <c r="K55" i="3"/>
  <c r="J55" i="3"/>
  <c r="N55" i="3"/>
  <c r="L55" i="3"/>
  <c r="F61" i="3"/>
  <c r="E68" i="3"/>
  <c r="O57" i="6" l="1"/>
  <c r="O58" i="6"/>
  <c r="I70" i="6"/>
  <c r="L64" i="6"/>
  <c r="M64" i="6"/>
  <c r="N64" i="6"/>
  <c r="K64" i="6"/>
  <c r="J64" i="6"/>
  <c r="N65" i="6"/>
  <c r="M65" i="6"/>
  <c r="K65" i="6"/>
  <c r="J65" i="6"/>
  <c r="L65" i="6"/>
  <c r="M63" i="6"/>
  <c r="J63" i="6"/>
  <c r="K63" i="6"/>
  <c r="L63" i="6"/>
  <c r="N63" i="6"/>
  <c r="L66" i="6"/>
  <c r="J66" i="6"/>
  <c r="K66" i="6"/>
  <c r="M66" i="6"/>
  <c r="N66" i="6"/>
  <c r="I78" i="6"/>
  <c r="I69" i="6"/>
  <c r="I72" i="6"/>
  <c r="I68" i="6"/>
  <c r="M61" i="6"/>
  <c r="L61" i="6"/>
  <c r="J61" i="6"/>
  <c r="N61" i="6"/>
  <c r="K61" i="6"/>
  <c r="K62" i="6"/>
  <c r="M62" i="6"/>
  <c r="J62" i="6"/>
  <c r="N62" i="6"/>
  <c r="L62" i="6"/>
  <c r="H68" i="6"/>
  <c r="I73" i="6"/>
  <c r="F68" i="6"/>
  <c r="I71" i="6"/>
  <c r="B7" i="4"/>
  <c r="H75" i="6" s="1"/>
  <c r="F14" i="3"/>
  <c r="F14" i="6"/>
  <c r="Q51" i="6"/>
  <c r="Q50" i="3"/>
  <c r="Q52" i="3"/>
  <c r="Q48" i="6"/>
  <c r="Q47" i="6"/>
  <c r="Q49" i="3"/>
  <c r="Q52" i="6"/>
  <c r="Q49" i="6"/>
  <c r="Q47" i="3"/>
  <c r="Q51" i="3"/>
  <c r="Q48" i="3"/>
  <c r="Q50" i="6"/>
  <c r="Q9" i="2"/>
  <c r="T9" i="2"/>
  <c r="U9" i="2" s="1"/>
  <c r="G47" i="6"/>
  <c r="B11" i="5"/>
  <c r="B28" i="5"/>
  <c r="O59" i="3"/>
  <c r="O55" i="3"/>
  <c r="O57" i="3"/>
  <c r="O58" i="3"/>
  <c r="O54" i="3"/>
  <c r="O56" i="3"/>
  <c r="H68" i="3"/>
  <c r="I73" i="3"/>
  <c r="I72" i="3"/>
  <c r="I71" i="3"/>
  <c r="I70" i="3"/>
  <c r="I69" i="3"/>
  <c r="I68" i="3"/>
  <c r="M61" i="3"/>
  <c r="L61" i="3"/>
  <c r="K61" i="3"/>
  <c r="J61" i="3"/>
  <c r="N61" i="3"/>
  <c r="M62" i="3"/>
  <c r="L62" i="3"/>
  <c r="K62" i="3"/>
  <c r="J62" i="3"/>
  <c r="N62" i="3"/>
  <c r="M63" i="3"/>
  <c r="L63" i="3"/>
  <c r="K63" i="3"/>
  <c r="J63" i="3"/>
  <c r="N63" i="3"/>
  <c r="M64" i="3"/>
  <c r="L64" i="3"/>
  <c r="K64" i="3"/>
  <c r="J64" i="3"/>
  <c r="N64" i="3"/>
  <c r="M65" i="3"/>
  <c r="L65" i="3"/>
  <c r="K65" i="3"/>
  <c r="J65" i="3"/>
  <c r="N65" i="3"/>
  <c r="M66" i="3"/>
  <c r="L66" i="3"/>
  <c r="K66" i="3"/>
  <c r="J66" i="3"/>
  <c r="N66" i="3"/>
  <c r="F68" i="3"/>
  <c r="E75" i="3"/>
  <c r="G47" i="3"/>
  <c r="Q54" i="6" l="1"/>
  <c r="G54" i="6"/>
  <c r="Q59" i="6"/>
  <c r="Q57" i="6"/>
  <c r="Q55" i="6"/>
  <c r="Q58" i="6"/>
  <c r="Q56" i="6"/>
  <c r="F75" i="6"/>
  <c r="I79" i="6"/>
  <c r="J79" i="6" s="1"/>
  <c r="I80" i="6"/>
  <c r="K80" i="6" s="1"/>
  <c r="I76" i="6"/>
  <c r="K76" i="6" s="1"/>
  <c r="O62" i="6"/>
  <c r="N72" i="6"/>
  <c r="K72" i="6"/>
  <c r="J72" i="6"/>
  <c r="L72" i="6"/>
  <c r="M72" i="6"/>
  <c r="O65" i="6"/>
  <c r="K70" i="6"/>
  <c r="M70" i="6"/>
  <c r="N70" i="6"/>
  <c r="L70" i="6"/>
  <c r="J70" i="6"/>
  <c r="O64" i="6"/>
  <c r="O63" i="6"/>
  <c r="N71" i="6"/>
  <c r="M71" i="6"/>
  <c r="L71" i="6"/>
  <c r="K71" i="6"/>
  <c r="J71" i="6"/>
  <c r="N69" i="6"/>
  <c r="M69" i="6"/>
  <c r="L69" i="6"/>
  <c r="K69" i="6"/>
  <c r="J69" i="6"/>
  <c r="K78" i="6"/>
  <c r="J78" i="6"/>
  <c r="M78" i="6"/>
  <c r="N78" i="6"/>
  <c r="L78" i="6"/>
  <c r="I75" i="6"/>
  <c r="N68" i="6"/>
  <c r="M68" i="6"/>
  <c r="L68" i="6"/>
  <c r="J68" i="6"/>
  <c r="K68" i="6"/>
  <c r="I77" i="6"/>
  <c r="O66" i="6"/>
  <c r="O61" i="6"/>
  <c r="K73" i="6"/>
  <c r="J73" i="6"/>
  <c r="L73" i="6"/>
  <c r="M73" i="6"/>
  <c r="N73" i="6"/>
  <c r="B8" i="4"/>
  <c r="I85" i="6" s="1"/>
  <c r="F15" i="3"/>
  <c r="F15" i="6"/>
  <c r="P47" i="6"/>
  <c r="Q56" i="3"/>
  <c r="P47" i="3"/>
  <c r="P52" i="3"/>
  <c r="Q54" i="3"/>
  <c r="P48" i="3"/>
  <c r="P49" i="6"/>
  <c r="P48" i="6"/>
  <c r="Q58" i="3"/>
  <c r="Q57" i="3"/>
  <c r="P51" i="3"/>
  <c r="P52" i="6"/>
  <c r="P51" i="6"/>
  <c r="Q55" i="3"/>
  <c r="Q59" i="3"/>
  <c r="P50" i="6"/>
  <c r="P50" i="3"/>
  <c r="P49" i="3"/>
  <c r="Q10" i="2"/>
  <c r="T7" i="2"/>
  <c r="U7" i="2" s="1"/>
  <c r="B12" i="5"/>
  <c r="B29" i="5"/>
  <c r="O62" i="3"/>
  <c r="O66" i="3"/>
  <c r="O65" i="3"/>
  <c r="O63" i="3"/>
  <c r="O64" i="3"/>
  <c r="O61" i="3"/>
  <c r="I80" i="3"/>
  <c r="I79" i="3"/>
  <c r="I78" i="3"/>
  <c r="I77" i="3"/>
  <c r="I76" i="3"/>
  <c r="I75" i="3"/>
  <c r="H75" i="3"/>
  <c r="L68" i="3"/>
  <c r="K68" i="3"/>
  <c r="J68" i="3"/>
  <c r="N68" i="3"/>
  <c r="M68" i="3"/>
  <c r="L69" i="3"/>
  <c r="K69" i="3"/>
  <c r="J69" i="3"/>
  <c r="N69" i="3"/>
  <c r="M69" i="3"/>
  <c r="L70" i="3"/>
  <c r="K70" i="3"/>
  <c r="J70" i="3"/>
  <c r="M70" i="3"/>
  <c r="N70" i="3"/>
  <c r="L71" i="3"/>
  <c r="K71" i="3"/>
  <c r="J71" i="3"/>
  <c r="N71" i="3"/>
  <c r="M71" i="3"/>
  <c r="L72" i="3"/>
  <c r="K72" i="3"/>
  <c r="J72" i="3"/>
  <c r="N72" i="3"/>
  <c r="M72" i="3"/>
  <c r="L73" i="3"/>
  <c r="K73" i="3"/>
  <c r="J73" i="3"/>
  <c r="N73" i="3"/>
  <c r="M73" i="3"/>
  <c r="F75" i="3"/>
  <c r="E82" i="3"/>
  <c r="O40" i="3"/>
  <c r="P59" i="6" l="1"/>
  <c r="P55" i="6"/>
  <c r="P58" i="6"/>
  <c r="P54" i="6"/>
  <c r="P56" i="6"/>
  <c r="P57" i="6"/>
  <c r="L79" i="6"/>
  <c r="M79" i="6"/>
  <c r="K79" i="6"/>
  <c r="N79" i="6"/>
  <c r="M80" i="6"/>
  <c r="L80" i="6"/>
  <c r="N80" i="6"/>
  <c r="J80" i="6"/>
  <c r="O71" i="6"/>
  <c r="N76" i="6"/>
  <c r="J76" i="6"/>
  <c r="L76" i="6"/>
  <c r="M76" i="6"/>
  <c r="O70" i="6"/>
  <c r="O73" i="6"/>
  <c r="O72" i="6"/>
  <c r="O69" i="6"/>
  <c r="O68" i="6"/>
  <c r="O78" i="6"/>
  <c r="Q66" i="6"/>
  <c r="J85" i="6"/>
  <c r="K85" i="6"/>
  <c r="L85" i="6"/>
  <c r="N85" i="6"/>
  <c r="M85" i="6"/>
  <c r="Q62" i="6"/>
  <c r="I87" i="6"/>
  <c r="F82" i="6"/>
  <c r="I84" i="6"/>
  <c r="I86" i="6"/>
  <c r="I83" i="6"/>
  <c r="M77" i="6"/>
  <c r="N77" i="6"/>
  <c r="J77" i="6"/>
  <c r="L77" i="6"/>
  <c r="K77" i="6"/>
  <c r="Q65" i="6"/>
  <c r="M75" i="6"/>
  <c r="J75" i="6"/>
  <c r="N75" i="6"/>
  <c r="K75" i="6"/>
  <c r="L75" i="6"/>
  <c r="Q63" i="6"/>
  <c r="H82" i="6"/>
  <c r="Q61" i="6"/>
  <c r="G61" i="6"/>
  <c r="Q64" i="6"/>
  <c r="I82" i="6"/>
  <c r="B9" i="4"/>
  <c r="F16" i="3"/>
  <c r="F16" i="6"/>
  <c r="Q62" i="3"/>
  <c r="P57" i="3"/>
  <c r="Q66" i="3"/>
  <c r="P58" i="3"/>
  <c r="P56" i="3"/>
  <c r="P54" i="3"/>
  <c r="Q61" i="3"/>
  <c r="Q64" i="3"/>
  <c r="P59" i="3"/>
  <c r="Q63" i="3"/>
  <c r="P55" i="3"/>
  <c r="Q65" i="3"/>
  <c r="Q11" i="2"/>
  <c r="T21" i="2"/>
  <c r="U21" i="2" s="1"/>
  <c r="B13" i="5"/>
  <c r="B30" i="5"/>
  <c r="O68" i="3"/>
  <c r="O72" i="3"/>
  <c r="O70" i="3"/>
  <c r="O73" i="3"/>
  <c r="O71" i="3"/>
  <c r="O69" i="3"/>
  <c r="G61" i="3"/>
  <c r="I87" i="3"/>
  <c r="I86" i="3"/>
  <c r="I85" i="3"/>
  <c r="I84" i="3"/>
  <c r="I83" i="3"/>
  <c r="I82" i="3"/>
  <c r="H82" i="3"/>
  <c r="K75" i="3"/>
  <c r="N75" i="3"/>
  <c r="J75" i="3"/>
  <c r="M75" i="3"/>
  <c r="L75" i="3"/>
  <c r="K76" i="3"/>
  <c r="J76" i="3"/>
  <c r="N76" i="3"/>
  <c r="L76" i="3"/>
  <c r="M76" i="3"/>
  <c r="K77" i="3"/>
  <c r="N77" i="3"/>
  <c r="J77" i="3"/>
  <c r="M77" i="3"/>
  <c r="L77" i="3"/>
  <c r="K78" i="3"/>
  <c r="J78" i="3"/>
  <c r="N78" i="3"/>
  <c r="M78" i="3"/>
  <c r="L78" i="3"/>
  <c r="K79" i="3"/>
  <c r="N79" i="3"/>
  <c r="J79" i="3"/>
  <c r="M79" i="3"/>
  <c r="L79" i="3"/>
  <c r="K80" i="3"/>
  <c r="J80" i="3"/>
  <c r="N80" i="3"/>
  <c r="L80" i="3"/>
  <c r="M80" i="3"/>
  <c r="F82" i="3"/>
  <c r="E89" i="3"/>
  <c r="O41" i="3"/>
  <c r="O79" i="6" l="1"/>
  <c r="O80" i="6"/>
  <c r="O76" i="6"/>
  <c r="Q73" i="6"/>
  <c r="Q70" i="6"/>
  <c r="Q71" i="6"/>
  <c r="Q72" i="6"/>
  <c r="Q68" i="6"/>
  <c r="G68" i="6"/>
  <c r="Q69" i="6"/>
  <c r="O85" i="6"/>
  <c r="O77" i="6"/>
  <c r="O75" i="6"/>
  <c r="P63" i="6"/>
  <c r="I94" i="6"/>
  <c r="H89" i="6"/>
  <c r="P65" i="6"/>
  <c r="M84" i="6"/>
  <c r="N84" i="6"/>
  <c r="K84" i="6"/>
  <c r="L84" i="6"/>
  <c r="J84" i="6"/>
  <c r="I90" i="6"/>
  <c r="P64" i="6"/>
  <c r="M86" i="6"/>
  <c r="J86" i="6"/>
  <c r="L86" i="6"/>
  <c r="K86" i="6"/>
  <c r="N86" i="6"/>
  <c r="M83" i="6"/>
  <c r="K83" i="6"/>
  <c r="N83" i="6"/>
  <c r="L83" i="6"/>
  <c r="J83" i="6"/>
  <c r="I92" i="6"/>
  <c r="I91" i="6"/>
  <c r="N87" i="6"/>
  <c r="J87" i="6"/>
  <c r="L87" i="6"/>
  <c r="M87" i="6"/>
  <c r="K87" i="6"/>
  <c r="I93" i="6"/>
  <c r="P62" i="6"/>
  <c r="N82" i="6"/>
  <c r="M82" i="6"/>
  <c r="L82" i="6"/>
  <c r="J82" i="6"/>
  <c r="K82" i="6"/>
  <c r="P61" i="6"/>
  <c r="F89" i="6"/>
  <c r="I89" i="6"/>
  <c r="P66" i="6"/>
  <c r="B10" i="4"/>
  <c r="F17" i="6"/>
  <c r="F17" i="3"/>
  <c r="Q68" i="3"/>
  <c r="P62" i="3"/>
  <c r="P64" i="3"/>
  <c r="Q69" i="3"/>
  <c r="Q71" i="3"/>
  <c r="P65" i="3"/>
  <c r="Q73" i="3"/>
  <c r="Q70" i="3"/>
  <c r="P61" i="3"/>
  <c r="P63" i="3"/>
  <c r="Q72" i="3"/>
  <c r="P66" i="3"/>
  <c r="Q12" i="2"/>
  <c r="T10" i="2"/>
  <c r="U10" i="2" s="1"/>
  <c r="B31" i="5"/>
  <c r="O80" i="3"/>
  <c r="O78" i="3"/>
  <c r="O75" i="3"/>
  <c r="O79" i="3"/>
  <c r="O76" i="3"/>
  <c r="O77" i="3"/>
  <c r="H89" i="3"/>
  <c r="E96" i="3"/>
  <c r="I89" i="3"/>
  <c r="I90" i="3"/>
  <c r="I91" i="3"/>
  <c r="I92" i="3"/>
  <c r="I93" i="3"/>
  <c r="I94" i="3"/>
  <c r="J82" i="3"/>
  <c r="M82" i="3"/>
  <c r="N82" i="3"/>
  <c r="L82" i="3"/>
  <c r="K82" i="3"/>
  <c r="J83" i="3"/>
  <c r="N83" i="3"/>
  <c r="M83" i="3"/>
  <c r="L83" i="3"/>
  <c r="K83" i="3"/>
  <c r="J84" i="3"/>
  <c r="M84" i="3"/>
  <c r="N84" i="3"/>
  <c r="L84" i="3"/>
  <c r="K84" i="3"/>
  <c r="J85" i="3"/>
  <c r="N85" i="3"/>
  <c r="M85" i="3"/>
  <c r="K85" i="3"/>
  <c r="L85" i="3"/>
  <c r="J86" i="3"/>
  <c r="M86" i="3"/>
  <c r="N86" i="3"/>
  <c r="L86" i="3"/>
  <c r="K86" i="3"/>
  <c r="J87" i="3"/>
  <c r="N87" i="3"/>
  <c r="M87" i="3"/>
  <c r="L87" i="3"/>
  <c r="K87" i="3"/>
  <c r="F89" i="3"/>
  <c r="P70" i="6" l="1"/>
  <c r="P69" i="6"/>
  <c r="P68" i="6"/>
  <c r="P71" i="6"/>
  <c r="P73" i="6"/>
  <c r="P72" i="6"/>
  <c r="O87" i="6"/>
  <c r="O84" i="6"/>
  <c r="O86" i="6"/>
  <c r="O83" i="6"/>
  <c r="O82" i="6"/>
  <c r="Q80" i="6"/>
  <c r="Q75" i="6"/>
  <c r="G75" i="6"/>
  <c r="Q78" i="6"/>
  <c r="Q76" i="6"/>
  <c r="Q77" i="6"/>
  <c r="Q79" i="6"/>
  <c r="N91" i="6"/>
  <c r="J91" i="6"/>
  <c r="L91" i="6"/>
  <c r="M91" i="6"/>
  <c r="K91" i="6"/>
  <c r="F96" i="6"/>
  <c r="J89" i="6"/>
  <c r="L89" i="6"/>
  <c r="N89" i="6"/>
  <c r="K89" i="6"/>
  <c r="M89" i="6"/>
  <c r="J93" i="6"/>
  <c r="N93" i="6"/>
  <c r="K93" i="6"/>
  <c r="M93" i="6"/>
  <c r="L93" i="6"/>
  <c r="L92" i="6"/>
  <c r="M92" i="6"/>
  <c r="K92" i="6"/>
  <c r="N92" i="6"/>
  <c r="J92" i="6"/>
  <c r="N90" i="6"/>
  <c r="J90" i="6"/>
  <c r="L90" i="6"/>
  <c r="K90" i="6"/>
  <c r="M90" i="6"/>
  <c r="I99" i="6"/>
  <c r="K94" i="6"/>
  <c r="N94" i="6"/>
  <c r="M94" i="6"/>
  <c r="J94" i="6"/>
  <c r="L94" i="6"/>
  <c r="B11" i="4"/>
  <c r="F18" i="6"/>
  <c r="F18" i="3"/>
  <c r="Q80" i="3"/>
  <c r="P73" i="3"/>
  <c r="P70" i="3"/>
  <c r="Q77" i="3"/>
  <c r="Q76" i="3"/>
  <c r="P71" i="3"/>
  <c r="Q79" i="3"/>
  <c r="P72" i="3"/>
  <c r="P69" i="3"/>
  <c r="Q75" i="3"/>
  <c r="Q78" i="3"/>
  <c r="P68" i="3"/>
  <c r="Q13" i="2"/>
  <c r="T17" i="2"/>
  <c r="U17" i="2" s="1"/>
  <c r="O85" i="3"/>
  <c r="O83" i="3"/>
  <c r="O86" i="3"/>
  <c r="O84" i="3"/>
  <c r="O87" i="3"/>
  <c r="O82" i="3"/>
  <c r="L94" i="3"/>
  <c r="K94" i="3"/>
  <c r="J94" i="3"/>
  <c r="M94" i="3"/>
  <c r="N94" i="3"/>
  <c r="K93" i="3"/>
  <c r="L93" i="3"/>
  <c r="J93" i="3"/>
  <c r="M93" i="3"/>
  <c r="N93" i="3"/>
  <c r="L92" i="3"/>
  <c r="K92" i="3"/>
  <c r="J92" i="3"/>
  <c r="M92" i="3"/>
  <c r="N92" i="3"/>
  <c r="L91" i="3"/>
  <c r="K91" i="3"/>
  <c r="J91" i="3"/>
  <c r="M91" i="3"/>
  <c r="N91" i="3"/>
  <c r="K90" i="3"/>
  <c r="L90" i="3"/>
  <c r="J90" i="3"/>
  <c r="M90" i="3"/>
  <c r="N90" i="3"/>
  <c r="L89" i="3"/>
  <c r="K89" i="3"/>
  <c r="J89" i="3"/>
  <c r="N89" i="3"/>
  <c r="M89" i="3"/>
  <c r="I99" i="3"/>
  <c r="F96" i="3"/>
  <c r="I100" i="3"/>
  <c r="I101" i="3"/>
  <c r="E103" i="3"/>
  <c r="H96" i="3"/>
  <c r="I96" i="3"/>
  <c r="I98" i="3"/>
  <c r="I97" i="3"/>
  <c r="O42" i="3"/>
  <c r="Q87" i="6" l="1"/>
  <c r="Q84" i="6"/>
  <c r="Q83" i="6"/>
  <c r="Q82" i="6"/>
  <c r="Q86" i="6"/>
  <c r="Q85" i="6"/>
  <c r="G82" i="6"/>
  <c r="P79" i="6"/>
  <c r="P77" i="6"/>
  <c r="P76" i="6"/>
  <c r="P78" i="6"/>
  <c r="P75" i="6"/>
  <c r="P80" i="6"/>
  <c r="H103" i="6"/>
  <c r="O92" i="6"/>
  <c r="O94" i="6"/>
  <c r="K99" i="6"/>
  <c r="M99" i="6"/>
  <c r="N99" i="6"/>
  <c r="J99" i="6"/>
  <c r="L99" i="6"/>
  <c r="O90" i="6"/>
  <c r="O89" i="6"/>
  <c r="O91" i="6"/>
  <c r="O93" i="6"/>
  <c r="B12" i="4"/>
  <c r="F19" i="6"/>
  <c r="F19" i="3"/>
  <c r="Q82" i="3"/>
  <c r="P75" i="3"/>
  <c r="P78" i="3"/>
  <c r="Q84" i="3"/>
  <c r="P79" i="3"/>
  <c r="Q87" i="3"/>
  <c r="Q83" i="3"/>
  <c r="Q86" i="3"/>
  <c r="Q85" i="3"/>
  <c r="P80" i="3"/>
  <c r="P76" i="3"/>
  <c r="P77" i="3"/>
  <c r="Q14" i="2"/>
  <c r="T14" i="2"/>
  <c r="U14" i="2" s="1"/>
  <c r="O89" i="3"/>
  <c r="O94" i="3"/>
  <c r="O93" i="3"/>
  <c r="O92" i="3"/>
  <c r="O91" i="3"/>
  <c r="O90" i="3"/>
  <c r="J97" i="3"/>
  <c r="M97" i="3"/>
  <c r="K97" i="3"/>
  <c r="N97" i="3"/>
  <c r="L97" i="3"/>
  <c r="J98" i="3"/>
  <c r="M98" i="3"/>
  <c r="K98" i="3"/>
  <c r="N98" i="3"/>
  <c r="L98" i="3"/>
  <c r="J96" i="3"/>
  <c r="M96" i="3"/>
  <c r="K96" i="3"/>
  <c r="N96" i="3"/>
  <c r="L96" i="3"/>
  <c r="F103" i="3"/>
  <c r="I103" i="3"/>
  <c r="I107" i="3"/>
  <c r="E110" i="3"/>
  <c r="I105" i="3"/>
  <c r="H103" i="3"/>
  <c r="I106" i="3"/>
  <c r="I104" i="3"/>
  <c r="I108" i="3"/>
  <c r="J101" i="3"/>
  <c r="N101" i="3"/>
  <c r="L101" i="3"/>
  <c r="M101" i="3"/>
  <c r="K101" i="3"/>
  <c r="J100" i="3"/>
  <c r="N100" i="3"/>
  <c r="L100" i="3"/>
  <c r="M100" i="3"/>
  <c r="K100" i="3"/>
  <c r="J99" i="3"/>
  <c r="N99" i="3"/>
  <c r="L99" i="3"/>
  <c r="M99" i="3"/>
  <c r="K99" i="3"/>
  <c r="O43" i="3"/>
  <c r="P85" i="6" l="1"/>
  <c r="P83" i="6"/>
  <c r="P84" i="6"/>
  <c r="P82" i="6"/>
  <c r="P87" i="6"/>
  <c r="P86" i="6"/>
  <c r="O99" i="6"/>
  <c r="Q91" i="6"/>
  <c r="G89" i="6"/>
  <c r="Q89" i="6"/>
  <c r="Q94" i="6"/>
  <c r="Q90" i="6"/>
  <c r="Q92" i="6"/>
  <c r="Q93" i="6"/>
  <c r="B13" i="4"/>
  <c r="F20" i="6"/>
  <c r="F20" i="3"/>
  <c r="P83" i="3"/>
  <c r="Q90" i="3"/>
  <c r="P86" i="3"/>
  <c r="P87" i="3"/>
  <c r="Q91" i="3"/>
  <c r="P82" i="3"/>
  <c r="P84" i="3"/>
  <c r="Q92" i="3"/>
  <c r="Q93" i="3"/>
  <c r="Q94" i="3"/>
  <c r="Q89" i="3"/>
  <c r="P85" i="3"/>
  <c r="Q15" i="2"/>
  <c r="T11" i="2"/>
  <c r="U11" i="2" s="1"/>
  <c r="G89" i="3"/>
  <c r="O99" i="3"/>
  <c r="O97" i="3"/>
  <c r="O101" i="3"/>
  <c r="O100" i="3"/>
  <c r="O98" i="3"/>
  <c r="O96" i="3"/>
  <c r="K108" i="3"/>
  <c r="J108" i="3"/>
  <c r="M108" i="3"/>
  <c r="N108" i="3"/>
  <c r="L108" i="3"/>
  <c r="K104" i="3"/>
  <c r="J104" i="3"/>
  <c r="N104" i="3"/>
  <c r="L104" i="3"/>
  <c r="M104" i="3"/>
  <c r="K106" i="3"/>
  <c r="J106" i="3"/>
  <c r="N106" i="3"/>
  <c r="L106" i="3"/>
  <c r="M106" i="3"/>
  <c r="K105" i="3"/>
  <c r="J105" i="3"/>
  <c r="N105" i="3"/>
  <c r="L105" i="3"/>
  <c r="M105" i="3"/>
  <c r="E117" i="3"/>
  <c r="I114" i="3"/>
  <c r="I110" i="3"/>
  <c r="I111" i="3"/>
  <c r="I115" i="3"/>
  <c r="F110" i="3"/>
  <c r="H110" i="3"/>
  <c r="I112" i="3"/>
  <c r="I113" i="3"/>
  <c r="K107" i="3"/>
  <c r="J107" i="3"/>
  <c r="N107" i="3"/>
  <c r="L107" i="3"/>
  <c r="M107" i="3"/>
  <c r="K103" i="3"/>
  <c r="J103" i="3"/>
  <c r="M103" i="3"/>
  <c r="N103" i="3"/>
  <c r="L103" i="3"/>
  <c r="O44" i="3"/>
  <c r="P92" i="6" l="1"/>
  <c r="P90" i="6"/>
  <c r="P94" i="6"/>
  <c r="P89" i="6"/>
  <c r="P93" i="6"/>
  <c r="P91" i="6"/>
  <c r="B14" i="4"/>
  <c r="F21" i="3"/>
  <c r="F21" i="6"/>
  <c r="Q96" i="3"/>
  <c r="P90" i="3"/>
  <c r="Q101" i="3"/>
  <c r="P89" i="3"/>
  <c r="P91" i="3"/>
  <c r="Q98" i="3"/>
  <c r="Q97" i="3"/>
  <c r="P94" i="3"/>
  <c r="Q99" i="3"/>
  <c r="P93" i="3"/>
  <c r="Q100" i="3"/>
  <c r="P92" i="3"/>
  <c r="Q16" i="2"/>
  <c r="T20" i="2"/>
  <c r="U20" i="2" s="1"/>
  <c r="G96" i="3"/>
  <c r="O104" i="3"/>
  <c r="O103" i="3"/>
  <c r="O108" i="3"/>
  <c r="O107" i="3"/>
  <c r="O106" i="3"/>
  <c r="O105" i="3"/>
  <c r="J113" i="3"/>
  <c r="N113" i="3"/>
  <c r="L113" i="3"/>
  <c r="K113" i="3"/>
  <c r="M113" i="3"/>
  <c r="J112" i="3"/>
  <c r="M112" i="3"/>
  <c r="N112" i="3"/>
  <c r="L112" i="3"/>
  <c r="K112" i="3"/>
  <c r="J115" i="3"/>
  <c r="L115" i="3"/>
  <c r="K115" i="3"/>
  <c r="M115" i="3"/>
  <c r="N115" i="3"/>
  <c r="J111" i="3"/>
  <c r="M111" i="3"/>
  <c r="N111" i="3"/>
  <c r="L111" i="3"/>
  <c r="K111" i="3"/>
  <c r="J110" i="3"/>
  <c r="K110" i="3"/>
  <c r="M110" i="3"/>
  <c r="N110" i="3"/>
  <c r="L110" i="3"/>
  <c r="J114" i="3"/>
  <c r="N114" i="3"/>
  <c r="L114" i="3"/>
  <c r="K114" i="3"/>
  <c r="M114" i="3"/>
  <c r="E124" i="3"/>
  <c r="E131" i="3" s="1"/>
  <c r="I118" i="3"/>
  <c r="I119" i="3"/>
  <c r="I120" i="3"/>
  <c r="I121" i="3"/>
  <c r="I122" i="3"/>
  <c r="F117" i="3"/>
  <c r="H117" i="3"/>
  <c r="I117" i="3"/>
  <c r="O45" i="3"/>
  <c r="Q44" i="3" s="1"/>
  <c r="B15" i="4" l="1"/>
  <c r="I133" i="3" s="1"/>
  <c r="F22" i="3"/>
  <c r="F22" i="6"/>
  <c r="P98" i="3"/>
  <c r="P100" i="3"/>
  <c r="Q43" i="3"/>
  <c r="Q107" i="3"/>
  <c r="Q106" i="3"/>
  <c r="P97" i="3"/>
  <c r="Q108" i="3"/>
  <c r="Q103" i="3"/>
  <c r="Q104" i="3"/>
  <c r="P96" i="3"/>
  <c r="P101" i="3"/>
  <c r="Q42" i="3"/>
  <c r="G40" i="3"/>
  <c r="Q45" i="3"/>
  <c r="Q40" i="3"/>
  <c r="Q105" i="3"/>
  <c r="P99" i="3"/>
  <c r="Q41" i="3"/>
  <c r="Q17" i="2"/>
  <c r="T16" i="2"/>
  <c r="U16" i="2" s="1"/>
  <c r="O115" i="3"/>
  <c r="O114" i="3"/>
  <c r="O113" i="3"/>
  <c r="O111" i="3"/>
  <c r="O112" i="3"/>
  <c r="O110" i="3"/>
  <c r="G103" i="3"/>
  <c r="E138" i="3"/>
  <c r="I136" i="3"/>
  <c r="F131" i="3"/>
  <c r="H131" i="3"/>
  <c r="I131" i="3"/>
  <c r="I132" i="3"/>
  <c r="I134" i="3"/>
  <c r="M117" i="3"/>
  <c r="J117" i="3"/>
  <c r="L117" i="3"/>
  <c r="K117" i="3"/>
  <c r="N117" i="3"/>
  <c r="L122" i="3"/>
  <c r="J122" i="3"/>
  <c r="K122" i="3"/>
  <c r="M122" i="3"/>
  <c r="N122" i="3"/>
  <c r="K121" i="3"/>
  <c r="M121" i="3"/>
  <c r="N121" i="3"/>
  <c r="J121" i="3"/>
  <c r="L121" i="3"/>
  <c r="K120" i="3"/>
  <c r="M120" i="3"/>
  <c r="J120" i="3"/>
  <c r="L120" i="3"/>
  <c r="N120" i="3"/>
  <c r="N119" i="3"/>
  <c r="J119" i="3"/>
  <c r="K119" i="3"/>
  <c r="M119" i="3"/>
  <c r="L119" i="3"/>
  <c r="J118" i="3"/>
  <c r="K118" i="3"/>
  <c r="M118" i="3"/>
  <c r="L118" i="3"/>
  <c r="N118" i="3"/>
  <c r="I129" i="3"/>
  <c r="F124" i="3"/>
  <c r="I124" i="3"/>
  <c r="I125" i="3"/>
  <c r="I126" i="3"/>
  <c r="H124" i="3"/>
  <c r="I127" i="3"/>
  <c r="I128" i="3"/>
  <c r="G68" i="3"/>
  <c r="G75" i="3"/>
  <c r="I135" i="3" l="1"/>
  <c r="M135" i="3" s="1"/>
  <c r="B16" i="4"/>
  <c r="I139" i="3" s="1"/>
  <c r="F23" i="3"/>
  <c r="F23" i="6"/>
  <c r="Q111" i="3"/>
  <c r="Q112" i="3"/>
  <c r="P104" i="3"/>
  <c r="P106" i="3"/>
  <c r="P105" i="3"/>
  <c r="P103" i="3"/>
  <c r="Q113" i="3"/>
  <c r="P42" i="3"/>
  <c r="P40" i="3"/>
  <c r="P43" i="3"/>
  <c r="Q114" i="3"/>
  <c r="P45" i="3"/>
  <c r="P108" i="3"/>
  <c r="Q115" i="3"/>
  <c r="P107" i="3"/>
  <c r="Q110" i="3"/>
  <c r="P41" i="3"/>
  <c r="P44" i="3"/>
  <c r="Q18" i="2"/>
  <c r="T12" i="2"/>
  <c r="U12" i="2" s="1"/>
  <c r="G110" i="3"/>
  <c r="O117" i="3"/>
  <c r="O119" i="3"/>
  <c r="J133" i="3"/>
  <c r="L133" i="3"/>
  <c r="M133" i="3"/>
  <c r="N133" i="3"/>
  <c r="K133" i="3"/>
  <c r="J136" i="3"/>
  <c r="N136" i="3"/>
  <c r="K136" i="3"/>
  <c r="L136" i="3"/>
  <c r="M136" i="3"/>
  <c r="J132" i="3"/>
  <c r="L132" i="3"/>
  <c r="M132" i="3"/>
  <c r="N132" i="3"/>
  <c r="K132" i="3"/>
  <c r="J131" i="3"/>
  <c r="K131" i="3"/>
  <c r="L131" i="3"/>
  <c r="M131" i="3"/>
  <c r="N131" i="3"/>
  <c r="O120" i="3"/>
  <c r="O122" i="3"/>
  <c r="J134" i="3"/>
  <c r="M134" i="3"/>
  <c r="N134" i="3"/>
  <c r="K134" i="3"/>
  <c r="L134" i="3"/>
  <c r="E145" i="3"/>
  <c r="I138" i="3"/>
  <c r="I142" i="3"/>
  <c r="F138" i="3"/>
  <c r="O118" i="3"/>
  <c r="O121" i="3"/>
  <c r="J128" i="3"/>
  <c r="M128" i="3"/>
  <c r="K128" i="3"/>
  <c r="L128" i="3"/>
  <c r="N128" i="3"/>
  <c r="J127" i="3"/>
  <c r="N127" i="3"/>
  <c r="M127" i="3"/>
  <c r="K127" i="3"/>
  <c r="L127" i="3"/>
  <c r="J126" i="3"/>
  <c r="N126" i="3"/>
  <c r="M126" i="3"/>
  <c r="K126" i="3"/>
  <c r="L126" i="3"/>
  <c r="J125" i="3"/>
  <c r="M125" i="3"/>
  <c r="K125" i="3"/>
  <c r="L125" i="3"/>
  <c r="N125" i="3"/>
  <c r="J124" i="3"/>
  <c r="N124" i="3"/>
  <c r="M124" i="3"/>
  <c r="K124" i="3"/>
  <c r="L124" i="3"/>
  <c r="J129" i="3"/>
  <c r="M129" i="3"/>
  <c r="K129" i="3"/>
  <c r="L129" i="3"/>
  <c r="N129" i="3"/>
  <c r="G54" i="3"/>
  <c r="H138" i="3" l="1"/>
  <c r="I143" i="3"/>
  <c r="N143" i="3" s="1"/>
  <c r="K135" i="3"/>
  <c r="L135" i="3"/>
  <c r="N135" i="3"/>
  <c r="J135" i="3"/>
  <c r="I141" i="3"/>
  <c r="K141" i="3" s="1"/>
  <c r="I140" i="3"/>
  <c r="K140" i="3" s="1"/>
  <c r="B17" i="4"/>
  <c r="F145" i="3" s="1"/>
  <c r="F24" i="6"/>
  <c r="F24" i="3"/>
  <c r="Q118" i="3"/>
  <c r="Q120" i="3"/>
  <c r="P112" i="3"/>
  <c r="P110" i="3"/>
  <c r="Q119" i="3"/>
  <c r="P113" i="3"/>
  <c r="Q117" i="3"/>
  <c r="P115" i="3"/>
  <c r="P114" i="3"/>
  <c r="P111" i="3"/>
  <c r="Q121" i="3"/>
  <c r="Q122" i="3"/>
  <c r="Q19" i="2"/>
  <c r="T22" i="2"/>
  <c r="U22" i="2" s="1"/>
  <c r="O136" i="3"/>
  <c r="O126" i="3"/>
  <c r="O132" i="3"/>
  <c r="O134" i="3"/>
  <c r="O133" i="3"/>
  <c r="O131" i="3"/>
  <c r="G117" i="3"/>
  <c r="O124" i="3"/>
  <c r="O128" i="3"/>
  <c r="O125" i="3"/>
  <c r="O127" i="3"/>
  <c r="O129" i="3"/>
  <c r="K142" i="3"/>
  <c r="L142" i="3"/>
  <c r="M142" i="3"/>
  <c r="N142" i="3"/>
  <c r="J142" i="3"/>
  <c r="L139" i="3"/>
  <c r="M139" i="3"/>
  <c r="J139" i="3"/>
  <c r="N139" i="3"/>
  <c r="K139" i="3"/>
  <c r="J138" i="3"/>
  <c r="K138" i="3"/>
  <c r="L138" i="3"/>
  <c r="M138" i="3"/>
  <c r="N138" i="3"/>
  <c r="E152" i="3"/>
  <c r="I145" i="3"/>
  <c r="I147" i="3"/>
  <c r="I146" i="3"/>
  <c r="G82" i="3"/>
  <c r="L143" i="3" l="1"/>
  <c r="J143" i="3"/>
  <c r="M143" i="3"/>
  <c r="K143" i="3"/>
  <c r="I150" i="3"/>
  <c r="J150" i="3" s="1"/>
  <c r="N140" i="3"/>
  <c r="O135" i="3"/>
  <c r="G131" i="3" s="1"/>
  <c r="N141" i="3"/>
  <c r="J141" i="3"/>
  <c r="J140" i="3"/>
  <c r="M141" i="3"/>
  <c r="L141" i="3"/>
  <c r="M140" i="3"/>
  <c r="L140" i="3"/>
  <c r="I148" i="3"/>
  <c r="K148" i="3" s="1"/>
  <c r="H145" i="3"/>
  <c r="I149" i="3"/>
  <c r="N149" i="3" s="1"/>
  <c r="B18" i="4"/>
  <c r="I153" i="3" s="1"/>
  <c r="F25" i="3"/>
  <c r="F25" i="6"/>
  <c r="P118" i="3"/>
  <c r="Q124" i="3"/>
  <c r="Q128" i="3"/>
  <c r="Q126" i="3"/>
  <c r="P117" i="3"/>
  <c r="P119" i="3"/>
  <c r="P122" i="3"/>
  <c r="Q129" i="3"/>
  <c r="P121" i="3"/>
  <c r="Q127" i="3"/>
  <c r="P120" i="3"/>
  <c r="Q125" i="3"/>
  <c r="Q20" i="2"/>
  <c r="T13" i="2"/>
  <c r="U13" i="2" s="1"/>
  <c r="O142" i="3"/>
  <c r="O139" i="3"/>
  <c r="O138" i="3"/>
  <c r="G124" i="3"/>
  <c r="M145" i="3"/>
  <c r="N145" i="3"/>
  <c r="J145" i="3"/>
  <c r="K145" i="3"/>
  <c r="L145" i="3"/>
  <c r="F152" i="3"/>
  <c r="E159" i="3"/>
  <c r="M146" i="3"/>
  <c r="N146" i="3"/>
  <c r="K146" i="3"/>
  <c r="L146" i="3"/>
  <c r="J146" i="3"/>
  <c r="M147" i="3"/>
  <c r="N147" i="3"/>
  <c r="J147" i="3"/>
  <c r="K147" i="3"/>
  <c r="L147" i="3"/>
  <c r="O141" i="3" l="1"/>
  <c r="O140" i="3"/>
  <c r="O143" i="3"/>
  <c r="Q141" i="3" s="1"/>
  <c r="L150" i="3"/>
  <c r="K150" i="3"/>
  <c r="N150" i="3"/>
  <c r="M150" i="3"/>
  <c r="Q133" i="3"/>
  <c r="Q132" i="3"/>
  <c r="I152" i="3"/>
  <c r="J152" i="3" s="1"/>
  <c r="H152" i="3"/>
  <c r="Q136" i="3"/>
  <c r="Q134" i="3"/>
  <c r="Q135" i="3"/>
  <c r="Q131" i="3"/>
  <c r="M148" i="3"/>
  <c r="J148" i="3"/>
  <c r="N148" i="3"/>
  <c r="K149" i="3"/>
  <c r="J149" i="3"/>
  <c r="L149" i="3"/>
  <c r="M149" i="3"/>
  <c r="L148" i="3"/>
  <c r="I156" i="3"/>
  <c r="K156" i="3" s="1"/>
  <c r="I157" i="3"/>
  <c r="K157" i="3" s="1"/>
  <c r="I155" i="3"/>
  <c r="K155" i="3" s="1"/>
  <c r="I154" i="3"/>
  <c r="M154" i="3" s="1"/>
  <c r="B19" i="4"/>
  <c r="I159" i="3" s="1"/>
  <c r="F26" i="6"/>
  <c r="F26" i="3"/>
  <c r="P127" i="3"/>
  <c r="Q143" i="3"/>
  <c r="P124" i="3"/>
  <c r="P125" i="3"/>
  <c r="P129" i="3"/>
  <c r="P126" i="3"/>
  <c r="P128" i="3"/>
  <c r="Q21" i="2"/>
  <c r="T29" i="2"/>
  <c r="U29" i="2" s="1"/>
  <c r="G138" i="3"/>
  <c r="O147" i="3"/>
  <c r="O146" i="3"/>
  <c r="O145" i="3"/>
  <c r="E166" i="3"/>
  <c r="J153" i="3"/>
  <c r="K153" i="3"/>
  <c r="L153" i="3"/>
  <c r="M153" i="3"/>
  <c r="N153" i="3"/>
  <c r="Q139" i="3" l="1"/>
  <c r="Q138" i="3"/>
  <c r="Q140" i="3"/>
  <c r="Q142" i="3"/>
  <c r="O150" i="3"/>
  <c r="N152" i="3"/>
  <c r="K152" i="3"/>
  <c r="I163" i="3"/>
  <c r="L163" i="3" s="1"/>
  <c r="M152" i="3"/>
  <c r="L152" i="3"/>
  <c r="I164" i="3"/>
  <c r="N164" i="3" s="1"/>
  <c r="O149" i="3"/>
  <c r="P135" i="3"/>
  <c r="P131" i="3"/>
  <c r="P132" i="3"/>
  <c r="P136" i="3"/>
  <c r="P133" i="3"/>
  <c r="P134" i="3"/>
  <c r="O148" i="3"/>
  <c r="L154" i="3"/>
  <c r="J154" i="3"/>
  <c r="N155" i="3"/>
  <c r="L155" i="3"/>
  <c r="J155" i="3"/>
  <c r="M155" i="3"/>
  <c r="M157" i="3"/>
  <c r="L157" i="3"/>
  <c r="N157" i="3"/>
  <c r="J157" i="3"/>
  <c r="L156" i="3"/>
  <c r="J156" i="3"/>
  <c r="N156" i="3"/>
  <c r="M156" i="3"/>
  <c r="K154" i="3"/>
  <c r="N154" i="3"/>
  <c r="I162" i="3"/>
  <c r="J162" i="3" s="1"/>
  <c r="I161" i="3"/>
  <c r="J161" i="3" s="1"/>
  <c r="H159" i="3"/>
  <c r="I160" i="3"/>
  <c r="J160" i="3" s="1"/>
  <c r="F159" i="3"/>
  <c r="B20" i="4"/>
  <c r="I169" i="3" s="1"/>
  <c r="F27" i="6"/>
  <c r="F27" i="3"/>
  <c r="Q22" i="2"/>
  <c r="T15" i="2"/>
  <c r="U15" i="2" s="1"/>
  <c r="O153" i="3"/>
  <c r="J159" i="3"/>
  <c r="K159" i="3"/>
  <c r="L159" i="3"/>
  <c r="M159" i="3"/>
  <c r="N159" i="3"/>
  <c r="E173" i="3"/>
  <c r="I171" i="3"/>
  <c r="P140" i="3" l="1"/>
  <c r="P139" i="3"/>
  <c r="P142" i="3"/>
  <c r="N163" i="3"/>
  <c r="P141" i="3"/>
  <c r="P143" i="3"/>
  <c r="P138" i="3"/>
  <c r="M163" i="3"/>
  <c r="O155" i="3"/>
  <c r="O157" i="3"/>
  <c r="M164" i="3"/>
  <c r="O152" i="3"/>
  <c r="K164" i="3"/>
  <c r="L164" i="3"/>
  <c r="J164" i="3"/>
  <c r="O156" i="3"/>
  <c r="O154" i="3"/>
  <c r="K163" i="3"/>
  <c r="J163" i="3"/>
  <c r="G145" i="3"/>
  <c r="Q148" i="3"/>
  <c r="Q146" i="3"/>
  <c r="Q149" i="3"/>
  <c r="Q145" i="3"/>
  <c r="Q147" i="3"/>
  <c r="Q150" i="3"/>
  <c r="N162" i="3"/>
  <c r="L162" i="3"/>
  <c r="M162" i="3"/>
  <c r="K162" i="3"/>
  <c r="M161" i="3"/>
  <c r="L161" i="3"/>
  <c r="K161" i="3"/>
  <c r="N161" i="3"/>
  <c r="H166" i="3"/>
  <c r="I166" i="3"/>
  <c r="N166" i="3" s="1"/>
  <c r="I170" i="3"/>
  <c r="M170" i="3" s="1"/>
  <c r="I168" i="3"/>
  <c r="L168" i="3" s="1"/>
  <c r="I167" i="3"/>
  <c r="J167" i="3" s="1"/>
  <c r="N160" i="3"/>
  <c r="M160" i="3"/>
  <c r="L160" i="3"/>
  <c r="K160" i="3"/>
  <c r="B21" i="4"/>
  <c r="B22" i="4" s="1"/>
  <c r="F28" i="6"/>
  <c r="F28" i="3"/>
  <c r="Q23" i="2"/>
  <c r="T24" i="2"/>
  <c r="U24" i="2" s="1"/>
  <c r="O159" i="3"/>
  <c r="E180" i="3"/>
  <c r="N171" i="3"/>
  <c r="L171" i="3"/>
  <c r="M171" i="3"/>
  <c r="J171" i="3"/>
  <c r="K171" i="3"/>
  <c r="N169" i="3"/>
  <c r="L169" i="3"/>
  <c r="M169" i="3"/>
  <c r="J169" i="3"/>
  <c r="K169" i="3"/>
  <c r="O163" i="3" l="1"/>
  <c r="O162" i="3"/>
  <c r="O160" i="3"/>
  <c r="B23" i="4"/>
  <c r="F30" i="6"/>
  <c r="F30" i="3"/>
  <c r="Q157" i="3"/>
  <c r="O164" i="3"/>
  <c r="Q153" i="3"/>
  <c r="Q152" i="3"/>
  <c r="O161" i="3"/>
  <c r="Q155" i="3"/>
  <c r="Q154" i="3"/>
  <c r="G152" i="3"/>
  <c r="Q156" i="3"/>
  <c r="P146" i="3"/>
  <c r="P150" i="3"/>
  <c r="P148" i="3"/>
  <c r="P147" i="3"/>
  <c r="P145" i="3"/>
  <c r="P149" i="3"/>
  <c r="J166" i="3"/>
  <c r="M166" i="3"/>
  <c r="K166" i="3"/>
  <c r="L166" i="3"/>
  <c r="K170" i="3"/>
  <c r="L170" i="3"/>
  <c r="N170" i="3"/>
  <c r="J170" i="3"/>
  <c r="N168" i="3"/>
  <c r="K168" i="3"/>
  <c r="M167" i="3"/>
  <c r="K167" i="3"/>
  <c r="N167" i="3"/>
  <c r="L167" i="3"/>
  <c r="J168" i="3"/>
  <c r="M168" i="3"/>
  <c r="F29" i="3"/>
  <c r="F29" i="6"/>
  <c r="Q24" i="2"/>
  <c r="T19" i="2"/>
  <c r="U19" i="2" s="1"/>
  <c r="O169" i="3"/>
  <c r="O171" i="3"/>
  <c r="E187" i="3"/>
  <c r="O168" i="3" l="1"/>
  <c r="Q160" i="3"/>
  <c r="F31" i="3"/>
  <c r="F31" i="6"/>
  <c r="Q161" i="3"/>
  <c r="O170" i="3"/>
  <c r="Q164" i="3"/>
  <c r="O166" i="3"/>
  <c r="Q162" i="3"/>
  <c r="Q163" i="3"/>
  <c r="O167" i="3"/>
  <c r="P156" i="3"/>
  <c r="P157" i="3"/>
  <c r="G159" i="3"/>
  <c r="P152" i="3"/>
  <c r="P153" i="3"/>
  <c r="Q159" i="3"/>
  <c r="P154" i="3"/>
  <c r="P155" i="3"/>
  <c r="F173" i="6"/>
  <c r="I194" i="3"/>
  <c r="I177" i="3"/>
  <c r="I153" i="6"/>
  <c r="F187" i="6"/>
  <c r="I173" i="6"/>
  <c r="I174" i="3"/>
  <c r="H194" i="3"/>
  <c r="I182" i="3"/>
  <c r="I178" i="6"/>
  <c r="F187" i="3"/>
  <c r="I190" i="3"/>
  <c r="I115" i="6"/>
  <c r="I183" i="3"/>
  <c r="H187" i="6"/>
  <c r="I145" i="6"/>
  <c r="F103" i="6"/>
  <c r="F159" i="6"/>
  <c r="H180" i="6"/>
  <c r="I132" i="6"/>
  <c r="I162" i="6"/>
  <c r="I104" i="6"/>
  <c r="I152" i="6"/>
  <c r="I196" i="3"/>
  <c r="I188" i="6"/>
  <c r="I173" i="3"/>
  <c r="F152" i="6"/>
  <c r="I187" i="3"/>
  <c r="I192" i="6"/>
  <c r="I194" i="6"/>
  <c r="I129" i="6"/>
  <c r="I108" i="6"/>
  <c r="I176" i="6"/>
  <c r="H173" i="6"/>
  <c r="F117" i="6"/>
  <c r="F166" i="6"/>
  <c r="I101" i="6"/>
  <c r="I98" i="6"/>
  <c r="F173" i="3"/>
  <c r="I181" i="6"/>
  <c r="I175" i="3"/>
  <c r="I191" i="6"/>
  <c r="I105" i="6"/>
  <c r="I141" i="6"/>
  <c r="I185" i="3"/>
  <c r="F138" i="6"/>
  <c r="I146" i="6"/>
  <c r="H180" i="3"/>
  <c r="F180" i="3"/>
  <c r="I170" i="6"/>
  <c r="H145" i="6"/>
  <c r="F145" i="6"/>
  <c r="I185" i="6"/>
  <c r="I138" i="6"/>
  <c r="I183" i="6"/>
  <c r="I149" i="6"/>
  <c r="F166" i="3"/>
  <c r="I97" i="6"/>
  <c r="I100" i="6"/>
  <c r="I96" i="6"/>
  <c r="I118" i="6"/>
  <c r="I178" i="3"/>
  <c r="H187" i="3"/>
  <c r="I188" i="3"/>
  <c r="H96" i="6"/>
  <c r="I180" i="3"/>
  <c r="I174" i="6"/>
  <c r="I103" i="6"/>
  <c r="I189" i="6"/>
  <c r="I106" i="6"/>
  <c r="H159" i="6"/>
  <c r="I107" i="6"/>
  <c r="I125" i="6"/>
  <c r="I199" i="6"/>
  <c r="I164" i="6"/>
  <c r="I156" i="6"/>
  <c r="I113" i="6"/>
  <c r="I110" i="6"/>
  <c r="H173" i="3"/>
  <c r="I143" i="6"/>
  <c r="I111" i="6"/>
  <c r="H138" i="6"/>
  <c r="H110" i="6"/>
  <c r="F110" i="6"/>
  <c r="I176" i="3"/>
  <c r="I189" i="3"/>
  <c r="I163" i="6"/>
  <c r="H166" i="6"/>
  <c r="I159" i="6"/>
  <c r="I157" i="6"/>
  <c r="I184" i="3"/>
  <c r="I187" i="6"/>
  <c r="I180" i="6"/>
  <c r="I155" i="6"/>
  <c r="I139" i="6"/>
  <c r="I114" i="6"/>
  <c r="I190" i="6"/>
  <c r="I182" i="6"/>
  <c r="I121" i="6"/>
  <c r="I120" i="6"/>
  <c r="I131" i="6"/>
  <c r="H152" i="6"/>
  <c r="I192" i="3"/>
  <c r="H131" i="6"/>
  <c r="I150" i="6"/>
  <c r="I161" i="6"/>
  <c r="I184" i="6"/>
  <c r="I175" i="6"/>
  <c r="I147" i="6"/>
  <c r="I177" i="6"/>
  <c r="I136" i="6"/>
  <c r="I112" i="6"/>
  <c r="I135" i="6"/>
  <c r="F180" i="6"/>
  <c r="I122" i="6"/>
  <c r="I160" i="6"/>
  <c r="F124" i="6"/>
  <c r="F131" i="6"/>
  <c r="I148" i="6"/>
  <c r="I167" i="6"/>
  <c r="I171" i="6"/>
  <c r="I154" i="6"/>
  <c r="I124" i="6"/>
  <c r="I169" i="6"/>
  <c r="H117" i="6"/>
  <c r="I191" i="3"/>
  <c r="I119" i="6"/>
  <c r="I133" i="6"/>
  <c r="I168" i="6"/>
  <c r="I117" i="6"/>
  <c r="I127" i="6"/>
  <c r="I128" i="6"/>
  <c r="I126" i="6"/>
  <c r="I140" i="6"/>
  <c r="I134" i="6"/>
  <c r="I142" i="6"/>
  <c r="H124" i="6"/>
  <c r="I181" i="3"/>
  <c r="I166" i="6"/>
  <c r="Q25" i="2"/>
  <c r="T18" i="2"/>
  <c r="U18" i="2" s="1"/>
  <c r="E194" i="3"/>
  <c r="I197" i="3" s="1"/>
  <c r="I195" i="3" l="1"/>
  <c r="F194" i="3"/>
  <c r="F194" i="6"/>
  <c r="I199" i="3"/>
  <c r="I198" i="3"/>
  <c r="N198" i="3" s="1"/>
  <c r="I197" i="6"/>
  <c r="J197" i="6" s="1"/>
  <c r="H194" i="6"/>
  <c r="I196" i="6"/>
  <c r="L196" i="6" s="1"/>
  <c r="I198" i="6"/>
  <c r="K198" i="6" s="1"/>
  <c r="I195" i="6"/>
  <c r="Q166" i="3"/>
  <c r="Q171" i="3"/>
  <c r="Q168" i="3"/>
  <c r="Q169" i="3"/>
  <c r="P164" i="3"/>
  <c r="P161" i="3"/>
  <c r="P160" i="3"/>
  <c r="G166" i="3"/>
  <c r="Q170" i="3"/>
  <c r="Q167" i="3"/>
  <c r="P162" i="3"/>
  <c r="P163" i="3"/>
  <c r="P159" i="3"/>
  <c r="J113" i="6"/>
  <c r="K113" i="6"/>
  <c r="M113" i="6"/>
  <c r="N113" i="6"/>
  <c r="L113" i="6"/>
  <c r="N138" i="6"/>
  <c r="J138" i="6"/>
  <c r="L138" i="6"/>
  <c r="M138" i="6"/>
  <c r="K138" i="6"/>
  <c r="J181" i="3"/>
  <c r="L181" i="3"/>
  <c r="M181" i="3"/>
  <c r="K181" i="3"/>
  <c r="N181" i="3"/>
  <c r="M126" i="6"/>
  <c r="N126" i="6"/>
  <c r="L126" i="6"/>
  <c r="K126" i="6"/>
  <c r="J126" i="6"/>
  <c r="L119" i="6"/>
  <c r="M119" i="6"/>
  <c r="J119" i="6"/>
  <c r="K119" i="6"/>
  <c r="N119" i="6"/>
  <c r="N167" i="6"/>
  <c r="K167" i="6"/>
  <c r="J167" i="6"/>
  <c r="L167" i="6"/>
  <c r="M167" i="6"/>
  <c r="L122" i="6"/>
  <c r="K122" i="6"/>
  <c r="J122" i="6"/>
  <c r="N122" i="6"/>
  <c r="M122" i="6"/>
  <c r="J175" i="6"/>
  <c r="N175" i="6"/>
  <c r="L175" i="6"/>
  <c r="K175" i="6"/>
  <c r="M175" i="6"/>
  <c r="N131" i="6"/>
  <c r="J131" i="6"/>
  <c r="M131" i="6"/>
  <c r="K131" i="6"/>
  <c r="L131" i="6"/>
  <c r="J198" i="3"/>
  <c r="L198" i="3"/>
  <c r="K198" i="3"/>
  <c r="N197" i="6"/>
  <c r="K188" i="3"/>
  <c r="N188" i="3"/>
  <c r="L188" i="3"/>
  <c r="J188" i="3"/>
  <c r="M188" i="3"/>
  <c r="N149" i="6"/>
  <c r="M149" i="6"/>
  <c r="L149" i="6"/>
  <c r="J149" i="6"/>
  <c r="K149" i="6"/>
  <c r="J181" i="6"/>
  <c r="L181" i="6"/>
  <c r="K181" i="6"/>
  <c r="N181" i="6"/>
  <c r="M181" i="6"/>
  <c r="N187" i="3"/>
  <c r="K187" i="3"/>
  <c r="J187" i="3"/>
  <c r="L187" i="3"/>
  <c r="M187" i="3"/>
  <c r="L104" i="6"/>
  <c r="M104" i="6"/>
  <c r="K104" i="6"/>
  <c r="J104" i="6"/>
  <c r="N104" i="6"/>
  <c r="K145" i="6"/>
  <c r="M145" i="6"/>
  <c r="J145" i="6"/>
  <c r="N145" i="6"/>
  <c r="L145" i="6"/>
  <c r="M196" i="6"/>
  <c r="N196" i="6"/>
  <c r="L191" i="3"/>
  <c r="K191" i="3"/>
  <c r="M191" i="3"/>
  <c r="N191" i="3"/>
  <c r="J191" i="3"/>
  <c r="N135" i="6"/>
  <c r="M135" i="6"/>
  <c r="K135" i="6"/>
  <c r="J135" i="6"/>
  <c r="L135" i="6"/>
  <c r="J178" i="3"/>
  <c r="N178" i="3"/>
  <c r="M178" i="3"/>
  <c r="K178" i="3"/>
  <c r="L178" i="3"/>
  <c r="J176" i="6"/>
  <c r="M176" i="6"/>
  <c r="N176" i="6"/>
  <c r="K176" i="6"/>
  <c r="L176" i="6"/>
  <c r="K169" i="6"/>
  <c r="J169" i="6"/>
  <c r="L169" i="6"/>
  <c r="M169" i="6"/>
  <c r="N169" i="6"/>
  <c r="N112" i="6"/>
  <c r="K112" i="6"/>
  <c r="J112" i="6"/>
  <c r="M112" i="6"/>
  <c r="L112" i="6"/>
  <c r="J184" i="3"/>
  <c r="N184" i="3"/>
  <c r="K184" i="3"/>
  <c r="L184" i="3"/>
  <c r="M184" i="3"/>
  <c r="J156" i="6"/>
  <c r="N156" i="6"/>
  <c r="M156" i="6"/>
  <c r="K156" i="6"/>
  <c r="L156" i="6"/>
  <c r="N189" i="6"/>
  <c r="J189" i="6"/>
  <c r="L189" i="6"/>
  <c r="K189" i="6"/>
  <c r="M189" i="6"/>
  <c r="K118" i="6"/>
  <c r="L118" i="6"/>
  <c r="J118" i="6"/>
  <c r="M118" i="6"/>
  <c r="N118" i="6"/>
  <c r="J185" i="6"/>
  <c r="L185" i="6"/>
  <c r="K185" i="6"/>
  <c r="M185" i="6"/>
  <c r="N185" i="6"/>
  <c r="J185" i="3"/>
  <c r="N185" i="3"/>
  <c r="L185" i="3"/>
  <c r="M185" i="3"/>
  <c r="K185" i="3"/>
  <c r="M101" i="6"/>
  <c r="L101" i="6"/>
  <c r="K101" i="6"/>
  <c r="J101" i="6"/>
  <c r="N101" i="6"/>
  <c r="L108" i="6"/>
  <c r="N108" i="6"/>
  <c r="M108" i="6"/>
  <c r="J108" i="6"/>
  <c r="K108" i="6"/>
  <c r="J173" i="3"/>
  <c r="N173" i="3"/>
  <c r="L173" i="3"/>
  <c r="M173" i="3"/>
  <c r="K173" i="3"/>
  <c r="K132" i="6"/>
  <c r="L132" i="6"/>
  <c r="J132" i="6"/>
  <c r="N132" i="6"/>
  <c r="M132" i="6"/>
  <c r="K115" i="6"/>
  <c r="M115" i="6"/>
  <c r="L115" i="6"/>
  <c r="J115" i="6"/>
  <c r="N115" i="6"/>
  <c r="M153" i="6"/>
  <c r="K153" i="6"/>
  <c r="J153" i="6"/>
  <c r="L153" i="6"/>
  <c r="N153" i="6"/>
  <c r="K128" i="6"/>
  <c r="J128" i="6"/>
  <c r="N128" i="6"/>
  <c r="M128" i="6"/>
  <c r="L128" i="6"/>
  <c r="N120" i="6"/>
  <c r="K120" i="6"/>
  <c r="M120" i="6"/>
  <c r="J120" i="6"/>
  <c r="L120" i="6"/>
  <c r="J183" i="6"/>
  <c r="M183" i="6"/>
  <c r="N183" i="6"/>
  <c r="K183" i="6"/>
  <c r="L183" i="6"/>
  <c r="J176" i="3"/>
  <c r="M176" i="3"/>
  <c r="N176" i="3"/>
  <c r="K176" i="3"/>
  <c r="L176" i="3"/>
  <c r="J161" i="6"/>
  <c r="K161" i="6"/>
  <c r="N161" i="6"/>
  <c r="L161" i="6"/>
  <c r="M161" i="6"/>
  <c r="J182" i="6"/>
  <c r="L182" i="6"/>
  <c r="M182" i="6"/>
  <c r="K182" i="6"/>
  <c r="N182" i="6"/>
  <c r="M117" i="6"/>
  <c r="L117" i="6"/>
  <c r="K117" i="6"/>
  <c r="J117" i="6"/>
  <c r="N117" i="6"/>
  <c r="K124" i="6"/>
  <c r="M124" i="6"/>
  <c r="N124" i="6"/>
  <c r="L124" i="6"/>
  <c r="J124" i="6"/>
  <c r="L136" i="6"/>
  <c r="J136" i="6"/>
  <c r="N136" i="6"/>
  <c r="M136" i="6"/>
  <c r="K136" i="6"/>
  <c r="M150" i="6"/>
  <c r="K150" i="6"/>
  <c r="L150" i="6"/>
  <c r="N150" i="6"/>
  <c r="J150" i="6"/>
  <c r="K190" i="6"/>
  <c r="J190" i="6"/>
  <c r="N190" i="6"/>
  <c r="M190" i="6"/>
  <c r="L190" i="6"/>
  <c r="J157" i="6"/>
  <c r="M157" i="6"/>
  <c r="L157" i="6"/>
  <c r="N157" i="6"/>
  <c r="K157" i="6"/>
  <c r="L164" i="6"/>
  <c r="K164" i="6"/>
  <c r="M164" i="6"/>
  <c r="J164" i="6"/>
  <c r="N164" i="6"/>
  <c r="J103" i="6"/>
  <c r="K103" i="6"/>
  <c r="N103" i="6"/>
  <c r="M103" i="6"/>
  <c r="L103" i="6"/>
  <c r="K96" i="6"/>
  <c r="J96" i="6"/>
  <c r="M96" i="6"/>
  <c r="L96" i="6"/>
  <c r="N96" i="6"/>
  <c r="J141" i="6"/>
  <c r="N141" i="6"/>
  <c r="L141" i="6"/>
  <c r="M141" i="6"/>
  <c r="K141" i="6"/>
  <c r="J129" i="6"/>
  <c r="L129" i="6"/>
  <c r="N129" i="6"/>
  <c r="K129" i="6"/>
  <c r="M129" i="6"/>
  <c r="J188" i="6"/>
  <c r="N188" i="6"/>
  <c r="L188" i="6"/>
  <c r="M188" i="6"/>
  <c r="K188" i="6"/>
  <c r="J177" i="3"/>
  <c r="K177" i="3"/>
  <c r="N177" i="3"/>
  <c r="M177" i="3"/>
  <c r="L177" i="3"/>
  <c r="M148" i="6"/>
  <c r="N148" i="6"/>
  <c r="K148" i="6"/>
  <c r="L148" i="6"/>
  <c r="J148" i="6"/>
  <c r="L189" i="3"/>
  <c r="N189" i="3"/>
  <c r="K189" i="3"/>
  <c r="M189" i="3"/>
  <c r="J189" i="3"/>
  <c r="N146" i="6"/>
  <c r="K146" i="6"/>
  <c r="M146" i="6"/>
  <c r="L146" i="6"/>
  <c r="J146" i="6"/>
  <c r="N195" i="6"/>
  <c r="M195" i="6"/>
  <c r="K195" i="6"/>
  <c r="J195" i="6"/>
  <c r="L195" i="6"/>
  <c r="L166" i="6"/>
  <c r="M166" i="6"/>
  <c r="K166" i="6"/>
  <c r="J166" i="6"/>
  <c r="N166" i="6"/>
  <c r="L187" i="6"/>
  <c r="M187" i="6"/>
  <c r="K187" i="6"/>
  <c r="N187" i="6"/>
  <c r="J187" i="6"/>
  <c r="J183" i="3"/>
  <c r="K183" i="3"/>
  <c r="M183" i="3"/>
  <c r="N183" i="3"/>
  <c r="L183" i="3"/>
  <c r="J142" i="6"/>
  <c r="M142" i="6"/>
  <c r="L142" i="6"/>
  <c r="K142" i="6"/>
  <c r="N142" i="6"/>
  <c r="M168" i="6"/>
  <c r="L168" i="6"/>
  <c r="K168" i="6"/>
  <c r="J168" i="6"/>
  <c r="N168" i="6"/>
  <c r="N154" i="6"/>
  <c r="J154" i="6"/>
  <c r="L154" i="6"/>
  <c r="M154" i="6"/>
  <c r="K154" i="6"/>
  <c r="N160" i="6"/>
  <c r="K160" i="6"/>
  <c r="M160" i="6"/>
  <c r="J160" i="6"/>
  <c r="L160" i="6"/>
  <c r="J114" i="6"/>
  <c r="M114" i="6"/>
  <c r="K114" i="6"/>
  <c r="N114" i="6"/>
  <c r="L114" i="6"/>
  <c r="L159" i="6"/>
  <c r="J159" i="6"/>
  <c r="N159" i="6"/>
  <c r="K159" i="6"/>
  <c r="M159" i="6"/>
  <c r="L199" i="6"/>
  <c r="J199" i="6"/>
  <c r="M199" i="6"/>
  <c r="N199" i="6"/>
  <c r="K199" i="6"/>
  <c r="J174" i="6"/>
  <c r="K174" i="6"/>
  <c r="N174" i="6"/>
  <c r="M174" i="6"/>
  <c r="L174" i="6"/>
  <c r="J100" i="6"/>
  <c r="M100" i="6"/>
  <c r="K100" i="6"/>
  <c r="L100" i="6"/>
  <c r="N100" i="6"/>
  <c r="M105" i="6"/>
  <c r="J105" i="6"/>
  <c r="K105" i="6"/>
  <c r="L105" i="6"/>
  <c r="N105" i="6"/>
  <c r="L195" i="3"/>
  <c r="K195" i="3"/>
  <c r="N195" i="3"/>
  <c r="M195" i="3"/>
  <c r="J195" i="3"/>
  <c r="J174" i="3"/>
  <c r="K174" i="3"/>
  <c r="L174" i="3"/>
  <c r="M174" i="3"/>
  <c r="N174" i="3"/>
  <c r="M194" i="3"/>
  <c r="N194" i="3"/>
  <c r="J194" i="3"/>
  <c r="L194" i="3"/>
  <c r="K194" i="3"/>
  <c r="J180" i="6"/>
  <c r="M180" i="6"/>
  <c r="K180" i="6"/>
  <c r="L180" i="6"/>
  <c r="N180" i="6"/>
  <c r="J178" i="6"/>
  <c r="M178" i="6"/>
  <c r="L178" i="6"/>
  <c r="K178" i="6"/>
  <c r="N178" i="6"/>
  <c r="K127" i="6"/>
  <c r="M127" i="6"/>
  <c r="J127" i="6"/>
  <c r="N127" i="6"/>
  <c r="L127" i="6"/>
  <c r="L121" i="6"/>
  <c r="M121" i="6"/>
  <c r="K121" i="6"/>
  <c r="J121" i="6"/>
  <c r="N121" i="6"/>
  <c r="L98" i="6"/>
  <c r="N98" i="6"/>
  <c r="M98" i="6"/>
  <c r="K98" i="6"/>
  <c r="J98" i="6"/>
  <c r="J182" i="3"/>
  <c r="L182" i="3"/>
  <c r="M182" i="3"/>
  <c r="K182" i="3"/>
  <c r="N182" i="3"/>
  <c r="K134" i="6"/>
  <c r="M134" i="6"/>
  <c r="N134" i="6"/>
  <c r="J134" i="6"/>
  <c r="L134" i="6"/>
  <c r="N171" i="6"/>
  <c r="K171" i="6"/>
  <c r="J171" i="6"/>
  <c r="M171" i="6"/>
  <c r="L171" i="6"/>
  <c r="N198" i="6"/>
  <c r="L198" i="6"/>
  <c r="J198" i="6"/>
  <c r="J177" i="6"/>
  <c r="N177" i="6"/>
  <c r="K177" i="6"/>
  <c r="L177" i="6"/>
  <c r="M177" i="6"/>
  <c r="L192" i="3"/>
  <c r="J192" i="3"/>
  <c r="K192" i="3"/>
  <c r="M192" i="3"/>
  <c r="N192" i="3"/>
  <c r="N139" i="6"/>
  <c r="J139" i="6"/>
  <c r="M139" i="6"/>
  <c r="L139" i="6"/>
  <c r="K139" i="6"/>
  <c r="L111" i="6"/>
  <c r="J111" i="6"/>
  <c r="N111" i="6"/>
  <c r="M111" i="6"/>
  <c r="K111" i="6"/>
  <c r="K125" i="6"/>
  <c r="L125" i="6"/>
  <c r="M125" i="6"/>
  <c r="N125" i="6"/>
  <c r="J125" i="6"/>
  <c r="J180" i="3"/>
  <c r="M180" i="3"/>
  <c r="K180" i="3"/>
  <c r="N180" i="3"/>
  <c r="L180" i="3"/>
  <c r="M97" i="6"/>
  <c r="N97" i="6"/>
  <c r="L97" i="6"/>
  <c r="K97" i="6"/>
  <c r="J97" i="6"/>
  <c r="J170" i="6"/>
  <c r="M170" i="6"/>
  <c r="L170" i="6"/>
  <c r="N170" i="6"/>
  <c r="K170" i="6"/>
  <c r="N191" i="6"/>
  <c r="L191" i="6"/>
  <c r="K191" i="6"/>
  <c r="M191" i="6"/>
  <c r="J191" i="6"/>
  <c r="J194" i="6"/>
  <c r="K194" i="6"/>
  <c r="M194" i="6"/>
  <c r="L194" i="6"/>
  <c r="N194" i="6"/>
  <c r="L196" i="3"/>
  <c r="J196" i="3"/>
  <c r="K196" i="3"/>
  <c r="N196" i="3"/>
  <c r="M196" i="3"/>
  <c r="M190" i="3"/>
  <c r="N190" i="3"/>
  <c r="J190" i="3"/>
  <c r="K190" i="3"/>
  <c r="L190" i="3"/>
  <c r="N199" i="3"/>
  <c r="L199" i="3"/>
  <c r="J199" i="3"/>
  <c r="K199" i="3"/>
  <c r="M199" i="3"/>
  <c r="J184" i="6"/>
  <c r="N184" i="6"/>
  <c r="K184" i="6"/>
  <c r="M184" i="6"/>
  <c r="L184" i="6"/>
  <c r="L110" i="6"/>
  <c r="K110" i="6"/>
  <c r="M110" i="6"/>
  <c r="J110" i="6"/>
  <c r="N110" i="6"/>
  <c r="N162" i="6"/>
  <c r="J162" i="6"/>
  <c r="M162" i="6"/>
  <c r="L162" i="6"/>
  <c r="K162" i="6"/>
  <c r="M106" i="6"/>
  <c r="L106" i="6"/>
  <c r="J106" i="6"/>
  <c r="K106" i="6"/>
  <c r="N106" i="6"/>
  <c r="K133" i="6"/>
  <c r="M133" i="6"/>
  <c r="L133" i="6"/>
  <c r="N133" i="6"/>
  <c r="J133" i="6"/>
  <c r="N140" i="6"/>
  <c r="K140" i="6"/>
  <c r="M140" i="6"/>
  <c r="J140" i="6"/>
  <c r="L140" i="6"/>
  <c r="M197" i="3"/>
  <c r="N197" i="3"/>
  <c r="L197" i="3"/>
  <c r="K197" i="3"/>
  <c r="J197" i="3"/>
  <c r="M147" i="6"/>
  <c r="L147" i="6"/>
  <c r="K147" i="6"/>
  <c r="J147" i="6"/>
  <c r="N147" i="6"/>
  <c r="K155" i="6"/>
  <c r="L155" i="6"/>
  <c r="J155" i="6"/>
  <c r="M155" i="6"/>
  <c r="N155" i="6"/>
  <c r="N163" i="6"/>
  <c r="M163" i="6"/>
  <c r="L163" i="6"/>
  <c r="K163" i="6"/>
  <c r="J163" i="6"/>
  <c r="J143" i="6"/>
  <c r="L143" i="6"/>
  <c r="N143" i="6"/>
  <c r="M143" i="6"/>
  <c r="K143" i="6"/>
  <c r="K107" i="6"/>
  <c r="L107" i="6"/>
  <c r="N107" i="6"/>
  <c r="M107" i="6"/>
  <c r="J107" i="6"/>
  <c r="J175" i="3"/>
  <c r="M175" i="3"/>
  <c r="N175" i="3"/>
  <c r="L175" i="3"/>
  <c r="K175" i="3"/>
  <c r="J192" i="6"/>
  <c r="N192" i="6"/>
  <c r="M192" i="6"/>
  <c r="L192" i="6"/>
  <c r="K192" i="6"/>
  <c r="L152" i="6"/>
  <c r="N152" i="6"/>
  <c r="K152" i="6"/>
  <c r="J152" i="6"/>
  <c r="M152" i="6"/>
  <c r="J173" i="6"/>
  <c r="N173" i="6"/>
  <c r="L173" i="6"/>
  <c r="K173" i="6"/>
  <c r="M173" i="6"/>
  <c r="P169" i="3"/>
  <c r="Q26" i="2"/>
  <c r="T28" i="2"/>
  <c r="U28" i="2" s="1"/>
  <c r="E201" i="3"/>
  <c r="I206" i="3" s="1"/>
  <c r="M198" i="6" l="1"/>
  <c r="P166" i="3"/>
  <c r="K196" i="6"/>
  <c r="J196" i="6"/>
  <c r="P170" i="3"/>
  <c r="P167" i="3"/>
  <c r="M198" i="3"/>
  <c r="O198" i="3" s="1"/>
  <c r="M197" i="6"/>
  <c r="L197" i="6"/>
  <c r="K197" i="6"/>
  <c r="M206" i="3"/>
  <c r="K206" i="3"/>
  <c r="L206" i="3"/>
  <c r="N206" i="3"/>
  <c r="J206" i="3"/>
  <c r="O112" i="6"/>
  <c r="P171" i="3"/>
  <c r="O114" i="6"/>
  <c r="O110" i="6"/>
  <c r="O115" i="6"/>
  <c r="O113" i="6"/>
  <c r="O111" i="6"/>
  <c r="O143" i="6"/>
  <c r="O141" i="6"/>
  <c r="O139" i="6"/>
  <c r="O142" i="6"/>
  <c r="O138" i="6"/>
  <c r="O140" i="6"/>
  <c r="I204" i="3"/>
  <c r="I205" i="3"/>
  <c r="I201" i="6"/>
  <c r="I204" i="6"/>
  <c r="H201" i="3"/>
  <c r="I206" i="6"/>
  <c r="I203" i="3"/>
  <c r="I205" i="6"/>
  <c r="I203" i="6"/>
  <c r="F201" i="6"/>
  <c r="I202" i="3"/>
  <c r="I202" i="6"/>
  <c r="H201" i="6"/>
  <c r="I201" i="3"/>
  <c r="F201" i="3"/>
  <c r="P168" i="3"/>
  <c r="O167" i="6"/>
  <c r="O162" i="6"/>
  <c r="O121" i="6"/>
  <c r="O159" i="6"/>
  <c r="O171" i="6"/>
  <c r="O170" i="6"/>
  <c r="O169" i="6"/>
  <c r="O168" i="6"/>
  <c r="O161" i="6"/>
  <c r="O166" i="6"/>
  <c r="O164" i="6"/>
  <c r="O157" i="6"/>
  <c r="O163" i="6"/>
  <c r="O160" i="6"/>
  <c r="O152" i="6"/>
  <c r="O156" i="6"/>
  <c r="O120" i="6"/>
  <c r="O155" i="6"/>
  <c r="O154" i="6"/>
  <c r="O153" i="6"/>
  <c r="O188" i="6"/>
  <c r="O118" i="6"/>
  <c r="O122" i="6"/>
  <c r="O108" i="6"/>
  <c r="O119" i="6"/>
  <c r="O117" i="6"/>
  <c r="O147" i="6"/>
  <c r="O149" i="6"/>
  <c r="O150" i="6"/>
  <c r="O148" i="6"/>
  <c r="O146" i="6"/>
  <c r="O145" i="6"/>
  <c r="O129" i="6"/>
  <c r="O128" i="6"/>
  <c r="O127" i="6"/>
  <c r="O126" i="6"/>
  <c r="O125" i="6"/>
  <c r="O124" i="6"/>
  <c r="O178" i="3"/>
  <c r="O175" i="6"/>
  <c r="O180" i="6"/>
  <c r="O103" i="6"/>
  <c r="O185" i="3"/>
  <c r="O194" i="6"/>
  <c r="O198" i="6"/>
  <c r="O190" i="6"/>
  <c r="O101" i="6"/>
  <c r="O196" i="3"/>
  <c r="O174" i="6"/>
  <c r="O177" i="3"/>
  <c r="O176" i="3"/>
  <c r="O185" i="6"/>
  <c r="O181" i="3"/>
  <c r="O180" i="3"/>
  <c r="O178" i="6"/>
  <c r="O195" i="3"/>
  <c r="O187" i="6"/>
  <c r="O182" i="6"/>
  <c r="O132" i="6"/>
  <c r="O189" i="6"/>
  <c r="O173" i="6"/>
  <c r="O106" i="6"/>
  <c r="O184" i="6"/>
  <c r="O192" i="6"/>
  <c r="O191" i="6"/>
  <c r="O177" i="6"/>
  <c r="O98" i="6"/>
  <c r="O194" i="3"/>
  <c r="O174" i="3"/>
  <c r="O100" i="6"/>
  <c r="O199" i="6"/>
  <c r="O96" i="6"/>
  <c r="O173" i="3"/>
  <c r="O176" i="6"/>
  <c r="O131" i="6"/>
  <c r="O197" i="3"/>
  <c r="O97" i="6"/>
  <c r="O134" i="6"/>
  <c r="O195" i="6"/>
  <c r="O196" i="6"/>
  <c r="O104" i="6"/>
  <c r="O181" i="6"/>
  <c r="O136" i="6"/>
  <c r="O184" i="3"/>
  <c r="O175" i="3"/>
  <c r="O107" i="6"/>
  <c r="O133" i="6"/>
  <c r="O199" i="3"/>
  <c r="O182" i="3"/>
  <c r="O105" i="6"/>
  <c r="O183" i="3"/>
  <c r="O183" i="6"/>
  <c r="O135" i="6"/>
  <c r="Q27" i="2"/>
  <c r="T32" i="2"/>
  <c r="U32" i="2" s="1"/>
  <c r="O190" i="3"/>
  <c r="O189" i="3"/>
  <c r="O187" i="3"/>
  <c r="O188" i="3"/>
  <c r="O191" i="3"/>
  <c r="O192" i="3"/>
  <c r="O197" i="6" l="1"/>
  <c r="O206" i="3"/>
  <c r="Q114" i="6"/>
  <c r="Q115" i="6"/>
  <c r="Q111" i="6"/>
  <c r="Q113" i="6"/>
  <c r="Q110" i="6"/>
  <c r="Q112" i="6"/>
  <c r="G110" i="6"/>
  <c r="Q139" i="6"/>
  <c r="Q138" i="6"/>
  <c r="Q141" i="6"/>
  <c r="Q140" i="6"/>
  <c r="G138" i="6"/>
  <c r="Q143" i="6"/>
  <c r="Q142" i="6"/>
  <c r="L202" i="3"/>
  <c r="N202" i="3"/>
  <c r="J202" i="3"/>
  <c r="M202" i="3"/>
  <c r="K202" i="3"/>
  <c r="J201" i="6"/>
  <c r="N201" i="6"/>
  <c r="L201" i="6"/>
  <c r="K201" i="6"/>
  <c r="M201" i="6"/>
  <c r="N202" i="6"/>
  <c r="M202" i="6"/>
  <c r="L202" i="6"/>
  <c r="K202" i="6"/>
  <c r="J202" i="6"/>
  <c r="J205" i="3"/>
  <c r="M205" i="3"/>
  <c r="N205" i="3"/>
  <c r="K205" i="3"/>
  <c r="L205" i="3"/>
  <c r="N203" i="6"/>
  <c r="M203" i="6"/>
  <c r="L203" i="6"/>
  <c r="K203" i="6"/>
  <c r="J203" i="6"/>
  <c r="M204" i="3"/>
  <c r="L204" i="3"/>
  <c r="K204" i="3"/>
  <c r="N204" i="3"/>
  <c r="J204" i="3"/>
  <c r="J205" i="6"/>
  <c r="M205" i="6"/>
  <c r="L205" i="6"/>
  <c r="K205" i="6"/>
  <c r="N205" i="6"/>
  <c r="L204" i="6"/>
  <c r="N204" i="6"/>
  <c r="J204" i="6"/>
  <c r="K204" i="6"/>
  <c r="M204" i="6"/>
  <c r="M203" i="3"/>
  <c r="L203" i="3"/>
  <c r="N203" i="3"/>
  <c r="J203" i="3"/>
  <c r="K203" i="3"/>
  <c r="H93" i="2"/>
  <c r="K201" i="3"/>
  <c r="H90" i="2"/>
  <c r="M201" i="3"/>
  <c r="H96" i="2"/>
  <c r="L201" i="3"/>
  <c r="H97" i="2"/>
  <c r="H94" i="2"/>
  <c r="H91" i="2"/>
  <c r="H95" i="2"/>
  <c r="J201" i="3"/>
  <c r="H92" i="2"/>
  <c r="N201" i="3"/>
  <c r="J206" i="6"/>
  <c r="K206" i="6"/>
  <c r="M206" i="6"/>
  <c r="N206" i="6"/>
  <c r="L206" i="6"/>
  <c r="Q170" i="6"/>
  <c r="Q168" i="6"/>
  <c r="Q169" i="6"/>
  <c r="Q171" i="6"/>
  <c r="Q167" i="6"/>
  <c r="G166" i="6"/>
  <c r="Q166" i="6"/>
  <c r="Q162" i="6"/>
  <c r="Q156" i="6"/>
  <c r="Q161" i="6"/>
  <c r="G152" i="6"/>
  <c r="Q163" i="6"/>
  <c r="G159" i="6"/>
  <c r="Q164" i="6"/>
  <c r="Q159" i="6"/>
  <c r="Q160" i="6"/>
  <c r="Q154" i="6"/>
  <c r="Q152" i="6"/>
  <c r="Q153" i="6"/>
  <c r="Q157" i="6"/>
  <c r="Q155" i="6"/>
  <c r="Q118" i="6"/>
  <c r="Q120" i="6"/>
  <c r="G117" i="6"/>
  <c r="Q117" i="6"/>
  <c r="Q121" i="6"/>
  <c r="Q119" i="6"/>
  <c r="Q122" i="6"/>
  <c r="Q149" i="6"/>
  <c r="Q146" i="6"/>
  <c r="Q150" i="6"/>
  <c r="Q147" i="6"/>
  <c r="Q148" i="6"/>
  <c r="Q129" i="6"/>
  <c r="G145" i="6"/>
  <c r="Q145" i="6"/>
  <c r="Q128" i="6"/>
  <c r="Q126" i="6"/>
  <c r="Q127" i="6"/>
  <c r="G124" i="6"/>
  <c r="Q125" i="6"/>
  <c r="Q124" i="6"/>
  <c r="Q197" i="6"/>
  <c r="Q189" i="6"/>
  <c r="Q181" i="6"/>
  <c r="Q174" i="3"/>
  <c r="Q184" i="3"/>
  <c r="Q175" i="6"/>
  <c r="Q183" i="3"/>
  <c r="Q178" i="6"/>
  <c r="Q105" i="6"/>
  <c r="Q183" i="6"/>
  <c r="Q133" i="6"/>
  <c r="Q188" i="6"/>
  <c r="Q182" i="6"/>
  <c r="Q182" i="3"/>
  <c r="Q184" i="6"/>
  <c r="Q175" i="3"/>
  <c r="Q100" i="6"/>
  <c r="Q176" i="3"/>
  <c r="Q180" i="6"/>
  <c r="Q101" i="6"/>
  <c r="Q177" i="3"/>
  <c r="Q190" i="6"/>
  <c r="Q106" i="6"/>
  <c r="Q107" i="6"/>
  <c r="G194" i="3"/>
  <c r="Q194" i="3"/>
  <c r="Q104" i="6"/>
  <c r="Q180" i="3"/>
  <c r="Q178" i="3"/>
  <c r="Q98" i="6"/>
  <c r="G180" i="3"/>
  <c r="Q196" i="3"/>
  <c r="G103" i="6"/>
  <c r="Q198" i="6"/>
  <c r="Q173" i="3"/>
  <c r="G173" i="6"/>
  <c r="Q136" i="6"/>
  <c r="Q196" i="6"/>
  <c r="Q97" i="6"/>
  <c r="Q96" i="6"/>
  <c r="G96" i="6"/>
  <c r="Q99" i="6"/>
  <c r="G187" i="6"/>
  <c r="Q187" i="6"/>
  <c r="Q103" i="6"/>
  <c r="G194" i="6"/>
  <c r="Q194" i="6"/>
  <c r="Q185" i="3"/>
  <c r="Q199" i="3"/>
  <c r="G180" i="6"/>
  <c r="Q191" i="6"/>
  <c r="Q198" i="3"/>
  <c r="G131" i="6"/>
  <c r="Q131" i="6"/>
  <c r="Q135" i="6"/>
  <c r="Q177" i="6"/>
  <c r="Q197" i="3"/>
  <c r="Q185" i="6"/>
  <c r="Q174" i="6"/>
  <c r="Q181" i="3"/>
  <c r="Q134" i="6"/>
  <c r="Q176" i="6"/>
  <c r="Q195" i="6"/>
  <c r="Q108" i="6"/>
  <c r="G173" i="3"/>
  <c r="Q199" i="6"/>
  <c r="Q192" i="6"/>
  <c r="Q132" i="6"/>
  <c r="Q195" i="3"/>
  <c r="Q173" i="6"/>
  <c r="Q191" i="3"/>
  <c r="Q192" i="3"/>
  <c r="Q188" i="3"/>
  <c r="Q187" i="3"/>
  <c r="Q190" i="3"/>
  <c r="Q189" i="3"/>
  <c r="Q28" i="2"/>
  <c r="T30" i="2"/>
  <c r="U30" i="2" s="1"/>
  <c r="G187" i="3"/>
  <c r="P112" i="6" l="1"/>
  <c r="P113" i="6"/>
  <c r="P114" i="6"/>
  <c r="P111" i="6"/>
  <c r="P110" i="6"/>
  <c r="P115" i="6"/>
  <c r="P140" i="6"/>
  <c r="P139" i="6"/>
  <c r="P141" i="6"/>
  <c r="P142" i="6"/>
  <c r="P143" i="6"/>
  <c r="P138" i="6"/>
  <c r="G4" i="6"/>
  <c r="O201" i="3"/>
  <c r="O203" i="6"/>
  <c r="O204" i="6"/>
  <c r="O202" i="6"/>
  <c r="O206" i="6"/>
  <c r="O203" i="3"/>
  <c r="O202" i="3"/>
  <c r="O204" i="3"/>
  <c r="O205" i="3"/>
  <c r="O205" i="6"/>
  <c r="O201" i="6"/>
  <c r="P166" i="6"/>
  <c r="P169" i="6"/>
  <c r="P167" i="6"/>
  <c r="P170" i="6"/>
  <c r="P171" i="6"/>
  <c r="P168" i="6"/>
  <c r="P159" i="6"/>
  <c r="P162" i="6"/>
  <c r="P160" i="6"/>
  <c r="P164" i="6"/>
  <c r="P163" i="6"/>
  <c r="P161" i="6"/>
  <c r="P155" i="6"/>
  <c r="P156" i="6"/>
  <c r="P152" i="6"/>
  <c r="P154" i="6"/>
  <c r="P157" i="6"/>
  <c r="P121" i="6"/>
  <c r="P117" i="6"/>
  <c r="P153" i="6"/>
  <c r="P122" i="6"/>
  <c r="P119" i="6"/>
  <c r="P120" i="6"/>
  <c r="P118" i="6"/>
  <c r="P145" i="6"/>
  <c r="P149" i="6"/>
  <c r="P148" i="6"/>
  <c r="P147" i="6"/>
  <c r="P150" i="6"/>
  <c r="P146" i="6"/>
  <c r="P124" i="6"/>
  <c r="P127" i="6"/>
  <c r="P126" i="6"/>
  <c r="P128" i="6"/>
  <c r="P125" i="6"/>
  <c r="P129" i="6"/>
  <c r="P100" i="6"/>
  <c r="P132" i="6"/>
  <c r="P178" i="3"/>
  <c r="P106" i="6"/>
  <c r="P182" i="3"/>
  <c r="P133" i="6"/>
  <c r="P184" i="3"/>
  <c r="P135" i="6"/>
  <c r="P187" i="6"/>
  <c r="P176" i="3"/>
  <c r="P181" i="3"/>
  <c r="P195" i="6"/>
  <c r="P197" i="6"/>
  <c r="P173" i="6"/>
  <c r="P185" i="6"/>
  <c r="P197" i="3"/>
  <c r="P101" i="6"/>
  <c r="P199" i="6"/>
  <c r="P134" i="6"/>
  <c r="P189" i="6"/>
  <c r="P131" i="6"/>
  <c r="P136" i="6"/>
  <c r="P98" i="6"/>
  <c r="P107" i="6"/>
  <c r="P177" i="3"/>
  <c r="P108" i="6"/>
  <c r="P174" i="3"/>
  <c r="P177" i="6"/>
  <c r="P188" i="6"/>
  <c r="P99" i="6"/>
  <c r="P104" i="6"/>
  <c r="P105" i="6"/>
  <c r="P180" i="6"/>
  <c r="P184" i="6"/>
  <c r="P198" i="3"/>
  <c r="P185" i="3"/>
  <c r="P198" i="6"/>
  <c r="P178" i="6"/>
  <c r="P180" i="3"/>
  <c r="P191" i="6"/>
  <c r="P194" i="6"/>
  <c r="P96" i="6"/>
  <c r="P194" i="3"/>
  <c r="P190" i="6"/>
  <c r="P175" i="6"/>
  <c r="P183" i="3"/>
  <c r="P173" i="3"/>
  <c r="P97" i="6"/>
  <c r="P196" i="3"/>
  <c r="P175" i="3"/>
  <c r="P182" i="6"/>
  <c r="P195" i="3"/>
  <c r="P176" i="6"/>
  <c r="P192" i="6"/>
  <c r="P174" i="6"/>
  <c r="P199" i="3"/>
  <c r="P103" i="6"/>
  <c r="P196" i="6"/>
  <c r="P181" i="6"/>
  <c r="P183" i="6"/>
  <c r="P191" i="3"/>
  <c r="P192" i="3"/>
  <c r="P190" i="3"/>
  <c r="P189" i="3"/>
  <c r="P187" i="3"/>
  <c r="P188" i="3"/>
  <c r="Q29" i="2"/>
  <c r="T25" i="2"/>
  <c r="U25" i="2" s="1"/>
  <c r="H44" i="2"/>
  <c r="H55" i="2"/>
  <c r="H16" i="2"/>
  <c r="H17" i="2"/>
  <c r="H13" i="2"/>
  <c r="H42" i="2"/>
  <c r="H32" i="2"/>
  <c r="H39" i="2"/>
  <c r="H24" i="2"/>
  <c r="H36" i="2"/>
  <c r="H40" i="2"/>
  <c r="H49" i="2"/>
  <c r="H86" i="2"/>
  <c r="H78" i="2"/>
  <c r="H46" i="2"/>
  <c r="H30" i="2"/>
  <c r="H4" i="2"/>
  <c r="H8" i="2"/>
  <c r="H70" i="2"/>
  <c r="H5" i="2"/>
  <c r="H34" i="2"/>
  <c r="H57" i="2"/>
  <c r="H75" i="2"/>
  <c r="H14" i="2"/>
  <c r="H52" i="2"/>
  <c r="H23" i="2"/>
  <c r="H48" i="2"/>
  <c r="H2" i="2"/>
  <c r="H82" i="2"/>
  <c r="H59" i="2"/>
  <c r="H51" i="2"/>
  <c r="H60" i="2"/>
  <c r="H19" i="2"/>
  <c r="H79" i="2"/>
  <c r="H84" i="2"/>
  <c r="H80" i="2"/>
  <c r="H31" i="2"/>
  <c r="H47" i="2"/>
  <c r="H72" i="2"/>
  <c r="H33" i="2"/>
  <c r="H3" i="2"/>
  <c r="H20" i="2"/>
  <c r="H12" i="2"/>
  <c r="H28" i="2"/>
  <c r="H22" i="2"/>
  <c r="H69" i="2"/>
  <c r="H21" i="2"/>
  <c r="H45" i="2"/>
  <c r="H63" i="2"/>
  <c r="H50" i="2"/>
  <c r="H83" i="2"/>
  <c r="H10" i="2"/>
  <c r="H65" i="2"/>
  <c r="H67" i="2"/>
  <c r="H73" i="2"/>
  <c r="H88" i="2"/>
  <c r="H7" i="2"/>
  <c r="H6" i="2"/>
  <c r="H77" i="2"/>
  <c r="H66" i="2"/>
  <c r="H85" i="2"/>
  <c r="H64" i="2"/>
  <c r="H15" i="2"/>
  <c r="H54" i="2"/>
  <c r="H26" i="2"/>
  <c r="H35" i="2"/>
  <c r="H87" i="2"/>
  <c r="H58" i="2"/>
  <c r="H61" i="2"/>
  <c r="H43" i="2"/>
  <c r="H37" i="2"/>
  <c r="H27" i="2"/>
  <c r="H56" i="2"/>
  <c r="H81" i="2"/>
  <c r="H62" i="2"/>
  <c r="H9" i="2"/>
  <c r="H71" i="2"/>
  <c r="H29" i="2"/>
  <c r="H89" i="2"/>
  <c r="H25" i="2"/>
  <c r="H38" i="2"/>
  <c r="H11" i="2"/>
  <c r="H76" i="2"/>
  <c r="H18" i="2"/>
  <c r="H53" i="2"/>
  <c r="H41" i="2"/>
  <c r="H68" i="2"/>
  <c r="H74" i="2"/>
  <c r="Q206" i="6" l="1"/>
  <c r="Q205" i="3"/>
  <c r="Q204" i="3"/>
  <c r="Q202" i="3"/>
  <c r="Q203" i="3"/>
  <c r="Q202" i="6"/>
  <c r="G201" i="6"/>
  <c r="Q201" i="6"/>
  <c r="Q204" i="6"/>
  <c r="Q205" i="6"/>
  <c r="Q203" i="6"/>
  <c r="G201" i="3"/>
  <c r="C201" i="3" s="1"/>
  <c r="Q206" i="3"/>
  <c r="Q201" i="3"/>
  <c r="J74" i="2"/>
  <c r="J88" i="2"/>
  <c r="J89" i="2"/>
  <c r="J71" i="2"/>
  <c r="J65" i="2"/>
  <c r="J82" i="2"/>
  <c r="J86" i="2"/>
  <c r="J58" i="2"/>
  <c r="J66" i="2"/>
  <c r="J80" i="2"/>
  <c r="J60" i="2"/>
  <c r="J68" i="2"/>
  <c r="J67" i="2"/>
  <c r="J57" i="2"/>
  <c r="J53" i="2"/>
  <c r="J85" i="2"/>
  <c r="J76" i="2"/>
  <c r="J87" i="2"/>
  <c r="J83" i="2"/>
  <c r="J84" i="2"/>
  <c r="J70" i="2"/>
  <c r="J54" i="2"/>
  <c r="J73" i="2"/>
  <c r="J75" i="2"/>
  <c r="J69" i="2"/>
  <c r="J78" i="2"/>
  <c r="J61" i="2"/>
  <c r="J62" i="2"/>
  <c r="J77" i="2"/>
  <c r="J81" i="2"/>
  <c r="J79" i="2"/>
  <c r="J55" i="2"/>
  <c r="J72" i="2"/>
  <c r="J64" i="2"/>
  <c r="J59" i="2"/>
  <c r="J56" i="2"/>
  <c r="J63" i="2"/>
  <c r="J52" i="2"/>
  <c r="J93" i="2"/>
  <c r="J95" i="2"/>
  <c r="J94" i="2"/>
  <c r="J90" i="2"/>
  <c r="J97" i="2"/>
  <c r="J91" i="2"/>
  <c r="J96" i="2"/>
  <c r="J92" i="2"/>
  <c r="Q30" i="2"/>
  <c r="T33" i="2"/>
  <c r="U33" i="2" s="1"/>
  <c r="J9" i="2"/>
  <c r="J45" i="2"/>
  <c r="J14" i="2"/>
  <c r="J4" i="2"/>
  <c r="J36" i="2"/>
  <c r="J25" i="2"/>
  <c r="J33" i="2"/>
  <c r="J41" i="2"/>
  <c r="J27" i="2"/>
  <c r="J47" i="2"/>
  <c r="J46" i="2"/>
  <c r="J39" i="2"/>
  <c r="J18" i="2"/>
  <c r="J29" i="2"/>
  <c r="J37" i="2"/>
  <c r="J6" i="2"/>
  <c r="J22" i="2"/>
  <c r="J31" i="2"/>
  <c r="J34" i="2"/>
  <c r="J32" i="2"/>
  <c r="J43" i="2"/>
  <c r="J10" i="2"/>
  <c r="J28" i="2"/>
  <c r="J2" i="2"/>
  <c r="J5" i="2"/>
  <c r="J42" i="2"/>
  <c r="J38" i="2"/>
  <c r="J15" i="2"/>
  <c r="J12" i="2"/>
  <c r="J48" i="2"/>
  <c r="J49" i="2"/>
  <c r="J13" i="2"/>
  <c r="J7" i="2"/>
  <c r="J50" i="2"/>
  <c r="J20" i="2"/>
  <c r="J23" i="2"/>
  <c r="J8" i="2"/>
  <c r="J40" i="2"/>
  <c r="J17" i="2"/>
  <c r="J11" i="2"/>
  <c r="J3" i="2"/>
  <c r="J19" i="2"/>
  <c r="J16" i="2"/>
  <c r="J35" i="2"/>
  <c r="J26" i="2"/>
  <c r="J21" i="2"/>
  <c r="J51" i="2"/>
  <c r="J30" i="2"/>
  <c r="J24" i="2"/>
  <c r="J44" i="2"/>
  <c r="C201" i="6" l="1"/>
  <c r="C110" i="6"/>
  <c r="C124" i="6"/>
  <c r="C40" i="6"/>
  <c r="B40" i="6" s="1"/>
  <c r="D40" i="6" s="1"/>
  <c r="C117" i="6"/>
  <c r="C75" i="6"/>
  <c r="C138" i="6"/>
  <c r="C166" i="6"/>
  <c r="C47" i="6"/>
  <c r="C103" i="6"/>
  <c r="C68" i="6"/>
  <c r="C54" i="6"/>
  <c r="C145" i="6"/>
  <c r="C180" i="6"/>
  <c r="C61" i="6"/>
  <c r="C173" i="6"/>
  <c r="C131" i="6"/>
  <c r="C159" i="6"/>
  <c r="C82" i="6"/>
  <c r="C96" i="6"/>
  <c r="C194" i="6"/>
  <c r="C152" i="6"/>
  <c r="C89" i="6"/>
  <c r="C187" i="6"/>
  <c r="P206" i="3"/>
  <c r="P203" i="6"/>
  <c r="P204" i="6"/>
  <c r="P206" i="6"/>
  <c r="P201" i="6"/>
  <c r="P201" i="3"/>
  <c r="P202" i="6"/>
  <c r="P203" i="3"/>
  <c r="P202" i="3"/>
  <c r="P204" i="3"/>
  <c r="P205" i="6"/>
  <c r="P205" i="3"/>
  <c r="Q31" i="2"/>
  <c r="T26" i="2"/>
  <c r="U26" i="2" s="1"/>
  <c r="C124" i="3"/>
  <c r="C75" i="3"/>
  <c r="C159" i="3"/>
  <c r="C103" i="3"/>
  <c r="C117" i="3"/>
  <c r="C47" i="3"/>
  <c r="C152" i="3"/>
  <c r="C110" i="3"/>
  <c r="C89" i="3"/>
  <c r="C61" i="3"/>
  <c r="C138" i="3"/>
  <c r="C145" i="3"/>
  <c r="C40" i="3"/>
  <c r="B40" i="3" s="1"/>
  <c r="D40" i="3" s="1"/>
  <c r="C173" i="3"/>
  <c r="C82" i="3"/>
  <c r="C166" i="3"/>
  <c r="C187" i="3"/>
  <c r="C131" i="3"/>
  <c r="C68" i="3"/>
  <c r="C180" i="3"/>
  <c r="C54" i="3"/>
  <c r="C96" i="3"/>
  <c r="C194" i="3"/>
  <c r="B54" i="6" l="1"/>
  <c r="D54" i="6" s="1"/>
  <c r="B96" i="6"/>
  <c r="D96" i="6" s="1"/>
  <c r="B47" i="6"/>
  <c r="D47" i="6" s="1"/>
  <c r="B131" i="6"/>
  <c r="D131" i="6" s="1"/>
  <c r="B187" i="6"/>
  <c r="D187" i="6" s="1"/>
  <c r="B173" i="6"/>
  <c r="D173" i="6" s="1"/>
  <c r="B61" i="6"/>
  <c r="D61" i="6" s="1"/>
  <c r="B152" i="6"/>
  <c r="D152" i="6" s="1"/>
  <c r="B180" i="6"/>
  <c r="D180" i="6" s="1"/>
  <c r="B75" i="6"/>
  <c r="D75" i="6" s="1"/>
  <c r="B166" i="6"/>
  <c r="D166" i="6" s="1"/>
  <c r="B89" i="6"/>
  <c r="D89" i="6" s="1"/>
  <c r="B138" i="6"/>
  <c r="D138" i="6" s="1"/>
  <c r="B194" i="6"/>
  <c r="D194" i="6" s="1"/>
  <c r="B145" i="6"/>
  <c r="D145" i="6" s="1"/>
  <c r="B117" i="6"/>
  <c r="D117" i="6" s="1"/>
  <c r="B82" i="6"/>
  <c r="D82" i="6" s="1"/>
  <c r="B68" i="6"/>
  <c r="D68" i="6" s="1"/>
  <c r="B124" i="6"/>
  <c r="D124" i="6" s="1"/>
  <c r="B159" i="6"/>
  <c r="D159" i="6" s="1"/>
  <c r="B103" i="6"/>
  <c r="D103" i="6" s="1"/>
  <c r="B110" i="6"/>
  <c r="D110" i="6" s="1"/>
  <c r="B201" i="6"/>
  <c r="D201" i="6" s="1"/>
  <c r="Q32" i="2"/>
  <c r="T27" i="2"/>
  <c r="U27" i="2" s="1"/>
  <c r="B61" i="3"/>
  <c r="D61" i="3" s="1"/>
  <c r="B54" i="3"/>
  <c r="D54" i="3" s="1"/>
  <c r="B138" i="3"/>
  <c r="D138" i="3" s="1"/>
  <c r="B180" i="3"/>
  <c r="D180" i="3" s="1"/>
  <c r="B68" i="3"/>
  <c r="D68" i="3" s="1"/>
  <c r="B110" i="3"/>
  <c r="D110" i="3" s="1"/>
  <c r="B145" i="3"/>
  <c r="D145" i="3" s="1"/>
  <c r="B187" i="3"/>
  <c r="D187" i="3" s="1"/>
  <c r="B96" i="3"/>
  <c r="D96" i="3" s="1"/>
  <c r="B173" i="3"/>
  <c r="D173" i="3" s="1"/>
  <c r="B194" i="3"/>
  <c r="D194" i="3" s="1"/>
  <c r="B152" i="3"/>
  <c r="D152" i="3" s="1"/>
  <c r="B131" i="3"/>
  <c r="D131" i="3" s="1"/>
  <c r="B75" i="3"/>
  <c r="D75" i="3" s="1"/>
  <c r="B47" i="3"/>
  <c r="D47" i="3" s="1"/>
  <c r="B103" i="3"/>
  <c r="D103" i="3" s="1"/>
  <c r="B82" i="3"/>
  <c r="D82" i="3" s="1"/>
  <c r="B166" i="3"/>
  <c r="D166" i="3" s="1"/>
  <c r="B89" i="3"/>
  <c r="D89" i="3" s="1"/>
  <c r="B201" i="3"/>
  <c r="D201" i="3" s="1"/>
  <c r="B117" i="3"/>
  <c r="D117" i="3" s="1"/>
  <c r="B124" i="3"/>
  <c r="D124" i="3" s="1"/>
  <c r="B159" i="3"/>
  <c r="D159" i="3" s="1"/>
  <c r="C26" i="6" l="1"/>
  <c r="G26" i="6" s="1"/>
  <c r="C10" i="6"/>
  <c r="G10" i="6" s="1"/>
  <c r="C23" i="6"/>
  <c r="C28" i="6"/>
  <c r="C15" i="6"/>
  <c r="C31" i="6"/>
  <c r="C20" i="6"/>
  <c r="C25" i="6"/>
  <c r="C14" i="6"/>
  <c r="C30" i="6"/>
  <c r="C11" i="6"/>
  <c r="C17" i="6"/>
  <c r="C27" i="6"/>
  <c r="C18" i="6"/>
  <c r="C22" i="6"/>
  <c r="C12" i="6"/>
  <c r="C13" i="6"/>
  <c r="C19" i="6"/>
  <c r="C24" i="6"/>
  <c r="C29" i="6"/>
  <c r="C16" i="6"/>
  <c r="C21" i="6"/>
  <c r="Q33" i="2"/>
  <c r="T23" i="2"/>
  <c r="U23" i="2" s="1"/>
  <c r="C23" i="3"/>
  <c r="G23" i="3" s="1"/>
  <c r="C28" i="3"/>
  <c r="G28" i="3" s="1"/>
  <c r="C13" i="3"/>
  <c r="G13" i="3" s="1"/>
  <c r="C27" i="3"/>
  <c r="H27" i="3" s="1"/>
  <c r="C18" i="3"/>
  <c r="G18" i="3" s="1"/>
  <c r="C30" i="3"/>
  <c r="C31" i="3"/>
  <c r="C22" i="3"/>
  <c r="G22" i="3" s="1"/>
  <c r="C19" i="3"/>
  <c r="H19" i="3" s="1"/>
  <c r="C12" i="3"/>
  <c r="H12" i="3" s="1"/>
  <c r="C25" i="3"/>
  <c r="G25" i="3" s="1"/>
  <c r="C14" i="3"/>
  <c r="H14" i="3" s="1"/>
  <c r="C21" i="3"/>
  <c r="G21" i="3" s="1"/>
  <c r="C26" i="3"/>
  <c r="G26" i="3" s="1"/>
  <c r="C17" i="3"/>
  <c r="H17" i="3" s="1"/>
  <c r="C11" i="3"/>
  <c r="G11" i="3" s="1"/>
  <c r="C15" i="3"/>
  <c r="H15" i="3" s="1"/>
  <c r="C16" i="3"/>
  <c r="G16" i="3" s="1"/>
  <c r="C29" i="3"/>
  <c r="G29" i="3" s="1"/>
  <c r="C20" i="3"/>
  <c r="H20" i="3" s="1"/>
  <c r="C24" i="3"/>
  <c r="G24" i="3" s="1"/>
  <c r="C10" i="3"/>
  <c r="G10" i="3" s="1"/>
  <c r="G35" i="3" l="1"/>
  <c r="H35" i="3"/>
  <c r="H26" i="6"/>
  <c r="H10" i="6"/>
  <c r="G24" i="6"/>
  <c r="H24" i="6"/>
  <c r="H11" i="6"/>
  <c r="G11" i="6"/>
  <c r="G28" i="6"/>
  <c r="H28" i="6"/>
  <c r="G19" i="6"/>
  <c r="H19" i="6"/>
  <c r="G23" i="6"/>
  <c r="H23" i="6"/>
  <c r="G13" i="6"/>
  <c r="H13" i="6"/>
  <c r="H32" i="6"/>
  <c r="G32" i="6"/>
  <c r="G30" i="6"/>
  <c r="H30" i="6"/>
  <c r="G12" i="6"/>
  <c r="H12" i="6"/>
  <c r="H14" i="6"/>
  <c r="G14" i="6"/>
  <c r="G22" i="6"/>
  <c r="H22" i="6"/>
  <c r="H25" i="6"/>
  <c r="G25" i="6"/>
  <c r="H21" i="6"/>
  <c r="G21" i="6"/>
  <c r="H18" i="6"/>
  <c r="G18" i="6"/>
  <c r="G20" i="6"/>
  <c r="H20" i="6"/>
  <c r="G16" i="6"/>
  <c r="H16" i="6"/>
  <c r="G27" i="6"/>
  <c r="H27" i="6"/>
  <c r="H31" i="6"/>
  <c r="G31" i="6"/>
  <c r="H29" i="6"/>
  <c r="G29" i="6"/>
  <c r="G17" i="6"/>
  <c r="H17" i="6"/>
  <c r="H15" i="6"/>
  <c r="G15" i="6"/>
  <c r="H23" i="3"/>
  <c r="Q34" i="2"/>
  <c r="T34" i="2"/>
  <c r="U34" i="2" s="1"/>
  <c r="G12" i="3"/>
  <c r="G27" i="3"/>
  <c r="H13" i="3"/>
  <c r="H11" i="3"/>
  <c r="H28" i="3"/>
  <c r="G17" i="3"/>
  <c r="H31" i="3"/>
  <c r="G31" i="3"/>
  <c r="H30" i="3"/>
  <c r="G30" i="3"/>
  <c r="G15" i="3"/>
  <c r="H22" i="3"/>
  <c r="H21" i="3"/>
  <c r="H26" i="3"/>
  <c r="H24" i="3"/>
  <c r="H16" i="3"/>
  <c r="H18" i="3"/>
  <c r="H10" i="3"/>
  <c r="H25" i="3"/>
  <c r="G20" i="3"/>
  <c r="H29" i="3"/>
  <c r="G14" i="3"/>
  <c r="G19" i="3"/>
  <c r="Q35" i="2" l="1"/>
  <c r="T38" i="2"/>
  <c r="U38" i="2" s="1"/>
  <c r="M38" i="4"/>
  <c r="M39" i="4"/>
  <c r="Q36" i="2" l="1"/>
  <c r="T31" i="2"/>
  <c r="U31" i="2" s="1"/>
  <c r="M40" i="4"/>
  <c r="M41" i="4"/>
  <c r="C1" i="5" s="1"/>
  <c r="Q37" i="2" l="1"/>
  <c r="T48" i="2"/>
  <c r="U48" i="2" s="1"/>
  <c r="Q38" i="2" l="1"/>
  <c r="T36" i="2"/>
  <c r="U36" i="2" s="1"/>
  <c r="Q39" i="2" l="1"/>
  <c r="T35" i="2"/>
  <c r="U35" i="2" s="1"/>
  <c r="Q40" i="2" l="1"/>
  <c r="T44" i="2"/>
  <c r="U44" i="2" s="1"/>
  <c r="Q41" i="2" l="1"/>
  <c r="T46" i="2"/>
  <c r="U46" i="2" s="1"/>
  <c r="Q42" i="2" l="1"/>
  <c r="T42" i="2"/>
  <c r="U42" i="2" s="1"/>
  <c r="Q43" i="2" l="1"/>
  <c r="T49" i="2"/>
  <c r="U49" i="2" s="1"/>
  <c r="Q44" i="2" l="1"/>
  <c r="T58" i="2"/>
  <c r="U58" i="2" s="1"/>
  <c r="Q45" i="2" l="1"/>
  <c r="T45" i="2"/>
  <c r="U45" i="2" s="1"/>
  <c r="Q46" i="2" l="1"/>
  <c r="T52" i="2"/>
  <c r="U52" i="2" s="1"/>
  <c r="Q47" i="2" l="1"/>
  <c r="T65" i="2"/>
  <c r="U65" i="2" s="1"/>
  <c r="Q48" i="2" l="1"/>
  <c r="T43" i="2"/>
  <c r="U43" i="2" s="1"/>
  <c r="Q49" i="2" l="1"/>
  <c r="T72" i="2"/>
  <c r="U72" i="2" s="1"/>
  <c r="Q50" i="2" l="1"/>
  <c r="T60" i="2"/>
  <c r="U60" i="2" s="1"/>
  <c r="Q51" i="2" l="1"/>
  <c r="T40" i="2"/>
  <c r="U40" i="2" s="1"/>
  <c r="Q52" i="2" l="1"/>
  <c r="T54" i="2"/>
  <c r="U54" i="2" s="1"/>
  <c r="Q53" i="2" l="1"/>
  <c r="T61" i="2"/>
  <c r="U61" i="2" s="1"/>
  <c r="Q54" i="2" l="1"/>
  <c r="T57" i="2"/>
  <c r="U57" i="2" s="1"/>
  <c r="Q55" i="2" l="1"/>
  <c r="T39" i="2"/>
  <c r="U39" i="2" s="1"/>
  <c r="Q56" i="2" l="1"/>
  <c r="T37" i="2"/>
  <c r="U37" i="2" s="1"/>
  <c r="Q57" i="2" l="1"/>
  <c r="T51" i="2"/>
  <c r="U51" i="2" s="1"/>
  <c r="Q58" i="2" l="1"/>
  <c r="T62" i="2"/>
  <c r="U62" i="2" s="1"/>
  <c r="Q59" i="2" l="1"/>
  <c r="T47" i="2"/>
  <c r="U47" i="2" s="1"/>
  <c r="Q60" i="2" l="1"/>
  <c r="T50" i="2"/>
  <c r="U50" i="2" s="1"/>
  <c r="Q61" i="2" l="1"/>
  <c r="T64" i="2"/>
  <c r="U64" i="2" s="1"/>
  <c r="Q62" i="2" l="1"/>
  <c r="T53" i="2"/>
  <c r="U53" i="2" s="1"/>
  <c r="Q63" i="2" l="1"/>
  <c r="T68" i="2"/>
  <c r="U68" i="2" s="1"/>
  <c r="Q64" i="2" l="1"/>
  <c r="T59" i="2"/>
  <c r="U59" i="2" s="1"/>
  <c r="Q65" i="2" l="1"/>
  <c r="T69" i="2"/>
  <c r="U69" i="2" s="1"/>
  <c r="Q66" i="2" l="1"/>
  <c r="T55" i="2"/>
  <c r="U55" i="2" s="1"/>
  <c r="Q67" i="2" l="1"/>
  <c r="T63" i="2"/>
  <c r="U63" i="2" s="1"/>
  <c r="Q68" i="2" l="1"/>
  <c r="T66" i="2"/>
  <c r="U66" i="2" s="1"/>
  <c r="Q69" i="2" l="1"/>
  <c r="T67" i="2"/>
  <c r="U67" i="2" s="1"/>
  <c r="Q70" i="2" l="1"/>
  <c r="T70" i="2"/>
  <c r="U70" i="2" s="1"/>
  <c r="Q71" i="2" l="1"/>
  <c r="T73" i="2"/>
  <c r="U73" i="2" s="1"/>
  <c r="Q72" i="2" l="1"/>
  <c r="T80" i="2"/>
  <c r="U80" i="2" s="1"/>
  <c r="Q73" i="2" l="1"/>
  <c r="T77" i="2"/>
  <c r="U77" i="2" s="1"/>
  <c r="Q74" i="2" l="1"/>
  <c r="T71" i="2"/>
  <c r="U71" i="2" s="1"/>
  <c r="Q75" i="2" l="1"/>
  <c r="T56" i="2"/>
  <c r="U56" i="2" s="1"/>
  <c r="Q76" i="2" l="1"/>
  <c r="T75" i="2"/>
  <c r="U75" i="2" s="1"/>
  <c r="Q77" i="2" l="1"/>
  <c r="T76" i="2"/>
  <c r="U76" i="2" s="1"/>
  <c r="Q78" i="2" l="1"/>
  <c r="T78" i="2"/>
  <c r="U78" i="2" s="1"/>
  <c r="Q79" i="2" l="1"/>
  <c r="T74" i="2"/>
  <c r="U74" i="2" s="1"/>
  <c r="Q80" i="2" l="1"/>
  <c r="T79" i="2"/>
  <c r="U79" i="2" s="1"/>
  <c r="Q81" i="2" l="1"/>
  <c r="T83" i="2"/>
  <c r="U83" i="2" s="1"/>
  <c r="Q82" i="2" l="1"/>
  <c r="T81" i="2"/>
  <c r="U81" i="2" s="1"/>
  <c r="Q83" i="2" l="1"/>
  <c r="T82" i="2"/>
  <c r="U82" i="2" s="1"/>
  <c r="Q84" i="2" l="1"/>
  <c r="T84" i="2"/>
  <c r="U84" i="2" s="1"/>
  <c r="Q85" i="2" l="1"/>
  <c r="T85" i="2"/>
  <c r="U85" i="2" s="1"/>
  <c r="Q86" i="2" l="1"/>
  <c r="T86" i="2"/>
  <c r="U86" i="2" s="1"/>
  <c r="Q87" i="2" l="1"/>
  <c r="T87" i="2"/>
  <c r="U87" i="2" s="1"/>
  <c r="Q88" i="2" l="1"/>
  <c r="T88" i="2"/>
  <c r="U88" i="2" s="1"/>
  <c r="Q89" i="2" l="1"/>
  <c r="T89" i="2"/>
  <c r="U89" i="2" s="1"/>
</calcChain>
</file>

<file path=xl/sharedStrings.xml><?xml version="1.0" encoding="utf-8"?>
<sst xmlns="http://schemas.openxmlformats.org/spreadsheetml/2006/main" count="814" uniqueCount="197">
  <si>
    <t>Dustin Johnson</t>
  </si>
  <si>
    <t>Patrick Reed</t>
  </si>
  <si>
    <t>Jon Rahm</t>
  </si>
  <si>
    <t>Brooks Koepka</t>
  </si>
  <si>
    <t>Justin Thomas</t>
  </si>
  <si>
    <t>Collin Morikawa</t>
  </si>
  <si>
    <t>Adam Scott</t>
  </si>
  <si>
    <t>Rory McIlroy</t>
  </si>
  <si>
    <t>Tommy Fleetwood</t>
  </si>
  <si>
    <t>Justin Rose</t>
  </si>
  <si>
    <t>Bryson DeChambeau</t>
  </si>
  <si>
    <t>Tony Finau</t>
  </si>
  <si>
    <t>Xander Schauffele</t>
  </si>
  <si>
    <t>Shane Lowry</t>
  </si>
  <si>
    <t>Scottie Scheffler</t>
  </si>
  <si>
    <t>Patrick Cantlay</t>
  </si>
  <si>
    <t>Hideki Matsuyama</t>
  </si>
  <si>
    <t>Gary Woodland</t>
  </si>
  <si>
    <t>Tyrrell Hatton</t>
  </si>
  <si>
    <t>Tiger Woods</t>
  </si>
  <si>
    <t>Cameron Smith</t>
  </si>
  <si>
    <t>Phil Mickelson</t>
  </si>
  <si>
    <t>J.T. Poston</t>
  </si>
  <si>
    <t>Sergio Garcia</t>
  </si>
  <si>
    <t>Joaquin Niemann</t>
  </si>
  <si>
    <t>Jason Day</t>
  </si>
  <si>
    <t>Corey Conners</t>
  </si>
  <si>
    <t>Bubba Watson</t>
  </si>
  <si>
    <t>Danny Willett</t>
  </si>
  <si>
    <t>Jordan Spieth</t>
  </si>
  <si>
    <t>Max Homa</t>
  </si>
  <si>
    <t>Zach Johnson</t>
  </si>
  <si>
    <t>Charl Schwartzel</t>
  </si>
  <si>
    <t>Vijay Singh</t>
  </si>
  <si>
    <t>Mike Weir</t>
  </si>
  <si>
    <t>Fred Couples</t>
  </si>
  <si>
    <t>Team</t>
  </si>
  <si>
    <t>Player</t>
  </si>
  <si>
    <t>Rd1</t>
  </si>
  <si>
    <t>Rd2</t>
  </si>
  <si>
    <t>Rd3</t>
  </si>
  <si>
    <t>Rd4</t>
  </si>
  <si>
    <t>Total</t>
  </si>
  <si>
    <t>Keep your best 4 totals, lowest total wins the pot</t>
  </si>
  <si>
    <t>Kept Score</t>
  </si>
  <si>
    <t>Tossed Score</t>
  </si>
  <si>
    <t>Score for Missed Cut</t>
  </si>
  <si>
    <t>"Number"</t>
  </si>
  <si>
    <t>Full Name</t>
  </si>
  <si>
    <t>Viktor Hovland</t>
  </si>
  <si>
    <t>Sam Burns</t>
  </si>
  <si>
    <t>Harris English</t>
  </si>
  <si>
    <t>Jason</t>
  </si>
  <si>
    <t>Will Zalatoris</t>
  </si>
  <si>
    <t>Max</t>
  </si>
  <si>
    <t>Russell Henley</t>
  </si>
  <si>
    <t>Cameron Young</t>
  </si>
  <si>
    <t>Brian Harman</t>
  </si>
  <si>
    <t>Alex</t>
  </si>
  <si>
    <t>Min Woo Lee</t>
  </si>
  <si>
    <t>Keegan Bradley</t>
  </si>
  <si>
    <t>Sepp Straka</t>
  </si>
  <si>
    <t>Ryan</t>
  </si>
  <si>
    <t>Chris Kirk</t>
  </si>
  <si>
    <t>Sahith Theegala</t>
  </si>
  <si>
    <t>Ryan Fox</t>
  </si>
  <si>
    <t>Adrian Meronk</t>
  </si>
  <si>
    <t>Taylor Moore</t>
  </si>
  <si>
    <t>Kurt Kitayama</t>
  </si>
  <si>
    <t>Evan</t>
  </si>
  <si>
    <t>Colin</t>
  </si>
  <si>
    <t>Bruce</t>
  </si>
  <si>
    <t>Willie</t>
  </si>
  <si>
    <t>Tier</t>
  </si>
  <si>
    <t>Round 1</t>
  </si>
  <si>
    <t>Round 2</t>
  </si>
  <si>
    <t>Round 3</t>
  </si>
  <si>
    <t>Round 4</t>
  </si>
  <si>
    <t>Tie Breaker</t>
  </si>
  <si>
    <t>Demian</t>
  </si>
  <si>
    <t>Lew</t>
  </si>
  <si>
    <t>Eben</t>
  </si>
  <si>
    <t>Score</t>
  </si>
  <si>
    <t>Standings</t>
  </si>
  <si>
    <t>Filter</t>
  </si>
  <si>
    <t>Avg</t>
  </si>
  <si>
    <t>Si Woo Kim</t>
  </si>
  <si>
    <t>Odds Rank</t>
  </si>
  <si>
    <t>Jose Maria Olazabal</t>
  </si>
  <si>
    <t>Team #</t>
  </si>
  <si>
    <t>Name</t>
  </si>
  <si>
    <t>Shaner</t>
  </si>
  <si>
    <t>Natron</t>
  </si>
  <si>
    <t>Marty</t>
  </si>
  <si>
    <t>Lil Zack</t>
  </si>
  <si>
    <t>Paid</t>
  </si>
  <si>
    <t>Y</t>
  </si>
  <si>
    <t>Tier Rank</t>
  </si>
  <si>
    <t>Ludvig Aberg</t>
  </si>
  <si>
    <t>Wyndham Clark</t>
  </si>
  <si>
    <t>Matt Fitzpatrick</t>
  </si>
  <si>
    <t>Tom Kim</t>
  </si>
  <si>
    <t>Sungjae Im</t>
  </si>
  <si>
    <t>Rickie Fowler</t>
  </si>
  <si>
    <t>Nick Dunlap</t>
  </si>
  <si>
    <t>Nicolai Hojgaard</t>
  </si>
  <si>
    <t>Denny McCarthy</t>
  </si>
  <si>
    <t>Nick Taylor</t>
  </si>
  <si>
    <t>Erik Van Rooyen</t>
  </si>
  <si>
    <t>Matthieu Pavon</t>
  </si>
  <si>
    <t>Jake Knapp</t>
  </si>
  <si>
    <t>Stephan Jaeger</t>
  </si>
  <si>
    <t>Lucas Glover</t>
  </si>
  <si>
    <t>Eric Cole</t>
  </si>
  <si>
    <t>Emiliano Grillo</t>
  </si>
  <si>
    <t>Adam Hadwin</t>
  </si>
  <si>
    <t>Austin Eckroat</t>
  </si>
  <si>
    <t>Cam Davis</t>
  </si>
  <si>
    <t>Luke List</t>
  </si>
  <si>
    <t>Adam Schenk</t>
  </si>
  <si>
    <t>Thorbjorn Olesen</t>
  </si>
  <si>
    <t>Ryo Hisatsune</t>
  </si>
  <si>
    <t>Peter Malnati</t>
  </si>
  <si>
    <t>Lee Hodges</t>
  </si>
  <si>
    <t>Grayson Murray</t>
  </si>
  <si>
    <t>Camilo Villegas</t>
  </si>
  <si>
    <t>Christo Lamprecht</t>
  </si>
  <si>
    <t>Stewart Hagestad</t>
  </si>
  <si>
    <t>Neal Shipley</t>
  </si>
  <si>
    <t>Jasper Stubbs</t>
  </si>
  <si>
    <t>Santiago De la Fuente</t>
  </si>
  <si>
    <t>Byeong Hun An</t>
  </si>
  <si>
    <t>Akshay Bhatia</t>
  </si>
  <si>
    <t>Andrew S</t>
  </si>
  <si>
    <t>Andrew W</t>
  </si>
  <si>
    <t>Sandra</t>
  </si>
  <si>
    <t>Matt U</t>
  </si>
  <si>
    <t>Brett P</t>
  </si>
  <si>
    <t>Matt W</t>
  </si>
  <si>
    <t>Botteri</t>
  </si>
  <si>
    <t>Walt</t>
  </si>
  <si>
    <t>Jay Z</t>
  </si>
  <si>
    <t>Count</t>
  </si>
  <si>
    <t>% Selected</t>
  </si>
  <si>
    <t>Rank</t>
  </si>
  <si>
    <t>Casey</t>
  </si>
  <si>
    <t>Total Pot</t>
  </si>
  <si>
    <t>Pick one player from 6 tiers, and the winning score to PAR (tiebreak)</t>
  </si>
  <si>
    <t>Players w/missed cut will score an 80 for rds 3 &amp; 4</t>
  </si>
  <si>
    <t>Group Messages</t>
  </si>
  <si>
    <t>Pulled 4/6/24</t>
  </si>
  <si>
    <t>Pulled 4/10/24 and not used</t>
  </si>
  <si>
    <t>Robert MacIntyre</t>
  </si>
  <si>
    <t>Daniel Berger</t>
  </si>
  <si>
    <t>Davis Thompson</t>
  </si>
  <si>
    <t>Aaron Rai</t>
  </si>
  <si>
    <t>Taylor Pendrith</t>
  </si>
  <si>
    <t>Billy Horschel</t>
  </si>
  <si>
    <t>Maverick McNealy</t>
  </si>
  <si>
    <t>J.J. Spaun</t>
  </si>
  <si>
    <t>Michael Kim</t>
  </si>
  <si>
    <t>Thomas Detry</t>
  </si>
  <si>
    <t>Laurie Canter</t>
  </si>
  <si>
    <t>Rasmus Hojgaard</t>
  </si>
  <si>
    <t>Max Greyserman</t>
  </si>
  <si>
    <t>Joe Highsmith</t>
  </si>
  <si>
    <t>Christiaan Bezuidenhout</t>
  </si>
  <si>
    <t>Tom Hoge</t>
  </si>
  <si>
    <t>Nico Echavarria</t>
  </si>
  <si>
    <t>Kevin Yu</t>
  </si>
  <si>
    <t>Matt McCarty</t>
  </si>
  <si>
    <t>Jhonattan Vegas</t>
  </si>
  <si>
    <t>Thriston Lawrence</t>
  </si>
  <si>
    <t>Davis Riley</t>
  </si>
  <si>
    <t>Noah Kent</t>
  </si>
  <si>
    <t>Justin Hastings</t>
  </si>
  <si>
    <t>Brian Campbell</t>
  </si>
  <si>
    <t>Jose Luis Ballester</t>
  </si>
  <si>
    <t>Patton Kizzire</t>
  </si>
  <si>
    <t>Rafael Campos</t>
  </si>
  <si>
    <t>Evan Beck</t>
  </si>
  <si>
    <t>Hiroshi Tai</t>
  </si>
  <si>
    <t>Bernhard Langer</t>
  </si>
  <si>
    <t>Angel Cabrera</t>
  </si>
  <si>
    <t>This is Draftkings odds as of 4/5/25</t>
  </si>
  <si>
    <t>Score Rank</t>
  </si>
  <si>
    <t>Rory Mcilroy</t>
  </si>
  <si>
    <t>Dallas</t>
  </si>
  <si>
    <t>Kevin</t>
  </si>
  <si>
    <t>Bryson Dechambeau</t>
  </si>
  <si>
    <t>Nina</t>
  </si>
  <si>
    <t>ShiGuy</t>
  </si>
  <si>
    <t>Luke</t>
  </si>
  <si>
    <t>In Messages</t>
  </si>
  <si>
    <t>Concat</t>
  </si>
  <si>
    <t>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</si>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</sst>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&quot;$&quot;#,##0_);\(&quot;$&quot;#,##0\)"/>
    <numFmt numFmtId="164" formatCode="0.000"/>
    <numFmt numFmtId="165" formatCode="&quot;Tier &quot;#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 applyAlignment="1">
      <alignment horizontal="left" vertical="top"/>
    </xf>
    <xf numFmtId="37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37" fontId="0" fillId="0" borderId="0" xfId="0" applyNumberFormat="1" applyAlignment="1">
      <alignment horizontal="right"/>
    </xf>
    <xf numFmtId="0" fontId="0" fillId="0" borderId="1" xfId="0" applyBorder="1"/>
    <xf numFmtId="166" fontId="0" fillId="0" borderId="0" xfId="0" applyNumberFormat="1"/>
    <xf numFmtId="5" fontId="1" fillId="0" borderId="0" xfId="0" applyNumberFormat="1" applyFont="1"/>
    <xf numFmtId="37" fontId="0" fillId="0" borderId="1" xfId="0" applyNumberFormat="1" applyBorder="1"/>
    <xf numFmtId="5" fontId="1" fillId="2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5" fontId="5" fillId="0" borderId="0" xfId="0" applyNumberFormat="1" applyFont="1" applyAlignment="1">
      <alignment horizontal="center"/>
    </xf>
  </cellXfs>
  <cellStyles count="1">
    <cellStyle name="Normal" xfId="0" builtinId="0"/>
  </cellStyles>
  <dxfs count="73"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2"/>
      <tableStyleElement type="headerRow" dxfId="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6"/>
  <sheetViews>
    <sheetView view="pageBreakPreview" zoomScale="70" zoomScaleNormal="100" zoomScaleSheetLayoutView="70" workbookViewId="0">
      <selection activeCell="F31" sqref="F31"/>
    </sheetView>
  </sheetViews>
  <sheetFormatPr defaultRowHeight="14.25" outlineLevelRow="1" outlineLevelCol="1" x14ac:dyDescent="0.45"/>
  <cols>
    <col min="1" max="1" width="2.73046875" customWidth="1"/>
    <col min="2" max="3" width="9.1328125" hidden="1" customWidth="1" outlineLevel="1"/>
    <col min="4" max="5" width="9" hidden="1" customWidth="1" outlineLevel="1"/>
    <col min="6" max="6" width="11.59765625" bestFit="1" customWidth="1" collapsed="1"/>
    <col min="7" max="7" width="11.59765625" customWidth="1"/>
    <col min="8" max="8" width="12.1328125" customWidth="1"/>
    <col min="9" max="9" width="18.1328125" bestFit="1" customWidth="1"/>
    <col min="10" max="10" width="8.3984375" bestFit="1" customWidth="1"/>
    <col min="11" max="15" width="8.59765625" customWidth="1"/>
    <col min="16" max="16" width="9" customWidth="1" outlineLevel="1"/>
    <col min="17" max="17" width="9.06640625" customWidth="1" outlineLevel="1"/>
    <col min="18" max="18" width="10.59765625" customWidth="1"/>
    <col min="19" max="19" width="11.73046875" bestFit="1" customWidth="1"/>
  </cols>
  <sheetData>
    <row r="2" spans="3:19" ht="18" x14ac:dyDescent="0.55000000000000004">
      <c r="G2">
        <v>20</v>
      </c>
      <c r="H2" s="2"/>
      <c r="I2" s="2"/>
      <c r="J2" s="2"/>
      <c r="R2" s="1" t="s">
        <v>47</v>
      </c>
      <c r="S2" t="s">
        <v>44</v>
      </c>
    </row>
    <row r="3" spans="3:19" ht="18" x14ac:dyDescent="0.55000000000000004">
      <c r="F3" s="2" t="str">
        <f>"Masters Pool "&amp;TEXT(G2,"$0")&amp;" Each"</f>
        <v>Masters Pool $20 Each</v>
      </c>
      <c r="G3" s="2"/>
      <c r="R3" s="3" t="s">
        <v>47</v>
      </c>
      <c r="S3" t="s">
        <v>45</v>
      </c>
    </row>
    <row r="4" spans="3:19" ht="18" x14ac:dyDescent="0.55000000000000004">
      <c r="F4" s="2" t="s">
        <v>146</v>
      </c>
      <c r="G4" s="14">
        <f>+MAX(F10:F36)*G2</f>
        <v>440</v>
      </c>
      <c r="R4" s="4">
        <v>80</v>
      </c>
      <c r="S4" t="s">
        <v>46</v>
      </c>
    </row>
    <row r="5" spans="3:19" x14ac:dyDescent="0.45">
      <c r="F5" t="s">
        <v>147</v>
      </c>
    </row>
    <row r="6" spans="3:19" x14ac:dyDescent="0.45">
      <c r="F6" t="s">
        <v>148</v>
      </c>
    </row>
    <row r="7" spans="3:19" x14ac:dyDescent="0.45">
      <c r="F7" t="s">
        <v>43</v>
      </c>
    </row>
    <row r="9" spans="3:19" ht="20.25" x14ac:dyDescent="0.85">
      <c r="F9" s="15" t="s">
        <v>83</v>
      </c>
      <c r="G9" s="15" t="s">
        <v>37</v>
      </c>
      <c r="H9" s="15" t="s">
        <v>82</v>
      </c>
    </row>
    <row r="10" spans="3:19" x14ac:dyDescent="0.45">
      <c r="C10" s="6">
        <f t="shared" ref="C10:C31" si="0">SMALL($D$40:$D$210,F10)</f>
        <v>11</v>
      </c>
      <c r="F10">
        <f>Teams!B2</f>
        <v>1</v>
      </c>
      <c r="G10" t="str">
        <f t="shared" ref="G10:H29" si="1">_xlfn.XLOOKUP($C10,$D:$D,F:F)</f>
        <v>Demian</v>
      </c>
      <c r="H10" s="5">
        <f t="shared" si="1"/>
        <v>0</v>
      </c>
    </row>
    <row r="11" spans="3:19" x14ac:dyDescent="0.45">
      <c r="C11" s="6">
        <f t="shared" si="0"/>
        <v>11.01</v>
      </c>
      <c r="F11">
        <f>Teams!B3</f>
        <v>2</v>
      </c>
      <c r="G11" t="str">
        <f t="shared" si="1"/>
        <v>Jason</v>
      </c>
      <c r="H11" s="5">
        <f t="shared" si="1"/>
        <v>0</v>
      </c>
    </row>
    <row r="12" spans="3:19" x14ac:dyDescent="0.45">
      <c r="C12" s="6">
        <f t="shared" si="0"/>
        <v>11.02</v>
      </c>
      <c r="F12">
        <f>Teams!B4</f>
        <v>3</v>
      </c>
      <c r="G12" t="str">
        <f t="shared" si="1"/>
        <v>Natron</v>
      </c>
      <c r="H12" s="5">
        <f t="shared" si="1"/>
        <v>0</v>
      </c>
    </row>
    <row r="13" spans="3:19" x14ac:dyDescent="0.45">
      <c r="C13" s="6">
        <f t="shared" si="0"/>
        <v>11.03</v>
      </c>
      <c r="F13">
        <f>Teams!B5</f>
        <v>4</v>
      </c>
      <c r="G13" t="str">
        <f t="shared" si="1"/>
        <v>Willie</v>
      </c>
      <c r="H13" s="5">
        <f t="shared" si="1"/>
        <v>0</v>
      </c>
    </row>
    <row r="14" spans="3:19" x14ac:dyDescent="0.45">
      <c r="C14" s="6">
        <f t="shared" si="0"/>
        <v>11.04</v>
      </c>
      <c r="F14">
        <f>Teams!B6</f>
        <v>5</v>
      </c>
      <c r="G14" t="str">
        <f t="shared" si="1"/>
        <v>Lew</v>
      </c>
      <c r="H14" s="5">
        <f t="shared" si="1"/>
        <v>0</v>
      </c>
    </row>
    <row r="15" spans="3:19" x14ac:dyDescent="0.45">
      <c r="C15" s="6">
        <f t="shared" si="0"/>
        <v>11.05</v>
      </c>
      <c r="F15">
        <f>Teams!B7</f>
        <v>6</v>
      </c>
      <c r="G15" t="str">
        <f t="shared" si="1"/>
        <v>Shaner</v>
      </c>
      <c r="H15" s="5">
        <f t="shared" si="1"/>
        <v>0</v>
      </c>
    </row>
    <row r="16" spans="3:19" x14ac:dyDescent="0.45">
      <c r="C16" s="6">
        <f t="shared" si="0"/>
        <v>11.06</v>
      </c>
      <c r="F16">
        <f>Teams!B8</f>
        <v>7</v>
      </c>
      <c r="G16" t="str">
        <f t="shared" si="1"/>
        <v>Andrew S</v>
      </c>
      <c r="H16" s="5">
        <f t="shared" si="1"/>
        <v>0</v>
      </c>
    </row>
    <row r="17" spans="3:8" x14ac:dyDescent="0.45">
      <c r="C17" s="6">
        <f t="shared" si="0"/>
        <v>11.07</v>
      </c>
      <c r="F17">
        <f>Teams!B9</f>
        <v>8</v>
      </c>
      <c r="G17" t="str">
        <f t="shared" si="1"/>
        <v>Colin</v>
      </c>
      <c r="H17" s="5">
        <f t="shared" si="1"/>
        <v>0</v>
      </c>
    </row>
    <row r="18" spans="3:8" x14ac:dyDescent="0.45">
      <c r="C18" s="6">
        <f t="shared" si="0"/>
        <v>11.08</v>
      </c>
      <c r="F18">
        <f>Teams!B10</f>
        <v>9</v>
      </c>
      <c r="G18" t="str">
        <f t="shared" si="1"/>
        <v>Ryan</v>
      </c>
      <c r="H18" s="5">
        <f t="shared" si="1"/>
        <v>0</v>
      </c>
    </row>
    <row r="19" spans="3:8" x14ac:dyDescent="0.45">
      <c r="C19" s="6">
        <f t="shared" si="0"/>
        <v>11.09</v>
      </c>
      <c r="F19">
        <f>Teams!B11</f>
        <v>10</v>
      </c>
      <c r="G19" t="str">
        <f t="shared" si="1"/>
        <v>Evan</v>
      </c>
      <c r="H19" s="5">
        <f t="shared" si="1"/>
        <v>0</v>
      </c>
    </row>
    <row r="20" spans="3:8" x14ac:dyDescent="0.45">
      <c r="C20" s="6">
        <f t="shared" si="0"/>
        <v>11.1</v>
      </c>
      <c r="F20">
        <f>Teams!B12</f>
        <v>11</v>
      </c>
      <c r="G20" t="str">
        <f t="shared" si="1"/>
        <v>Andrew W</v>
      </c>
      <c r="H20" s="5">
        <f t="shared" si="1"/>
        <v>0</v>
      </c>
    </row>
    <row r="21" spans="3:8" x14ac:dyDescent="0.45">
      <c r="C21" s="6">
        <f t="shared" si="0"/>
        <v>11.11</v>
      </c>
      <c r="F21">
        <f>Teams!B13</f>
        <v>12</v>
      </c>
      <c r="G21" t="str">
        <f t="shared" si="1"/>
        <v>ShiGuy</v>
      </c>
      <c r="H21" s="5">
        <f t="shared" si="1"/>
        <v>0</v>
      </c>
    </row>
    <row r="22" spans="3:8" x14ac:dyDescent="0.45">
      <c r="C22" s="6">
        <f t="shared" si="0"/>
        <v>11.12</v>
      </c>
      <c r="F22">
        <f>Teams!B14</f>
        <v>13</v>
      </c>
      <c r="G22" t="str">
        <f t="shared" si="1"/>
        <v>Marty</v>
      </c>
      <c r="H22" s="5">
        <f t="shared" si="1"/>
        <v>0</v>
      </c>
    </row>
    <row r="23" spans="3:8" x14ac:dyDescent="0.45">
      <c r="C23" s="6">
        <f t="shared" si="0"/>
        <v>11.13</v>
      </c>
      <c r="F23">
        <f>Teams!B15</f>
        <v>14</v>
      </c>
      <c r="G23" t="str">
        <f t="shared" si="1"/>
        <v>Matt U</v>
      </c>
      <c r="H23" s="5">
        <f t="shared" si="1"/>
        <v>0</v>
      </c>
    </row>
    <row r="24" spans="3:8" x14ac:dyDescent="0.45">
      <c r="C24" s="6">
        <f t="shared" si="0"/>
        <v>11.14</v>
      </c>
      <c r="F24">
        <f>Teams!B16</f>
        <v>15</v>
      </c>
      <c r="G24" t="str">
        <f t="shared" si="1"/>
        <v>Eben</v>
      </c>
      <c r="H24" s="5">
        <f t="shared" si="1"/>
        <v>0</v>
      </c>
    </row>
    <row r="25" spans="3:8" x14ac:dyDescent="0.45">
      <c r="C25" s="6">
        <f t="shared" si="0"/>
        <v>11.15</v>
      </c>
      <c r="F25">
        <f>Teams!B17</f>
        <v>16</v>
      </c>
      <c r="G25" t="str">
        <f t="shared" si="1"/>
        <v>Botteri</v>
      </c>
      <c r="H25" s="5">
        <f t="shared" si="1"/>
        <v>0</v>
      </c>
    </row>
    <row r="26" spans="3:8" x14ac:dyDescent="0.45">
      <c r="C26" s="6">
        <f t="shared" si="0"/>
        <v>11.16</v>
      </c>
      <c r="F26">
        <f>Teams!B18</f>
        <v>17</v>
      </c>
      <c r="G26" t="str">
        <f t="shared" si="1"/>
        <v>Walt</v>
      </c>
      <c r="H26" s="5">
        <f t="shared" si="1"/>
        <v>0</v>
      </c>
    </row>
    <row r="27" spans="3:8" x14ac:dyDescent="0.45">
      <c r="C27" s="6">
        <f t="shared" si="0"/>
        <v>11.17</v>
      </c>
      <c r="F27">
        <f>Teams!B19</f>
        <v>18</v>
      </c>
      <c r="G27" t="str">
        <f t="shared" si="1"/>
        <v>Max</v>
      </c>
      <c r="H27" s="5">
        <f t="shared" si="1"/>
        <v>0</v>
      </c>
    </row>
    <row r="28" spans="3:8" x14ac:dyDescent="0.45">
      <c r="C28" s="6">
        <f t="shared" si="0"/>
        <v>11.18</v>
      </c>
      <c r="F28">
        <f>Teams!B20</f>
        <v>19</v>
      </c>
      <c r="G28" t="str">
        <f t="shared" si="1"/>
        <v>Dallas</v>
      </c>
      <c r="H28" s="5">
        <f t="shared" si="1"/>
        <v>0</v>
      </c>
    </row>
    <row r="29" spans="3:8" x14ac:dyDescent="0.45">
      <c r="C29" s="6">
        <f t="shared" si="0"/>
        <v>11.19</v>
      </c>
      <c r="F29">
        <f>Teams!B21</f>
        <v>20</v>
      </c>
      <c r="G29" t="str">
        <f t="shared" si="1"/>
        <v>Kevin</v>
      </c>
      <c r="H29" s="5">
        <f t="shared" si="1"/>
        <v>0</v>
      </c>
    </row>
    <row r="30" spans="3:8" x14ac:dyDescent="0.45">
      <c r="C30" s="6">
        <f t="shared" si="0"/>
        <v>11.2</v>
      </c>
      <c r="F30">
        <f>Teams!B22</f>
        <v>21</v>
      </c>
      <c r="G30" t="str">
        <f>IFERROR(_xlfn.XLOOKUP($C30,$D:$D,F:F),)</f>
        <v>Nina</v>
      </c>
      <c r="H30" s="5">
        <f>IFERROR(_xlfn.XLOOKUP($C30,$D:$D,G:G),)</f>
        <v>0</v>
      </c>
    </row>
    <row r="31" spans="3:8" x14ac:dyDescent="0.45">
      <c r="C31" s="6">
        <f t="shared" si="0"/>
        <v>11.21</v>
      </c>
      <c r="F31">
        <f>Teams!B23</f>
        <v>22</v>
      </c>
      <c r="G31" t="str">
        <f>IFERROR(_xlfn.XLOOKUP($C31,$D:$D,F:F),)</f>
        <v>Luke</v>
      </c>
      <c r="H31" s="5">
        <f>IFERROR(_xlfn.XLOOKUP($C31,$D:$D,G:G),)</f>
        <v>0</v>
      </c>
    </row>
    <row r="32" spans="3:8" hidden="1" outlineLevel="1" x14ac:dyDescent="0.45">
      <c r="C32" s="6" t="e">
        <f t="shared" ref="C32:C35" si="2">SMALL($D$40:$D$210,F32)</f>
        <v>#NUM!</v>
      </c>
      <c r="G32">
        <f t="shared" ref="G32:H32" si="3">IFERROR(_xlfn.XLOOKUP($C32,$D:$D,F:F),)</f>
        <v>0</v>
      </c>
      <c r="H32" s="5">
        <f t="shared" si="3"/>
        <v>0</v>
      </c>
    </row>
    <row r="33" spans="2:17" hidden="1" outlineLevel="1" x14ac:dyDescent="0.45">
      <c r="C33" s="6" t="e">
        <f t="shared" si="2"/>
        <v>#NUM!</v>
      </c>
      <c r="G33">
        <f t="shared" ref="G33:H33" si="4">IFERROR(_xlfn.XLOOKUP($C33,$D:$D,F:F),)</f>
        <v>0</v>
      </c>
      <c r="H33" s="5">
        <f t="shared" si="4"/>
        <v>0</v>
      </c>
    </row>
    <row r="34" spans="2:17" hidden="1" outlineLevel="1" x14ac:dyDescent="0.45">
      <c r="C34" s="6" t="e">
        <f t="shared" si="2"/>
        <v>#NUM!</v>
      </c>
      <c r="G34">
        <f t="shared" ref="G34:H34" si="5">IFERROR(_xlfn.XLOOKUP($C34,$D:$D,F:F),)</f>
        <v>0</v>
      </c>
      <c r="H34" s="5">
        <f t="shared" si="5"/>
        <v>0</v>
      </c>
    </row>
    <row r="35" spans="2:17" hidden="1" outlineLevel="1" x14ac:dyDescent="0.45">
      <c r="C35" s="6" t="e">
        <f t="shared" si="2"/>
        <v>#NUM!</v>
      </c>
      <c r="G35">
        <f t="shared" ref="G35:H35" si="6">IFERROR(_xlfn.XLOOKUP($C35,$D:$D,F:F),)</f>
        <v>0</v>
      </c>
      <c r="H35" s="5">
        <f t="shared" si="6"/>
        <v>0</v>
      </c>
    </row>
    <row r="36" spans="2:17" ht="5" hidden="1" customHeight="1" outlineLevel="1" x14ac:dyDescent="0.45">
      <c r="C36" s="6"/>
      <c r="H36" s="5"/>
    </row>
    <row r="37" spans="2:17" ht="7.05" hidden="1" customHeight="1" outlineLevel="1" x14ac:dyDescent="0.45">
      <c r="C37" s="6"/>
      <c r="F37" s="10"/>
      <c r="G37" s="10"/>
      <c r="H37" s="13"/>
    </row>
    <row r="38" spans="2:17" collapsed="1" x14ac:dyDescent="0.45"/>
    <row r="39" spans="2:17" ht="20.25" x14ac:dyDescent="0.85">
      <c r="E39" t="s">
        <v>89</v>
      </c>
      <c r="F39" s="15" t="s">
        <v>36</v>
      </c>
      <c r="G39" s="15" t="s">
        <v>82</v>
      </c>
      <c r="H39" s="15" t="s">
        <v>78</v>
      </c>
      <c r="I39" s="15" t="s">
        <v>37</v>
      </c>
      <c r="J39" s="15" t="s">
        <v>73</v>
      </c>
      <c r="K39" s="15" t="s">
        <v>38</v>
      </c>
      <c r="L39" s="15" t="s">
        <v>39</v>
      </c>
      <c r="M39" s="15" t="s">
        <v>40</v>
      </c>
      <c r="N39" s="15" t="s">
        <v>41</v>
      </c>
      <c r="O39" s="15" t="s">
        <v>42</v>
      </c>
    </row>
    <row r="40" spans="2:17" x14ac:dyDescent="0.45">
      <c r="B40">
        <f>COUNTIF(C$40:C40,C40)-1</f>
        <v>0</v>
      </c>
      <c r="C40">
        <f>_xlfn.RANK.AVG(G40,$G$40:$G$210,1)</f>
        <v>11.5</v>
      </c>
      <c r="D40" s="8">
        <f>VALUE(ROUNDDOWN(C40,0)+B40/100)</f>
        <v>11</v>
      </c>
      <c r="E40" s="9">
        <v>1</v>
      </c>
      <c r="F40" t="str">
        <f>_xlfn.XLOOKUP(E40,Teams!B:B,Teams!C:C)</f>
        <v>Demian</v>
      </c>
      <c r="G40" s="5">
        <f>SMALL(O40:O45,1)+SMALL(O40:O45,2)+SMALL(O40:O45,3)+SMALL(O40:O45,4)</f>
        <v>0</v>
      </c>
      <c r="H40">
        <f>_xlfn.XLOOKUP($E40,Teams!$B:$B,Teams!D:D)</f>
        <v>-13</v>
      </c>
      <c r="I40" t="str">
        <f>_xlfn.XLOOKUP(E40,Teams!$B:$B,Teams!E:E)</f>
        <v>Rory Mcilroy</v>
      </c>
      <c r="J40" s="5">
        <f>_xlfn.XLOOKUP($I40,Players!$C:$C,Players!A:A)</f>
        <v>1</v>
      </c>
      <c r="K40" s="5">
        <f>_xlfn.XLOOKUP($I40,Players!$C:$C,Players!D:D)</f>
        <v>0</v>
      </c>
      <c r="L40" s="5">
        <f>_xlfn.XLOOKUP($I40,Players!$C:$C,Players!E:E)</f>
        <v>0</v>
      </c>
      <c r="M40" s="5">
        <f>_xlfn.XLOOKUP($I40,Players!$C:$C,Players!F:F)</f>
        <v>0</v>
      </c>
      <c r="N40" s="5">
        <f>_xlfn.XLOOKUP($I40,Players!$C:$C,Players!G:G)</f>
        <v>0</v>
      </c>
      <c r="O40" s="5">
        <f>SUM(K40:N40)</f>
        <v>0</v>
      </c>
      <c r="P40">
        <f>_xlfn.RANK.AVG(Q40,Q40:Q45,1)</f>
        <v>1</v>
      </c>
      <c r="Q40">
        <f>_xlfn.RANK.AVG(O40,O40:O45)+J40/10</f>
        <v>3.6</v>
      </c>
    </row>
    <row r="41" spans="2:17" x14ac:dyDescent="0.45">
      <c r="D41" s="7"/>
      <c r="E41" s="7"/>
      <c r="G41" s="5"/>
      <c r="I41" t="str">
        <f>_xlfn.XLOOKUP(E40,Teams!$B:$B,Teams!F:F)</f>
        <v>Min Woo Lee</v>
      </c>
      <c r="J41" s="5">
        <f>_xlfn.XLOOKUP($I41,Players!$C:$C,Players!A:A)</f>
        <v>2</v>
      </c>
      <c r="K41" s="5">
        <f>_xlfn.XLOOKUP($I41,Players!$C:$C,Players!D:D)</f>
        <v>0</v>
      </c>
      <c r="L41" s="5">
        <f>_xlfn.XLOOKUP($I41,Players!$C:$C,Players!E:E)</f>
        <v>0</v>
      </c>
      <c r="M41" s="5">
        <f>_xlfn.XLOOKUP($I41,Players!$C:$C,Players!F:F)</f>
        <v>0</v>
      </c>
      <c r="N41" s="5">
        <f>_xlfn.XLOOKUP($I41,Players!$C:$C,Players!G:G)</f>
        <v>0</v>
      </c>
      <c r="O41" s="5">
        <f t="shared" ref="O41:O45" si="7">SUM(K41:N41)</f>
        <v>0</v>
      </c>
      <c r="P41">
        <f>_xlfn.RANK.AVG(Q41,Q40:Q45,1)</f>
        <v>2</v>
      </c>
      <c r="Q41">
        <f>_xlfn.RANK.AVG(O41,O40:O45)+J41/10</f>
        <v>3.7</v>
      </c>
    </row>
    <row r="42" spans="2:17" x14ac:dyDescent="0.45">
      <c r="D42" s="7"/>
      <c r="E42" s="7"/>
      <c r="I42" t="str">
        <f>_xlfn.XLOOKUP(E40,Teams!$B:$B,Teams!G:G)</f>
        <v>Akshay Bhatia</v>
      </c>
      <c r="J42" s="5">
        <f>_xlfn.XLOOKUP($I42,Players!$C:$C,Players!A:A)</f>
        <v>3</v>
      </c>
      <c r="K42" s="5">
        <f>_xlfn.XLOOKUP($I42,Players!$C:$C,Players!D:D)</f>
        <v>0</v>
      </c>
      <c r="L42" s="5">
        <f>_xlfn.XLOOKUP($I42,Players!$C:$C,Players!E:E)</f>
        <v>0</v>
      </c>
      <c r="M42" s="5">
        <f>_xlfn.XLOOKUP($I42,Players!$C:$C,Players!F:F)</f>
        <v>0</v>
      </c>
      <c r="N42" s="5">
        <f>_xlfn.XLOOKUP($I42,Players!$C:$C,Players!G:G)</f>
        <v>0</v>
      </c>
      <c r="O42" s="5">
        <f t="shared" si="7"/>
        <v>0</v>
      </c>
      <c r="P42">
        <f>_xlfn.RANK.AVG(Q42,Q40:Q45,1)</f>
        <v>3</v>
      </c>
      <c r="Q42">
        <f>_xlfn.RANK.AVG(O42,O40:O45)+J42/10</f>
        <v>3.8</v>
      </c>
    </row>
    <row r="43" spans="2:17" x14ac:dyDescent="0.45">
      <c r="D43" s="7"/>
      <c r="E43" s="7"/>
      <c r="I43" t="str">
        <f>_xlfn.XLOOKUP(E40,Teams!$B:$B,Teams!H:H)</f>
        <v>Patrick Reed</v>
      </c>
      <c r="J43" s="5">
        <f>_xlfn.XLOOKUP($I43,Players!$C:$C,Players!A:A)</f>
        <v>4</v>
      </c>
      <c r="K43" s="5">
        <f>_xlfn.XLOOKUP($I43,Players!$C:$C,Players!D:D)</f>
        <v>0</v>
      </c>
      <c r="L43" s="5">
        <f>_xlfn.XLOOKUP($I43,Players!$C:$C,Players!E:E)</f>
        <v>0</v>
      </c>
      <c r="M43" s="5">
        <f>_xlfn.XLOOKUP($I43,Players!$C:$C,Players!F:F)</f>
        <v>0</v>
      </c>
      <c r="N43" s="5">
        <f>_xlfn.XLOOKUP($I43,Players!$C:$C,Players!G:G)</f>
        <v>0</v>
      </c>
      <c r="O43" s="5">
        <f>SUM(K43:N43)</f>
        <v>0</v>
      </c>
      <c r="P43">
        <f>_xlfn.RANK.AVG(Q43,Q40:Q45,1)</f>
        <v>4</v>
      </c>
      <c r="Q43">
        <f>_xlfn.RANK.AVG(O43,O40:O45)+J43/10</f>
        <v>3.9</v>
      </c>
    </row>
    <row r="44" spans="2:17" x14ac:dyDescent="0.45">
      <c r="D44" s="7"/>
      <c r="E44" s="7"/>
      <c r="I44" t="str">
        <f>_xlfn.XLOOKUP(E40,Teams!$B:$B,Teams!I:I)</f>
        <v>Byeong Hun An</v>
      </c>
      <c r="J44" s="5">
        <f>_xlfn.XLOOKUP($I44,Players!$C:$C,Players!A:A)</f>
        <v>5</v>
      </c>
      <c r="K44" s="5">
        <f>_xlfn.XLOOKUP($I44,Players!$C:$C,Players!D:D)</f>
        <v>0</v>
      </c>
      <c r="L44" s="5">
        <f>_xlfn.XLOOKUP($I44,Players!$C:$C,Players!E:E)</f>
        <v>0</v>
      </c>
      <c r="M44" s="5">
        <f>_xlfn.XLOOKUP($I44,Players!$C:$C,Players!F:F)</f>
        <v>0</v>
      </c>
      <c r="N44" s="5">
        <f>_xlfn.XLOOKUP($I44,Players!$C:$C,Players!G:G)</f>
        <v>0</v>
      </c>
      <c r="O44" s="5">
        <f t="shared" si="7"/>
        <v>0</v>
      </c>
      <c r="P44">
        <f>_xlfn.RANK.AVG(Q44,Q40:Q45,1)</f>
        <v>5</v>
      </c>
      <c r="Q44">
        <f>_xlfn.RANK.AVG(O44,O40:O45)+J44/10</f>
        <v>4</v>
      </c>
    </row>
    <row r="45" spans="2:17" x14ac:dyDescent="0.45">
      <c r="D45" s="7"/>
      <c r="E45" s="7"/>
      <c r="I45" t="str">
        <f>_xlfn.XLOOKUP(E40,Teams!$B:$B,Teams!J:J)</f>
        <v>Denny McCarthy</v>
      </c>
      <c r="J45" s="5">
        <f>_xlfn.XLOOKUP($I45,Players!$C:$C,Players!A:A)</f>
        <v>6</v>
      </c>
      <c r="K45" s="5">
        <f>_xlfn.XLOOKUP($I45,Players!$C:$C,Players!D:D)</f>
        <v>0</v>
      </c>
      <c r="L45" s="5">
        <f>_xlfn.XLOOKUP($I45,Players!$C:$C,Players!E:E)</f>
        <v>0</v>
      </c>
      <c r="M45" s="5">
        <f>_xlfn.XLOOKUP($I45,Players!$C:$C,Players!F:F)</f>
        <v>0</v>
      </c>
      <c r="N45" s="5">
        <f>_xlfn.XLOOKUP($I45,Players!$C:$C,Players!G:G)</f>
        <v>0</v>
      </c>
      <c r="O45" s="5">
        <f t="shared" si="7"/>
        <v>0</v>
      </c>
      <c r="P45">
        <f>_xlfn.RANK.AVG(Q45,Q40:Q45,1)</f>
        <v>6</v>
      </c>
      <c r="Q45">
        <f>_xlfn.RANK.AVG(O45,O40:O45)+J45/10</f>
        <v>4.0999999999999996</v>
      </c>
    </row>
    <row r="46" spans="2:17" x14ac:dyDescent="0.45">
      <c r="D46" s="7"/>
      <c r="E46" s="7"/>
    </row>
    <row r="47" spans="2:17" x14ac:dyDescent="0.45">
      <c r="B47">
        <f>COUNTIF(C$40:C47,C47)-1</f>
        <v>1</v>
      </c>
      <c r="C47">
        <f>_xlfn.RANK.AVG(G47,$G$40:$G$210,1)</f>
        <v>11.5</v>
      </c>
      <c r="D47" s="8">
        <f>VALUE(ROUNDDOWN(C47,0)+B47/100)</f>
        <v>11.01</v>
      </c>
      <c r="E47" s="9">
        <f>E40+1</f>
        <v>2</v>
      </c>
      <c r="F47" t="str">
        <f>_xlfn.XLOOKUP(E47,Teams!B:B,Teams!C:C)</f>
        <v>Jason</v>
      </c>
      <c r="G47" s="5">
        <f>SMALL(O47:O52,1)+SMALL(O47:O52,2)+SMALL(O47:O52,3)+SMALL(O47:O52,4)</f>
        <v>0</v>
      </c>
      <c r="H47">
        <f>_xlfn.XLOOKUP($E47,Teams!$B:$B,Teams!D:D)</f>
        <v>-8</v>
      </c>
      <c r="I47" t="str">
        <f>_xlfn.XLOOKUP(E47,Teams!$B:$B,Teams!E:E)</f>
        <v>Scottie Scheffler</v>
      </c>
      <c r="J47" s="5">
        <f>_xlfn.XLOOKUP($I47,Players!$C:$C,Players!A:A)</f>
        <v>1</v>
      </c>
      <c r="K47" s="5">
        <f>_xlfn.XLOOKUP($I47,Players!$C:$C,Players!D:D)</f>
        <v>0</v>
      </c>
      <c r="L47" s="5">
        <f>_xlfn.XLOOKUP($I47,Players!$C:$C,Players!E:E)</f>
        <v>0</v>
      </c>
      <c r="M47" s="5">
        <f>_xlfn.XLOOKUP($I47,Players!$C:$C,Players!F:F)</f>
        <v>0</v>
      </c>
      <c r="N47" s="5">
        <f>_xlfn.XLOOKUP($I47,Players!$C:$C,Players!G:G)</f>
        <v>0</v>
      </c>
      <c r="O47" s="5">
        <f>SUM(K47:N47)</f>
        <v>0</v>
      </c>
      <c r="P47">
        <f>_xlfn.RANK.AVG(Q47,Q47:Q52,1)</f>
        <v>1</v>
      </c>
      <c r="Q47">
        <f>_xlfn.RANK.AVG(O47,O47:O52)+J47/10</f>
        <v>3.6</v>
      </c>
    </row>
    <row r="48" spans="2:17" x14ac:dyDescent="0.45">
      <c r="D48" s="7"/>
      <c r="E48" s="7"/>
      <c r="I48" t="str">
        <f>_xlfn.XLOOKUP(E47,Teams!$B:$B,Teams!F:F)</f>
        <v>Brooks Koepka</v>
      </c>
      <c r="J48" s="5">
        <f>_xlfn.XLOOKUP($I48,Players!$C:$C,Players!A:A)</f>
        <v>2</v>
      </c>
      <c r="K48" s="5">
        <f>_xlfn.XLOOKUP($I48,Players!$C:$C,Players!D:D)</f>
        <v>0</v>
      </c>
      <c r="L48" s="5">
        <f>_xlfn.XLOOKUP($I48,Players!$C:$C,Players!E:E)</f>
        <v>0</v>
      </c>
      <c r="M48" s="5">
        <f>_xlfn.XLOOKUP($I48,Players!$C:$C,Players!F:F)</f>
        <v>0</v>
      </c>
      <c r="N48" s="5">
        <f>_xlfn.XLOOKUP($I48,Players!$C:$C,Players!G:G)</f>
        <v>0</v>
      </c>
      <c r="O48" s="5">
        <f t="shared" ref="O48:O49" si="8">SUM(K48:N48)</f>
        <v>0</v>
      </c>
      <c r="P48">
        <f>_xlfn.RANK.AVG(Q48,Q47:Q52,1)</f>
        <v>2</v>
      </c>
      <c r="Q48">
        <f>_xlfn.RANK.AVG(O48,O47:O52)+J48/10</f>
        <v>3.7</v>
      </c>
    </row>
    <row r="49" spans="2:17" x14ac:dyDescent="0.45">
      <c r="D49" s="7"/>
      <c r="E49" s="7"/>
      <c r="I49" t="str">
        <f>_xlfn.XLOOKUP(E47,Teams!$B:$B,Teams!G:G)</f>
        <v>Robert MacIntyre</v>
      </c>
      <c r="J49" s="5">
        <f>_xlfn.XLOOKUP($I49,Players!$C:$C,Players!A:A)</f>
        <v>3</v>
      </c>
      <c r="K49" s="5">
        <f>_xlfn.XLOOKUP($I49,Players!$C:$C,Players!D:D)</f>
        <v>0</v>
      </c>
      <c r="L49" s="5">
        <f>_xlfn.XLOOKUP($I49,Players!$C:$C,Players!E:E)</f>
        <v>0</v>
      </c>
      <c r="M49" s="5">
        <f>_xlfn.XLOOKUP($I49,Players!$C:$C,Players!F:F)</f>
        <v>0</v>
      </c>
      <c r="N49" s="5">
        <f>_xlfn.XLOOKUP($I49,Players!$C:$C,Players!G:G)</f>
        <v>0</v>
      </c>
      <c r="O49" s="5">
        <f t="shared" si="8"/>
        <v>0</v>
      </c>
      <c r="P49">
        <f>_xlfn.RANK.AVG(Q49,Q47:Q52,1)</f>
        <v>3</v>
      </c>
      <c r="Q49">
        <f>_xlfn.RANK.AVG(O49,O47:O52)+J49/10</f>
        <v>3.8</v>
      </c>
    </row>
    <row r="50" spans="2:17" x14ac:dyDescent="0.45">
      <c r="D50" s="7"/>
      <c r="E50" s="7"/>
      <c r="I50" t="str">
        <f>_xlfn.XLOOKUP(E47,Teams!$B:$B,Teams!H:H)</f>
        <v>Keegan Bradley</v>
      </c>
      <c r="J50" s="5">
        <f>_xlfn.XLOOKUP($I50,Players!$C:$C,Players!A:A)</f>
        <v>4</v>
      </c>
      <c r="K50" s="5">
        <f>_xlfn.XLOOKUP($I50,Players!$C:$C,Players!D:D)</f>
        <v>0</v>
      </c>
      <c r="L50" s="5">
        <f>_xlfn.XLOOKUP($I50,Players!$C:$C,Players!E:E)</f>
        <v>0</v>
      </c>
      <c r="M50" s="5">
        <f>_xlfn.XLOOKUP($I50,Players!$C:$C,Players!F:F)</f>
        <v>0</v>
      </c>
      <c r="N50" s="5">
        <f>_xlfn.XLOOKUP($I50,Players!$C:$C,Players!G:G)</f>
        <v>0</v>
      </c>
      <c r="O50" s="5">
        <f>SUM(K50:N50)</f>
        <v>0</v>
      </c>
      <c r="P50">
        <f>_xlfn.RANK.AVG(Q50,Q47:Q52,1)</f>
        <v>4</v>
      </c>
      <c r="Q50">
        <f>_xlfn.RANK.AVG(O50,O47:O52)+J50/10</f>
        <v>3.9</v>
      </c>
    </row>
    <row r="51" spans="2:17" x14ac:dyDescent="0.45">
      <c r="D51" s="7"/>
      <c r="E51" s="7"/>
      <c r="I51" t="str">
        <f>_xlfn.XLOOKUP(E47,Teams!$B:$B,Teams!I:I)</f>
        <v>J.J. Spaun</v>
      </c>
      <c r="J51" s="5">
        <f>_xlfn.XLOOKUP($I51,Players!$C:$C,Players!A:A)</f>
        <v>5</v>
      </c>
      <c r="K51" s="5">
        <f>_xlfn.XLOOKUP($I51,Players!$C:$C,Players!D:D)</f>
        <v>0</v>
      </c>
      <c r="L51" s="5">
        <f>_xlfn.XLOOKUP($I51,Players!$C:$C,Players!E:E)</f>
        <v>0</v>
      </c>
      <c r="M51" s="5">
        <f>_xlfn.XLOOKUP($I51,Players!$C:$C,Players!F:F)</f>
        <v>0</v>
      </c>
      <c r="N51" s="5">
        <f>_xlfn.XLOOKUP($I51,Players!$C:$C,Players!G:G)</f>
        <v>0</v>
      </c>
      <c r="O51" s="5">
        <f t="shared" ref="O51:O52" si="9">SUM(K51:N51)</f>
        <v>0</v>
      </c>
      <c r="P51">
        <f>_xlfn.RANK.AVG(Q51,Q47:Q52,1)</f>
        <v>5</v>
      </c>
      <c r="Q51">
        <f>_xlfn.RANK.AVG(O51,O47:O52)+J51/10</f>
        <v>4</v>
      </c>
    </row>
    <row r="52" spans="2:17" x14ac:dyDescent="0.45">
      <c r="D52" s="7"/>
      <c r="E52" s="7"/>
      <c r="I52" t="str">
        <f>_xlfn.XLOOKUP(E47,Teams!$B:$B,Teams!J:J)</f>
        <v>Denny McCarthy</v>
      </c>
      <c r="J52" s="5">
        <f>_xlfn.XLOOKUP($I52,Players!$C:$C,Players!A:A)</f>
        <v>6</v>
      </c>
      <c r="K52" s="5">
        <f>_xlfn.XLOOKUP($I52,Players!$C:$C,Players!D:D)</f>
        <v>0</v>
      </c>
      <c r="L52" s="5">
        <f>_xlfn.XLOOKUP($I52,Players!$C:$C,Players!E:E)</f>
        <v>0</v>
      </c>
      <c r="M52" s="5">
        <f>_xlfn.XLOOKUP($I52,Players!$C:$C,Players!F:F)</f>
        <v>0</v>
      </c>
      <c r="N52" s="5">
        <f>_xlfn.XLOOKUP($I52,Players!$C:$C,Players!G:G)</f>
        <v>0</v>
      </c>
      <c r="O52" s="5">
        <f t="shared" si="9"/>
        <v>0</v>
      </c>
      <c r="P52">
        <f>_xlfn.RANK.AVG(Q52,Q47:Q52,1)</f>
        <v>6</v>
      </c>
      <c r="Q52">
        <f>_xlfn.RANK.AVG(O52,O47:O52)+J52/10</f>
        <v>4.0999999999999996</v>
      </c>
    </row>
    <row r="53" spans="2:17" x14ac:dyDescent="0.45">
      <c r="D53" s="7"/>
      <c r="E53" s="7"/>
    </row>
    <row r="54" spans="2:17" x14ac:dyDescent="0.45">
      <c r="B54">
        <f>COUNTIF(C$40:C54,C54)-1</f>
        <v>2</v>
      </c>
      <c r="C54">
        <f>_xlfn.RANK.AVG(G54,$G$40:$G$210,1)</f>
        <v>11.5</v>
      </c>
      <c r="D54" s="8">
        <f>VALUE(ROUNDDOWN(C54,0)+B54/100)</f>
        <v>11.02</v>
      </c>
      <c r="E54" s="9">
        <f>E47+1</f>
        <v>3</v>
      </c>
      <c r="F54" t="str">
        <f>_xlfn.XLOOKUP(E54,Teams!B:B,Teams!C:C)</f>
        <v>Natron</v>
      </c>
      <c r="G54" s="5">
        <f>SMALL(O54:O59,1)+SMALL(O54:O59,2)+SMALL(O54:O59,3)+SMALL(O54:O59,4)</f>
        <v>0</v>
      </c>
      <c r="H54">
        <f>_xlfn.XLOOKUP($E54,Teams!$B:$B,Teams!D:D)</f>
        <v>-15</v>
      </c>
      <c r="I54" t="str">
        <f>_xlfn.XLOOKUP(E54,Teams!$B:$B,Teams!E:E)</f>
        <v>Scottie Scheffler</v>
      </c>
      <c r="J54" s="5">
        <f>_xlfn.XLOOKUP($I54,Players!$C:$C,Players!A:A)</f>
        <v>1</v>
      </c>
      <c r="K54" s="5">
        <f>_xlfn.XLOOKUP($I54,Players!$C:$C,Players!D:D)</f>
        <v>0</v>
      </c>
      <c r="L54" s="5">
        <f>_xlfn.XLOOKUP($I54,Players!$C:$C,Players!E:E)</f>
        <v>0</v>
      </c>
      <c r="M54" s="5">
        <f>_xlfn.XLOOKUP($I54,Players!$C:$C,Players!F:F)</f>
        <v>0</v>
      </c>
      <c r="N54" s="5">
        <f>_xlfn.XLOOKUP($I54,Players!$C:$C,Players!G:G)</f>
        <v>0</v>
      </c>
      <c r="O54" s="5">
        <f>SUM(K54:N54)</f>
        <v>0</v>
      </c>
      <c r="P54">
        <f>_xlfn.RANK.AVG(Q54,Q54:Q59,1)</f>
        <v>1</v>
      </c>
      <c r="Q54">
        <f>_xlfn.RANK.AVG(O54,O54:O59)+J54/10</f>
        <v>3.6</v>
      </c>
    </row>
    <row r="55" spans="2:17" x14ac:dyDescent="0.45">
      <c r="D55" s="7"/>
      <c r="E55" s="7"/>
      <c r="I55" t="str">
        <f>_xlfn.XLOOKUP(E54,Teams!$B:$B,Teams!F:F)</f>
        <v>Brooks Koepka</v>
      </c>
      <c r="J55" s="5">
        <f>_xlfn.XLOOKUP($I55,Players!$C:$C,Players!A:A)</f>
        <v>2</v>
      </c>
      <c r="K55" s="5">
        <f>_xlfn.XLOOKUP($I55,Players!$C:$C,Players!D:D)</f>
        <v>0</v>
      </c>
      <c r="L55" s="5">
        <f>_xlfn.XLOOKUP($I55,Players!$C:$C,Players!E:E)</f>
        <v>0</v>
      </c>
      <c r="M55" s="5">
        <f>_xlfn.XLOOKUP($I55,Players!$C:$C,Players!F:F)</f>
        <v>0</v>
      </c>
      <c r="N55" s="5">
        <f>_xlfn.XLOOKUP($I55,Players!$C:$C,Players!G:G)</f>
        <v>0</v>
      </c>
      <c r="O55" s="5">
        <f t="shared" ref="O55:O56" si="10">SUM(K55:N55)</f>
        <v>0</v>
      </c>
      <c r="P55">
        <f>_xlfn.RANK.AVG(Q55,Q54:Q59,1)</f>
        <v>2</v>
      </c>
      <c r="Q55">
        <f>_xlfn.RANK.AVG(O55,O54:O59)+J55/10</f>
        <v>3.7</v>
      </c>
    </row>
    <row r="56" spans="2:17" x14ac:dyDescent="0.45">
      <c r="D56" s="7"/>
      <c r="E56" s="7"/>
      <c r="I56" t="str">
        <f>_xlfn.XLOOKUP(E54,Teams!$B:$B,Teams!G:G)</f>
        <v>Jason Day</v>
      </c>
      <c r="J56" s="5">
        <f>_xlfn.XLOOKUP($I56,Players!$C:$C,Players!A:A)</f>
        <v>3</v>
      </c>
      <c r="K56" s="5">
        <f>_xlfn.XLOOKUP($I56,Players!$C:$C,Players!D:D)</f>
        <v>0</v>
      </c>
      <c r="L56" s="5">
        <f>_xlfn.XLOOKUP($I56,Players!$C:$C,Players!E:E)</f>
        <v>0</v>
      </c>
      <c r="M56" s="5">
        <f>_xlfn.XLOOKUP($I56,Players!$C:$C,Players!F:F)</f>
        <v>0</v>
      </c>
      <c r="N56" s="5">
        <f>_xlfn.XLOOKUP($I56,Players!$C:$C,Players!G:G)</f>
        <v>0</v>
      </c>
      <c r="O56" s="5">
        <f t="shared" si="10"/>
        <v>0</v>
      </c>
      <c r="P56">
        <f>_xlfn.RANK.AVG(Q56,Q54:Q59,1)</f>
        <v>3</v>
      </c>
      <c r="Q56">
        <f>_xlfn.RANK.AVG(O56,O54:O59)+J56/10</f>
        <v>3.8</v>
      </c>
    </row>
    <row r="57" spans="2:17" x14ac:dyDescent="0.45">
      <c r="D57" s="7"/>
      <c r="E57" s="7"/>
      <c r="I57" t="str">
        <f>_xlfn.XLOOKUP(E54,Teams!$B:$B,Teams!H:H)</f>
        <v>Keegan Bradley</v>
      </c>
      <c r="J57" s="5">
        <f>_xlfn.XLOOKUP($I57,Players!$C:$C,Players!A:A)</f>
        <v>4</v>
      </c>
      <c r="K57" s="5">
        <f>_xlfn.XLOOKUP($I57,Players!$C:$C,Players!D:D)</f>
        <v>0</v>
      </c>
      <c r="L57" s="5">
        <f>_xlfn.XLOOKUP($I57,Players!$C:$C,Players!E:E)</f>
        <v>0</v>
      </c>
      <c r="M57" s="5">
        <f>_xlfn.XLOOKUP($I57,Players!$C:$C,Players!F:F)</f>
        <v>0</v>
      </c>
      <c r="N57" s="5">
        <f>_xlfn.XLOOKUP($I57,Players!$C:$C,Players!G:G)</f>
        <v>0</v>
      </c>
      <c r="O57" s="5">
        <f>SUM(K57:N57)</f>
        <v>0</v>
      </c>
      <c r="P57">
        <f>_xlfn.RANK.AVG(Q57,Q54:Q59,1)</f>
        <v>4</v>
      </c>
      <c r="Q57">
        <f>_xlfn.RANK.AVG(O57,O54:O59)+J57/10</f>
        <v>3.9</v>
      </c>
    </row>
    <row r="58" spans="2:17" x14ac:dyDescent="0.45">
      <c r="D58" s="7"/>
      <c r="E58" s="7"/>
      <c r="I58" t="str">
        <f>_xlfn.XLOOKUP(E54,Teams!$B:$B,Teams!I:I)</f>
        <v>Maverick McNealy</v>
      </c>
      <c r="J58" s="5">
        <f>_xlfn.XLOOKUP($I58,Players!$C:$C,Players!A:A)</f>
        <v>5</v>
      </c>
      <c r="K58" s="5">
        <f>_xlfn.XLOOKUP($I58,Players!$C:$C,Players!D:D)</f>
        <v>0</v>
      </c>
      <c r="L58" s="5">
        <f>_xlfn.XLOOKUP($I58,Players!$C:$C,Players!E:E)</f>
        <v>0</v>
      </c>
      <c r="M58" s="5">
        <f>_xlfn.XLOOKUP($I58,Players!$C:$C,Players!F:F)</f>
        <v>0</v>
      </c>
      <c r="N58" s="5">
        <f>_xlfn.XLOOKUP($I58,Players!$C:$C,Players!G:G)</f>
        <v>0</v>
      </c>
      <c r="O58" s="5">
        <f t="shared" ref="O58:O59" si="11">SUM(K58:N58)</f>
        <v>0</v>
      </c>
      <c r="P58">
        <f>_xlfn.RANK.AVG(Q58,Q54:Q59,1)</f>
        <v>5</v>
      </c>
      <c r="Q58">
        <f>_xlfn.RANK.AVG(O58,O54:O59)+J58/10</f>
        <v>4</v>
      </c>
    </row>
    <row r="59" spans="2:17" x14ac:dyDescent="0.45">
      <c r="D59" s="7"/>
      <c r="E59" s="7"/>
      <c r="I59" t="str">
        <f>_xlfn.XLOOKUP(E54,Teams!$B:$B,Teams!J:J)</f>
        <v>Lucas Glover</v>
      </c>
      <c r="J59" s="5">
        <f>_xlfn.XLOOKUP($I59,Players!$C:$C,Players!A:A)</f>
        <v>6</v>
      </c>
      <c r="K59" s="5">
        <f>_xlfn.XLOOKUP($I59,Players!$C:$C,Players!D:D)</f>
        <v>0</v>
      </c>
      <c r="L59" s="5">
        <f>_xlfn.XLOOKUP($I59,Players!$C:$C,Players!E:E)</f>
        <v>0</v>
      </c>
      <c r="M59" s="5">
        <f>_xlfn.XLOOKUP($I59,Players!$C:$C,Players!F:F)</f>
        <v>0</v>
      </c>
      <c r="N59" s="5">
        <f>_xlfn.XLOOKUP($I59,Players!$C:$C,Players!G:G)</f>
        <v>0</v>
      </c>
      <c r="O59" s="5">
        <f t="shared" si="11"/>
        <v>0</v>
      </c>
      <c r="P59">
        <f>_xlfn.RANK.AVG(Q59,Q54:Q59,1)</f>
        <v>6</v>
      </c>
      <c r="Q59">
        <f>_xlfn.RANK.AVG(O59,O54:O59)+J59/10</f>
        <v>4.0999999999999996</v>
      </c>
    </row>
    <row r="60" spans="2:17" x14ac:dyDescent="0.45">
      <c r="D60" s="7"/>
      <c r="E60" s="7"/>
      <c r="O60" s="5"/>
    </row>
    <row r="61" spans="2:17" x14ac:dyDescent="0.45">
      <c r="B61">
        <f>COUNTIF(C$40:C61,C61)-1</f>
        <v>3</v>
      </c>
      <c r="C61">
        <f>_xlfn.RANK.AVG(G61,$G$40:$G$210,1)</f>
        <v>11.5</v>
      </c>
      <c r="D61" s="8">
        <f>VALUE(ROUNDDOWN(C61,0)+B61/100)</f>
        <v>11.03</v>
      </c>
      <c r="E61" s="9">
        <f>E54+1</f>
        <v>4</v>
      </c>
      <c r="F61" t="str">
        <f>_xlfn.XLOOKUP(E61,Teams!B:B,Teams!C:C)</f>
        <v>Willie</v>
      </c>
      <c r="G61" s="5">
        <f>SMALL(O61:O66,1)+SMALL(O61:O66,2)+SMALL(O61:O66,3)+SMALL(O61:O66,4)</f>
        <v>0</v>
      </c>
      <c r="H61">
        <f>_xlfn.XLOOKUP($E61,Teams!$B:$B,Teams!D:D)</f>
        <v>-13</v>
      </c>
      <c r="I61" t="str">
        <f>_xlfn.XLOOKUP(E61,Teams!$B:$B,Teams!E:E)</f>
        <v>Scottie Scheffler</v>
      </c>
      <c r="J61" s="5">
        <f>_xlfn.XLOOKUP($I61,Players!$C:$C,Players!A:A)</f>
        <v>1</v>
      </c>
      <c r="K61" s="5">
        <f>_xlfn.XLOOKUP($I61,Players!$C:$C,Players!D:D)</f>
        <v>0</v>
      </c>
      <c r="L61" s="5">
        <f>_xlfn.XLOOKUP($I61,Players!$C:$C,Players!E:E)</f>
        <v>0</v>
      </c>
      <c r="M61" s="5">
        <f>_xlfn.XLOOKUP($I61,Players!$C:$C,Players!F:F)</f>
        <v>0</v>
      </c>
      <c r="N61" s="5">
        <f>_xlfn.XLOOKUP($I61,Players!$C:$C,Players!G:G)</f>
        <v>0</v>
      </c>
      <c r="O61" s="5">
        <f>SUM(K61:N61)</f>
        <v>0</v>
      </c>
      <c r="P61">
        <f>_xlfn.RANK.AVG(Q61,Q61:Q66,1)</f>
        <v>1</v>
      </c>
      <c r="Q61">
        <f>_xlfn.RANK.AVG(O61,O61:O66)+J61/10</f>
        <v>3.6</v>
      </c>
    </row>
    <row r="62" spans="2:17" x14ac:dyDescent="0.45">
      <c r="D62" s="7"/>
      <c r="E62" s="7"/>
      <c r="I62" t="str">
        <f>_xlfn.XLOOKUP(E61,Teams!$B:$B,Teams!F:F)</f>
        <v>Jordan Spieth</v>
      </c>
      <c r="J62" s="5">
        <f>_xlfn.XLOOKUP($I62,Players!$C:$C,Players!A:A)</f>
        <v>2</v>
      </c>
      <c r="K62" s="5">
        <f>_xlfn.XLOOKUP($I62,Players!$C:$C,Players!D:D)</f>
        <v>0</v>
      </c>
      <c r="L62" s="5">
        <f>_xlfn.XLOOKUP($I62,Players!$C:$C,Players!E:E)</f>
        <v>0</v>
      </c>
      <c r="M62" s="5">
        <f>_xlfn.XLOOKUP($I62,Players!$C:$C,Players!F:F)</f>
        <v>0</v>
      </c>
      <c r="N62" s="5">
        <f>_xlfn.XLOOKUP($I62,Players!$C:$C,Players!G:G)</f>
        <v>0</v>
      </c>
      <c r="O62" s="5">
        <f t="shared" ref="O62:O63" si="12">SUM(K62:N62)</f>
        <v>0</v>
      </c>
      <c r="P62">
        <f>_xlfn.RANK.AVG(Q62,Q61:Q66,1)</f>
        <v>2</v>
      </c>
      <c r="Q62">
        <f>_xlfn.RANK.AVG(O62,O61:O66)+J62/10</f>
        <v>3.7</v>
      </c>
    </row>
    <row r="63" spans="2:17" x14ac:dyDescent="0.45">
      <c r="D63" s="7"/>
      <c r="E63" s="7"/>
      <c r="I63" t="str">
        <f>_xlfn.XLOOKUP(E61,Teams!$B:$B,Teams!G:G)</f>
        <v>Akshay Bhatia</v>
      </c>
      <c r="J63" s="5">
        <f>_xlfn.XLOOKUP($I63,Players!$C:$C,Players!A:A)</f>
        <v>3</v>
      </c>
      <c r="K63" s="5">
        <f>_xlfn.XLOOKUP($I63,Players!$C:$C,Players!D:D)</f>
        <v>0</v>
      </c>
      <c r="L63" s="5">
        <f>_xlfn.XLOOKUP($I63,Players!$C:$C,Players!E:E)</f>
        <v>0</v>
      </c>
      <c r="M63" s="5">
        <f>_xlfn.XLOOKUP($I63,Players!$C:$C,Players!F:F)</f>
        <v>0</v>
      </c>
      <c r="N63" s="5">
        <f>_xlfn.XLOOKUP($I63,Players!$C:$C,Players!G:G)</f>
        <v>0</v>
      </c>
      <c r="O63" s="5">
        <f t="shared" si="12"/>
        <v>0</v>
      </c>
      <c r="P63">
        <f>_xlfn.RANK.AVG(Q63,Q61:Q66,1)</f>
        <v>3</v>
      </c>
      <c r="Q63">
        <f>_xlfn.RANK.AVG(O63,O61:O66)+J63/10</f>
        <v>3.8</v>
      </c>
    </row>
    <row r="64" spans="2:17" x14ac:dyDescent="0.45">
      <c r="D64" s="7"/>
      <c r="E64" s="7"/>
      <c r="I64" t="str">
        <f>_xlfn.XLOOKUP(E61,Teams!$B:$B,Teams!H:H)</f>
        <v>Patrick Reed</v>
      </c>
      <c r="J64" s="5">
        <f>_xlfn.XLOOKUP($I64,Players!$C:$C,Players!A:A)</f>
        <v>4</v>
      </c>
      <c r="K64" s="5">
        <f>_xlfn.XLOOKUP($I64,Players!$C:$C,Players!D:D)</f>
        <v>0</v>
      </c>
      <c r="L64" s="5">
        <f>_xlfn.XLOOKUP($I64,Players!$C:$C,Players!E:E)</f>
        <v>0</v>
      </c>
      <c r="M64" s="5">
        <f>_xlfn.XLOOKUP($I64,Players!$C:$C,Players!F:F)</f>
        <v>0</v>
      </c>
      <c r="N64" s="5">
        <f>_xlfn.XLOOKUP($I64,Players!$C:$C,Players!G:G)</f>
        <v>0</v>
      </c>
      <c r="O64" s="5">
        <f>SUM(K64:N64)</f>
        <v>0</v>
      </c>
      <c r="P64">
        <f>_xlfn.RANK.AVG(Q64,Q61:Q66,1)</f>
        <v>4</v>
      </c>
      <c r="Q64">
        <f>_xlfn.RANK.AVG(O64,O61:O66)+J64/10</f>
        <v>3.9</v>
      </c>
    </row>
    <row r="65" spans="2:17" x14ac:dyDescent="0.45">
      <c r="D65" s="7"/>
      <c r="E65" s="7"/>
      <c r="I65" t="str">
        <f>_xlfn.XLOOKUP(E61,Teams!$B:$B,Teams!I:I)</f>
        <v>Byeong Hun An</v>
      </c>
      <c r="J65" s="5">
        <f>_xlfn.XLOOKUP($I65,Players!$C:$C,Players!A:A)</f>
        <v>5</v>
      </c>
      <c r="K65" s="5">
        <f>_xlfn.XLOOKUP($I65,Players!$C:$C,Players!D:D)</f>
        <v>0</v>
      </c>
      <c r="L65" s="5">
        <f>_xlfn.XLOOKUP($I65,Players!$C:$C,Players!E:E)</f>
        <v>0</v>
      </c>
      <c r="M65" s="5">
        <f>_xlfn.XLOOKUP($I65,Players!$C:$C,Players!F:F)</f>
        <v>0</v>
      </c>
      <c r="N65" s="5">
        <f>_xlfn.XLOOKUP($I65,Players!$C:$C,Players!G:G)</f>
        <v>0</v>
      </c>
      <c r="O65" s="5">
        <f t="shared" ref="O65:O66" si="13">SUM(K65:N65)</f>
        <v>0</v>
      </c>
      <c r="P65">
        <f>_xlfn.RANK.AVG(Q65,Q61:Q66,1)</f>
        <v>5</v>
      </c>
      <c r="Q65">
        <f>_xlfn.RANK.AVG(O65,O61:O66)+J65/10</f>
        <v>4</v>
      </c>
    </row>
    <row r="66" spans="2:17" x14ac:dyDescent="0.45">
      <c r="D66" s="7"/>
      <c r="E66" s="7"/>
      <c r="I66" t="str">
        <f>_xlfn.XLOOKUP(E61,Teams!$B:$B,Teams!J:J)</f>
        <v>Denny McCarthy</v>
      </c>
      <c r="J66" s="5">
        <f>_xlfn.XLOOKUP($I66,Players!$C:$C,Players!A:A)</f>
        <v>6</v>
      </c>
      <c r="K66" s="5">
        <f>_xlfn.XLOOKUP($I66,Players!$C:$C,Players!D:D)</f>
        <v>0</v>
      </c>
      <c r="L66" s="5">
        <f>_xlfn.XLOOKUP($I66,Players!$C:$C,Players!E:E)</f>
        <v>0</v>
      </c>
      <c r="M66" s="5">
        <f>_xlfn.XLOOKUP($I66,Players!$C:$C,Players!F:F)</f>
        <v>0</v>
      </c>
      <c r="N66" s="5">
        <f>_xlfn.XLOOKUP($I66,Players!$C:$C,Players!G:G)</f>
        <v>0</v>
      </c>
      <c r="O66" s="5">
        <f t="shared" si="13"/>
        <v>0</v>
      </c>
      <c r="P66">
        <f>_xlfn.RANK.AVG(Q66,Q61:Q66,1)</f>
        <v>6</v>
      </c>
      <c r="Q66">
        <f>_xlfn.RANK.AVG(O66,O61:O66)+J66/10</f>
        <v>4.0999999999999996</v>
      </c>
    </row>
    <row r="67" spans="2:17" x14ac:dyDescent="0.45">
      <c r="D67" s="7"/>
      <c r="E67" s="7"/>
    </row>
    <row r="68" spans="2:17" x14ac:dyDescent="0.45">
      <c r="B68">
        <f>COUNTIF(C$40:C68,C68)-1</f>
        <v>4</v>
      </c>
      <c r="C68">
        <f>_xlfn.RANK.AVG(G68,$G$40:$G$210,1)</f>
        <v>11.5</v>
      </c>
      <c r="D68" s="8">
        <f>VALUE(ROUNDDOWN(C68,0)+B68/100)</f>
        <v>11.04</v>
      </c>
      <c r="E68" s="9">
        <f>E61+1</f>
        <v>5</v>
      </c>
      <c r="F68" t="str">
        <f>_xlfn.XLOOKUP(E68,Teams!B:B,Teams!C:C)</f>
        <v>Lew</v>
      </c>
      <c r="G68" s="5">
        <f>SMALL(O68:O73,1)+SMALL(O68:O73,2)+SMALL(O68:O73,3)+SMALL(O68:O73,4)</f>
        <v>0</v>
      </c>
      <c r="H68">
        <f>_xlfn.XLOOKUP($E68,Teams!$B:$B,Teams!D:D)</f>
        <v>-15</v>
      </c>
      <c r="I68" t="str">
        <f>_xlfn.XLOOKUP(E68,Teams!$B:$B,Teams!E:E)</f>
        <v>Jon Rahm</v>
      </c>
      <c r="J68" s="5">
        <f>_xlfn.XLOOKUP($I68,Players!$C:$C,Players!A:A)</f>
        <v>1</v>
      </c>
      <c r="K68" s="5">
        <f>_xlfn.XLOOKUP($I68,Players!$C:$C,Players!D:D)</f>
        <v>0</v>
      </c>
      <c r="L68" s="5">
        <f>_xlfn.XLOOKUP($I68,Players!$C:$C,Players!E:E)</f>
        <v>0</v>
      </c>
      <c r="M68" s="5">
        <f>_xlfn.XLOOKUP($I68,Players!$C:$C,Players!F:F)</f>
        <v>0</v>
      </c>
      <c r="N68" s="5">
        <f>_xlfn.XLOOKUP($I68,Players!$C:$C,Players!G:G)</f>
        <v>0</v>
      </c>
      <c r="O68" s="5">
        <f>SUM(K68:N68)</f>
        <v>0</v>
      </c>
      <c r="P68">
        <f>_xlfn.RANK.AVG(Q68,Q68:Q73,1)</f>
        <v>1</v>
      </c>
      <c r="Q68">
        <f>_xlfn.RANK.AVG(O68,O68:O73)+J68/10</f>
        <v>3.6</v>
      </c>
    </row>
    <row r="69" spans="2:17" x14ac:dyDescent="0.45">
      <c r="D69" s="7"/>
      <c r="E69" s="7"/>
      <c r="I69" t="str">
        <f>_xlfn.XLOOKUP(E68,Teams!$B:$B,Teams!F:F)</f>
        <v>Brooks Koepka</v>
      </c>
      <c r="J69" s="5">
        <f>_xlfn.XLOOKUP($I69,Players!$C:$C,Players!A:A)</f>
        <v>2</v>
      </c>
      <c r="K69" s="5">
        <f>_xlfn.XLOOKUP($I69,Players!$C:$C,Players!D:D)</f>
        <v>0</v>
      </c>
      <c r="L69" s="5">
        <f>_xlfn.XLOOKUP($I69,Players!$C:$C,Players!E:E)</f>
        <v>0</v>
      </c>
      <c r="M69" s="5">
        <f>_xlfn.XLOOKUP($I69,Players!$C:$C,Players!F:F)</f>
        <v>0</v>
      </c>
      <c r="N69" s="5">
        <f>_xlfn.XLOOKUP($I69,Players!$C:$C,Players!G:G)</f>
        <v>0</v>
      </c>
      <c r="O69" s="5">
        <f t="shared" ref="O69:O70" si="14">SUM(K69:N69)</f>
        <v>0</v>
      </c>
      <c r="P69">
        <f>_xlfn.RANK.AVG(Q69,Q68:Q73,1)</f>
        <v>2</v>
      </c>
      <c r="Q69">
        <f>_xlfn.RANK.AVG(O69,O68:O73)+J69/10</f>
        <v>3.7</v>
      </c>
    </row>
    <row r="70" spans="2:17" x14ac:dyDescent="0.45">
      <c r="D70" s="7"/>
      <c r="E70" s="7"/>
      <c r="I70" t="str">
        <f>_xlfn.XLOOKUP(E68,Teams!$B:$B,Teams!G:G)</f>
        <v>Sepp Straka</v>
      </c>
      <c r="J70" s="5">
        <f>_xlfn.XLOOKUP($I70,Players!$C:$C,Players!A:A)</f>
        <v>3</v>
      </c>
      <c r="K70" s="5">
        <f>_xlfn.XLOOKUP($I70,Players!$C:$C,Players!D:D)</f>
        <v>0</v>
      </c>
      <c r="L70" s="5">
        <f>_xlfn.XLOOKUP($I70,Players!$C:$C,Players!E:E)</f>
        <v>0</v>
      </c>
      <c r="M70" s="5">
        <f>_xlfn.XLOOKUP($I70,Players!$C:$C,Players!F:F)</f>
        <v>0</v>
      </c>
      <c r="N70" s="5">
        <f>_xlfn.XLOOKUP($I70,Players!$C:$C,Players!G:G)</f>
        <v>0</v>
      </c>
      <c r="O70" s="5">
        <f t="shared" si="14"/>
        <v>0</v>
      </c>
      <c r="P70">
        <f>_xlfn.RANK.AVG(Q70,Q68:Q73,1)</f>
        <v>3</v>
      </c>
      <c r="Q70">
        <f>_xlfn.RANK.AVG(O70,O68:O73)+J70/10</f>
        <v>3.8</v>
      </c>
    </row>
    <row r="71" spans="2:17" x14ac:dyDescent="0.45">
      <c r="D71" s="7"/>
      <c r="E71" s="7"/>
      <c r="I71" t="str">
        <f>_xlfn.XLOOKUP(E68,Teams!$B:$B,Teams!H:H)</f>
        <v>Daniel Berger</v>
      </c>
      <c r="J71" s="5">
        <f>_xlfn.XLOOKUP($I71,Players!$C:$C,Players!A:A)</f>
        <v>4</v>
      </c>
      <c r="K71" s="5">
        <f>_xlfn.XLOOKUP($I71,Players!$C:$C,Players!D:D)</f>
        <v>0</v>
      </c>
      <c r="L71" s="5">
        <f>_xlfn.XLOOKUP($I71,Players!$C:$C,Players!E:E)</f>
        <v>0</v>
      </c>
      <c r="M71" s="5">
        <f>_xlfn.XLOOKUP($I71,Players!$C:$C,Players!F:F)</f>
        <v>0</v>
      </c>
      <c r="N71" s="5">
        <f>_xlfn.XLOOKUP($I71,Players!$C:$C,Players!G:G)</f>
        <v>0</v>
      </c>
      <c r="O71" s="5">
        <f>SUM(K71:N71)</f>
        <v>0</v>
      </c>
      <c r="P71">
        <f>_xlfn.RANK.AVG(Q71,Q68:Q73,1)</f>
        <v>4</v>
      </c>
      <c r="Q71">
        <f>_xlfn.RANK.AVG(O71,O68:O73)+J71/10</f>
        <v>3.9</v>
      </c>
    </row>
    <row r="72" spans="2:17" x14ac:dyDescent="0.45">
      <c r="D72" s="7"/>
      <c r="E72" s="7"/>
      <c r="I72" t="str">
        <f>_xlfn.XLOOKUP(E68,Teams!$B:$B,Teams!I:I)</f>
        <v>Taylor Pendrith</v>
      </c>
      <c r="J72" s="5">
        <f>_xlfn.XLOOKUP($I72,Players!$C:$C,Players!A:A)</f>
        <v>5</v>
      </c>
      <c r="K72" s="5">
        <f>_xlfn.XLOOKUP($I72,Players!$C:$C,Players!D:D)</f>
        <v>0</v>
      </c>
      <c r="L72" s="5">
        <f>_xlfn.XLOOKUP($I72,Players!$C:$C,Players!E:E)</f>
        <v>0</v>
      </c>
      <c r="M72" s="5">
        <f>_xlfn.XLOOKUP($I72,Players!$C:$C,Players!F:F)</f>
        <v>0</v>
      </c>
      <c r="N72" s="5">
        <f>_xlfn.XLOOKUP($I72,Players!$C:$C,Players!G:G)</f>
        <v>0</v>
      </c>
      <c r="O72" s="5">
        <f t="shared" ref="O72:O73" si="15">SUM(K72:N72)</f>
        <v>0</v>
      </c>
      <c r="P72">
        <f>_xlfn.RANK.AVG(Q72,Q68:Q73,1)</f>
        <v>5</v>
      </c>
      <c r="Q72">
        <f>_xlfn.RANK.AVG(O72,O68:O73)+J72/10</f>
        <v>4</v>
      </c>
    </row>
    <row r="73" spans="2:17" x14ac:dyDescent="0.45">
      <c r="D73" s="7"/>
      <c r="E73" s="7"/>
      <c r="I73" t="str">
        <f>_xlfn.XLOOKUP(E68,Teams!$B:$B,Teams!J:J)</f>
        <v>J.T. Poston</v>
      </c>
      <c r="J73" s="5">
        <f>_xlfn.XLOOKUP($I73,Players!$C:$C,Players!A:A)</f>
        <v>6</v>
      </c>
      <c r="K73" s="5">
        <f>_xlfn.XLOOKUP($I73,Players!$C:$C,Players!D:D)</f>
        <v>0</v>
      </c>
      <c r="L73" s="5">
        <f>_xlfn.XLOOKUP($I73,Players!$C:$C,Players!E:E)</f>
        <v>0</v>
      </c>
      <c r="M73" s="5">
        <f>_xlfn.XLOOKUP($I73,Players!$C:$C,Players!F:F)</f>
        <v>0</v>
      </c>
      <c r="N73" s="5">
        <f>_xlfn.XLOOKUP($I73,Players!$C:$C,Players!G:G)</f>
        <v>0</v>
      </c>
      <c r="O73" s="5">
        <f t="shared" si="15"/>
        <v>0</v>
      </c>
      <c r="P73">
        <f>_xlfn.RANK.AVG(Q73,Q68:Q73,1)</f>
        <v>6</v>
      </c>
      <c r="Q73">
        <f>_xlfn.RANK.AVG(O73,O68:O73)+J73/10</f>
        <v>4.0999999999999996</v>
      </c>
    </row>
    <row r="74" spans="2:17" x14ac:dyDescent="0.45">
      <c r="D74" s="7"/>
      <c r="E74" s="7"/>
      <c r="O74" s="5"/>
    </row>
    <row r="75" spans="2:17" x14ac:dyDescent="0.45">
      <c r="B75">
        <f>COUNTIF(C$40:C75,C75)-1</f>
        <v>5</v>
      </c>
      <c r="C75">
        <f>_xlfn.RANK.AVG(G75,$G$40:$G$210,1)</f>
        <v>11.5</v>
      </c>
      <c r="D75" s="8">
        <f>VALUE(ROUNDDOWN(C75,0)+B75/100)</f>
        <v>11.05</v>
      </c>
      <c r="E75" s="9">
        <f>E68+1</f>
        <v>6</v>
      </c>
      <c r="F75" t="str">
        <f>_xlfn.XLOOKUP(E75,Teams!B:B,Teams!C:C)</f>
        <v>Shaner</v>
      </c>
      <c r="G75" s="5">
        <f>SMALL(O75:O80,1)+SMALL(O75:O80,2)+SMALL(O75:O80,3)+SMALL(O75:O80,4)</f>
        <v>0</v>
      </c>
      <c r="H75">
        <f>_xlfn.XLOOKUP($E75,Teams!$B:$B,Teams!D:D)</f>
        <v>-14</v>
      </c>
      <c r="I75" t="str">
        <f>_xlfn.XLOOKUP(E75,Teams!$B:$B,Teams!E:E)</f>
        <v>Jon Rahm</v>
      </c>
      <c r="J75" s="5">
        <f>_xlfn.XLOOKUP($I75,Players!$C:$C,Players!A:A)</f>
        <v>1</v>
      </c>
      <c r="K75" s="5">
        <f>_xlfn.XLOOKUP($I75,Players!$C:$C,Players!D:D)</f>
        <v>0</v>
      </c>
      <c r="L75" s="5">
        <f>_xlfn.XLOOKUP($I75,Players!$C:$C,Players!E:E)</f>
        <v>0</v>
      </c>
      <c r="M75" s="5">
        <f>_xlfn.XLOOKUP($I75,Players!$C:$C,Players!F:F)</f>
        <v>0</v>
      </c>
      <c r="N75" s="5">
        <f>_xlfn.XLOOKUP($I75,Players!$C:$C,Players!G:G)</f>
        <v>0</v>
      </c>
      <c r="O75" s="5">
        <f>SUM(K75:N75)</f>
        <v>0</v>
      </c>
      <c r="P75">
        <f>_xlfn.RANK.AVG(Q75,Q75:Q80,1)</f>
        <v>1</v>
      </c>
      <c r="Q75">
        <f>_xlfn.RANK.AVG(O75,O75:O80)+J75/10</f>
        <v>3.6</v>
      </c>
    </row>
    <row r="76" spans="2:17" x14ac:dyDescent="0.45">
      <c r="D76" s="7"/>
      <c r="E76" s="7"/>
      <c r="I76" t="str">
        <f>_xlfn.XLOOKUP(E75,Teams!$B:$B,Teams!F:F)</f>
        <v>Tommy Fleetwood</v>
      </c>
      <c r="J76" s="5">
        <f>_xlfn.XLOOKUP($I76,Players!$C:$C,Players!A:A)</f>
        <v>2</v>
      </c>
      <c r="K76" s="5">
        <f>_xlfn.XLOOKUP($I76,Players!$C:$C,Players!D:D)</f>
        <v>0</v>
      </c>
      <c r="L76" s="5">
        <f>_xlfn.XLOOKUP($I76,Players!$C:$C,Players!E:E)</f>
        <v>0</v>
      </c>
      <c r="M76" s="5">
        <f>_xlfn.XLOOKUP($I76,Players!$C:$C,Players!F:F)</f>
        <v>0</v>
      </c>
      <c r="N76" s="5">
        <f>_xlfn.XLOOKUP($I76,Players!$C:$C,Players!G:G)</f>
        <v>0</v>
      </c>
      <c r="O76" s="5">
        <f t="shared" ref="O76:O77" si="16">SUM(K76:N76)</f>
        <v>0</v>
      </c>
      <c r="P76">
        <f>_xlfn.RANK.AVG(Q76,Q75:Q80,1)</f>
        <v>2</v>
      </c>
      <c r="Q76">
        <f>_xlfn.RANK.AVG(O76,O75:O80)+J76/10</f>
        <v>3.7</v>
      </c>
    </row>
    <row r="77" spans="2:17" x14ac:dyDescent="0.45">
      <c r="D77" s="7"/>
      <c r="E77" s="7"/>
      <c r="I77" t="str">
        <f>_xlfn.XLOOKUP(E75,Teams!$B:$B,Teams!G:G)</f>
        <v>Akshay Bhatia</v>
      </c>
      <c r="J77" s="5">
        <f>_xlfn.XLOOKUP($I77,Players!$C:$C,Players!A:A)</f>
        <v>3</v>
      </c>
      <c r="K77" s="5">
        <f>_xlfn.XLOOKUP($I77,Players!$C:$C,Players!D:D)</f>
        <v>0</v>
      </c>
      <c r="L77" s="5">
        <f>_xlfn.XLOOKUP($I77,Players!$C:$C,Players!E:E)</f>
        <v>0</v>
      </c>
      <c r="M77" s="5">
        <f>_xlfn.XLOOKUP($I77,Players!$C:$C,Players!F:F)</f>
        <v>0</v>
      </c>
      <c r="N77" s="5">
        <f>_xlfn.XLOOKUP($I77,Players!$C:$C,Players!G:G)</f>
        <v>0</v>
      </c>
      <c r="O77" s="5">
        <f t="shared" si="16"/>
        <v>0</v>
      </c>
      <c r="P77">
        <f>_xlfn.RANK.AVG(Q77,Q75:Q80,1)</f>
        <v>3</v>
      </c>
      <c r="Q77">
        <f>_xlfn.RANK.AVG(O77,O75:O80)+J77/10</f>
        <v>3.8</v>
      </c>
    </row>
    <row r="78" spans="2:17" x14ac:dyDescent="0.45">
      <c r="D78" s="7"/>
      <c r="E78" s="7"/>
      <c r="I78" t="str">
        <f>_xlfn.XLOOKUP(E75,Teams!$B:$B,Teams!H:H)</f>
        <v>Tom Kim</v>
      </c>
      <c r="J78" s="5">
        <f>_xlfn.XLOOKUP($I78,Players!$C:$C,Players!A:A)</f>
        <v>4</v>
      </c>
      <c r="K78" s="5">
        <f>_xlfn.XLOOKUP($I78,Players!$C:$C,Players!D:D)</f>
        <v>0</v>
      </c>
      <c r="L78" s="5">
        <f>_xlfn.XLOOKUP($I78,Players!$C:$C,Players!E:E)</f>
        <v>0</v>
      </c>
      <c r="M78" s="5">
        <f>_xlfn.XLOOKUP($I78,Players!$C:$C,Players!F:F)</f>
        <v>0</v>
      </c>
      <c r="N78" s="5">
        <f>_xlfn.XLOOKUP($I78,Players!$C:$C,Players!G:G)</f>
        <v>0</v>
      </c>
      <c r="O78" s="5">
        <f>SUM(K78:N78)</f>
        <v>0</v>
      </c>
      <c r="P78">
        <f>_xlfn.RANK.AVG(Q78,Q75:Q80,1)</f>
        <v>4</v>
      </c>
      <c r="Q78">
        <f>_xlfn.RANK.AVG(O78,O75:O80)+J78/10</f>
        <v>3.9</v>
      </c>
    </row>
    <row r="79" spans="2:17" x14ac:dyDescent="0.45">
      <c r="D79" s="7"/>
      <c r="E79" s="7"/>
      <c r="I79" t="str">
        <f>_xlfn.XLOOKUP(E75,Teams!$B:$B,Teams!I:I)</f>
        <v>Billy Horschel</v>
      </c>
      <c r="J79" s="5">
        <f>_xlfn.XLOOKUP($I79,Players!$C:$C,Players!A:A)</f>
        <v>5</v>
      </c>
      <c r="K79" s="5">
        <f>_xlfn.XLOOKUP($I79,Players!$C:$C,Players!D:D)</f>
        <v>0</v>
      </c>
      <c r="L79" s="5">
        <f>_xlfn.XLOOKUP($I79,Players!$C:$C,Players!E:E)</f>
        <v>0</v>
      </c>
      <c r="M79" s="5">
        <f>_xlfn.XLOOKUP($I79,Players!$C:$C,Players!F:F)</f>
        <v>0</v>
      </c>
      <c r="N79" s="5">
        <f>_xlfn.XLOOKUP($I79,Players!$C:$C,Players!G:G)</f>
        <v>0</v>
      </c>
      <c r="O79" s="5">
        <f t="shared" ref="O79:O80" si="17">SUM(K79:N79)</f>
        <v>0</v>
      </c>
      <c r="P79">
        <f>_xlfn.RANK.AVG(Q79,Q75:Q80,1)</f>
        <v>5</v>
      </c>
      <c r="Q79">
        <f>_xlfn.RANK.AVG(O79,O75:O80)+J79/10</f>
        <v>4</v>
      </c>
    </row>
    <row r="80" spans="2:17" x14ac:dyDescent="0.45">
      <c r="D80" s="7"/>
      <c r="E80" s="7"/>
      <c r="I80" t="str">
        <f>_xlfn.XLOOKUP(E75,Teams!$B:$B,Teams!J:J)</f>
        <v>Denny McCarthy</v>
      </c>
      <c r="J80" s="5">
        <f>_xlfn.XLOOKUP($I80,Players!$C:$C,Players!A:A)</f>
        <v>6</v>
      </c>
      <c r="K80" s="5">
        <f>_xlfn.XLOOKUP($I80,Players!$C:$C,Players!D:D)</f>
        <v>0</v>
      </c>
      <c r="L80" s="5">
        <f>_xlfn.XLOOKUP($I80,Players!$C:$C,Players!E:E)</f>
        <v>0</v>
      </c>
      <c r="M80" s="5">
        <f>_xlfn.XLOOKUP($I80,Players!$C:$C,Players!F:F)</f>
        <v>0</v>
      </c>
      <c r="N80" s="5">
        <f>_xlfn.XLOOKUP($I80,Players!$C:$C,Players!G:G)</f>
        <v>0</v>
      </c>
      <c r="O80" s="5">
        <f t="shared" si="17"/>
        <v>0</v>
      </c>
      <c r="P80">
        <f>_xlfn.RANK.AVG(Q80,Q75:Q80,1)</f>
        <v>6</v>
      </c>
      <c r="Q80">
        <f>_xlfn.RANK.AVG(O80,O75:O80)+J80/10</f>
        <v>4.0999999999999996</v>
      </c>
    </row>
    <row r="81" spans="2:17" x14ac:dyDescent="0.45">
      <c r="D81" s="7"/>
      <c r="E81" s="7"/>
    </row>
    <row r="82" spans="2:17" x14ac:dyDescent="0.45">
      <c r="B82">
        <f>COUNTIF(C$40:C82,C82)-1</f>
        <v>6</v>
      </c>
      <c r="C82">
        <f>_xlfn.RANK.AVG(G82,$G$40:$G$210,1)</f>
        <v>11.5</v>
      </c>
      <c r="D82" s="8">
        <f>VALUE(ROUNDDOWN(C82,0)+B82/100)</f>
        <v>11.06</v>
      </c>
      <c r="E82" s="9">
        <f>E75+1</f>
        <v>7</v>
      </c>
      <c r="F82" t="str">
        <f>_xlfn.XLOOKUP(E82,Teams!B:B,Teams!C:C)</f>
        <v>Andrew S</v>
      </c>
      <c r="G82" s="5">
        <f>SMALL(O82:O87,1)+SMALL(O82:O87,2)+SMALL(O82:O87,3)+SMALL(O82:O87,4)</f>
        <v>0</v>
      </c>
      <c r="H82">
        <f>_xlfn.XLOOKUP($E82,Teams!$B:$B,Teams!D:D)</f>
        <v>-11</v>
      </c>
      <c r="I82" t="str">
        <f>_xlfn.XLOOKUP(E82,Teams!$B:$B,Teams!E:E)</f>
        <v>Bryson Dechambeau</v>
      </c>
      <c r="J82" s="5">
        <f>_xlfn.XLOOKUP($I82,Players!$C:$C,Players!A:A)</f>
        <v>1</v>
      </c>
      <c r="K82" s="5">
        <f>_xlfn.XLOOKUP($I82,Players!$C:$C,Players!D:D)</f>
        <v>0</v>
      </c>
      <c r="L82" s="5">
        <f>_xlfn.XLOOKUP($I82,Players!$C:$C,Players!E:E)</f>
        <v>0</v>
      </c>
      <c r="M82" s="5">
        <f>_xlfn.XLOOKUP($I82,Players!$C:$C,Players!F:F)</f>
        <v>0</v>
      </c>
      <c r="N82" s="5">
        <f>_xlfn.XLOOKUP($I82,Players!$C:$C,Players!G:G)</f>
        <v>0</v>
      </c>
      <c r="O82" s="5">
        <f>SUM(K82:N82)</f>
        <v>0</v>
      </c>
      <c r="P82">
        <f>_xlfn.RANK.AVG(Q82,Q82:Q87,1)</f>
        <v>1</v>
      </c>
      <c r="Q82">
        <f>_xlfn.RANK.AVG(O82,O82:O87)+J82/10</f>
        <v>3.6</v>
      </c>
    </row>
    <row r="83" spans="2:17" x14ac:dyDescent="0.45">
      <c r="D83" s="7"/>
      <c r="E83" s="7"/>
      <c r="I83" t="str">
        <f>_xlfn.XLOOKUP(E82,Teams!$B:$B,Teams!F:F)</f>
        <v>Min Woo Lee</v>
      </c>
      <c r="J83" s="5">
        <f>_xlfn.XLOOKUP($I83,Players!$C:$C,Players!A:A)</f>
        <v>2</v>
      </c>
      <c r="K83" s="5">
        <f>_xlfn.XLOOKUP($I83,Players!$C:$C,Players!D:D)</f>
        <v>0</v>
      </c>
      <c r="L83" s="5">
        <f>_xlfn.XLOOKUP($I83,Players!$C:$C,Players!E:E)</f>
        <v>0</v>
      </c>
      <c r="M83" s="5">
        <f>_xlfn.XLOOKUP($I83,Players!$C:$C,Players!F:F)</f>
        <v>0</v>
      </c>
      <c r="N83" s="5">
        <f>_xlfn.XLOOKUP($I83,Players!$C:$C,Players!G:G)</f>
        <v>0</v>
      </c>
      <c r="O83" s="5">
        <f t="shared" ref="O83:O84" si="18">SUM(K83:N83)</f>
        <v>0</v>
      </c>
      <c r="P83">
        <f>_xlfn.RANK.AVG(Q83,Q82:Q87,1)</f>
        <v>2</v>
      </c>
      <c r="Q83">
        <f>_xlfn.RANK.AVG(O83,O82:O87)+J83/10</f>
        <v>3.7</v>
      </c>
    </row>
    <row r="84" spans="2:17" x14ac:dyDescent="0.45">
      <c r="D84" s="7"/>
      <c r="E84" s="7"/>
      <c r="I84" t="str">
        <f>_xlfn.XLOOKUP(E82,Teams!$B:$B,Teams!G:G)</f>
        <v>Cameron Smith</v>
      </c>
      <c r="J84" s="5">
        <f>_xlfn.XLOOKUP($I84,Players!$C:$C,Players!A:A)</f>
        <v>3</v>
      </c>
      <c r="K84" s="5">
        <f>_xlfn.XLOOKUP($I84,Players!$C:$C,Players!D:D)</f>
        <v>0</v>
      </c>
      <c r="L84" s="5">
        <f>_xlfn.XLOOKUP($I84,Players!$C:$C,Players!E:E)</f>
        <v>0</v>
      </c>
      <c r="M84" s="5">
        <f>_xlfn.XLOOKUP($I84,Players!$C:$C,Players!F:F)</f>
        <v>0</v>
      </c>
      <c r="N84" s="5">
        <f>_xlfn.XLOOKUP($I84,Players!$C:$C,Players!G:G)</f>
        <v>0</v>
      </c>
      <c r="O84" s="5">
        <f t="shared" si="18"/>
        <v>0</v>
      </c>
      <c r="P84">
        <f>_xlfn.RANK.AVG(Q84,Q82:Q87,1)</f>
        <v>3</v>
      </c>
      <c r="Q84">
        <f>_xlfn.RANK.AVG(O84,O82:O87)+J84/10</f>
        <v>3.8</v>
      </c>
    </row>
    <row r="85" spans="2:17" x14ac:dyDescent="0.45">
      <c r="D85" s="7"/>
      <c r="E85" s="7"/>
      <c r="I85" t="str">
        <f>_xlfn.XLOOKUP(E82,Teams!$B:$B,Teams!H:H)</f>
        <v>Sam Burns</v>
      </c>
      <c r="J85" s="5">
        <f>_xlfn.XLOOKUP($I85,Players!$C:$C,Players!A:A)</f>
        <v>4</v>
      </c>
      <c r="K85" s="5">
        <f>_xlfn.XLOOKUP($I85,Players!$C:$C,Players!D:D)</f>
        <v>0</v>
      </c>
      <c r="L85" s="5">
        <f>_xlfn.XLOOKUP($I85,Players!$C:$C,Players!E:E)</f>
        <v>0</v>
      </c>
      <c r="M85" s="5">
        <f>_xlfn.XLOOKUP($I85,Players!$C:$C,Players!F:F)</f>
        <v>0</v>
      </c>
      <c r="N85" s="5">
        <f>_xlfn.XLOOKUP($I85,Players!$C:$C,Players!G:G)</f>
        <v>0</v>
      </c>
      <c r="O85" s="5">
        <f>SUM(K85:N85)</f>
        <v>0</v>
      </c>
      <c r="P85">
        <f>_xlfn.RANK.AVG(Q85,Q82:Q87,1)</f>
        <v>4</v>
      </c>
      <c r="Q85">
        <f>_xlfn.RANK.AVG(O85,O82:O87)+J85/10</f>
        <v>3.9</v>
      </c>
    </row>
    <row r="86" spans="2:17" x14ac:dyDescent="0.45">
      <c r="D86" s="7"/>
      <c r="E86" s="7"/>
      <c r="I86" t="str">
        <f>_xlfn.XLOOKUP(E82,Teams!$B:$B,Teams!I:I)</f>
        <v>Brian Harman</v>
      </c>
      <c r="J86" s="5">
        <f>_xlfn.XLOOKUP($I86,Players!$C:$C,Players!A:A)</f>
        <v>5</v>
      </c>
      <c r="K86" s="5">
        <f>_xlfn.XLOOKUP($I86,Players!$C:$C,Players!D:D)</f>
        <v>0</v>
      </c>
      <c r="L86" s="5">
        <f>_xlfn.XLOOKUP($I86,Players!$C:$C,Players!E:E)</f>
        <v>0</v>
      </c>
      <c r="M86" s="5">
        <f>_xlfn.XLOOKUP($I86,Players!$C:$C,Players!F:F)</f>
        <v>0</v>
      </c>
      <c r="N86" s="5">
        <f>_xlfn.XLOOKUP($I86,Players!$C:$C,Players!G:G)</f>
        <v>0</v>
      </c>
      <c r="O86" s="5">
        <f t="shared" ref="O86:O87" si="19">SUM(K86:N86)</f>
        <v>0</v>
      </c>
      <c r="P86">
        <f>_xlfn.RANK.AVG(Q86,Q82:Q87,1)</f>
        <v>5</v>
      </c>
      <c r="Q86">
        <f>_xlfn.RANK.AVG(O86,O82:O87)+J86/10</f>
        <v>4</v>
      </c>
    </row>
    <row r="87" spans="2:17" x14ac:dyDescent="0.45">
      <c r="D87" s="7"/>
      <c r="E87" s="7"/>
      <c r="I87" t="str">
        <f>_xlfn.XLOOKUP(E82,Teams!$B:$B,Teams!J:J)</f>
        <v>Max Homa</v>
      </c>
      <c r="J87" s="5">
        <f>_xlfn.XLOOKUP($I87,Players!$C:$C,Players!A:A)</f>
        <v>6</v>
      </c>
      <c r="K87" s="5">
        <f>_xlfn.XLOOKUP($I87,Players!$C:$C,Players!D:D)</f>
        <v>0</v>
      </c>
      <c r="L87" s="5">
        <f>_xlfn.XLOOKUP($I87,Players!$C:$C,Players!E:E)</f>
        <v>0</v>
      </c>
      <c r="M87" s="5">
        <f>_xlfn.XLOOKUP($I87,Players!$C:$C,Players!F:F)</f>
        <v>0</v>
      </c>
      <c r="N87" s="5">
        <f>_xlfn.XLOOKUP($I87,Players!$C:$C,Players!G:G)</f>
        <v>0</v>
      </c>
      <c r="O87" s="5">
        <f t="shared" si="19"/>
        <v>0</v>
      </c>
      <c r="P87">
        <f>_xlfn.RANK.AVG(Q87,Q82:Q87,1)</f>
        <v>6</v>
      </c>
      <c r="Q87">
        <f>_xlfn.RANK.AVG(O87,O82:O87)+J87/10</f>
        <v>4.0999999999999996</v>
      </c>
    </row>
    <row r="88" spans="2:17" x14ac:dyDescent="0.45">
      <c r="D88" s="7"/>
      <c r="E88" s="7"/>
      <c r="O88" s="5"/>
    </row>
    <row r="89" spans="2:17" x14ac:dyDescent="0.45">
      <c r="B89">
        <f>COUNTIF(C$40:C89,C89)-1</f>
        <v>7</v>
      </c>
      <c r="C89">
        <f>_xlfn.RANK.AVG(G89,$G$40:$G$210,1)</f>
        <v>11.5</v>
      </c>
      <c r="D89" s="8">
        <f>VALUE(ROUNDDOWN(C89,0)+B89/100)</f>
        <v>11.07</v>
      </c>
      <c r="E89" s="9">
        <f>E82+1</f>
        <v>8</v>
      </c>
      <c r="F89" t="str">
        <f>_xlfn.XLOOKUP(E89,Teams!B:B,Teams!C:C)</f>
        <v>Colin</v>
      </c>
      <c r="G89" s="5">
        <f>SMALL(O89:O94,1)+SMALL(O89:O94,2)+SMALL(O89:O94,3)+SMALL(O89:O94,4)</f>
        <v>0</v>
      </c>
      <c r="H89">
        <f>_xlfn.XLOOKUP($E89,Teams!$B:$B,Teams!D:D)</f>
        <v>-9</v>
      </c>
      <c r="I89" t="str">
        <f>_xlfn.XLOOKUP(E89,Teams!$B:$B,Teams!E:E)</f>
        <v>Rory Mcilroy</v>
      </c>
      <c r="J89" s="5">
        <f>_xlfn.XLOOKUP($I89,Players!$C:$C,Players!A:A)</f>
        <v>1</v>
      </c>
      <c r="K89" s="5">
        <f>_xlfn.XLOOKUP($I89,Players!$C:$C,Players!D:D)</f>
        <v>0</v>
      </c>
      <c r="L89" s="5">
        <f>_xlfn.XLOOKUP($I89,Players!$C:$C,Players!E:E)</f>
        <v>0</v>
      </c>
      <c r="M89" s="5">
        <f>_xlfn.XLOOKUP($I89,Players!$C:$C,Players!F:F)</f>
        <v>0</v>
      </c>
      <c r="N89" s="5">
        <f>_xlfn.XLOOKUP($I89,Players!$C:$C,Players!G:G)</f>
        <v>0</v>
      </c>
      <c r="O89" s="5">
        <f>SUM(K89:N89)</f>
        <v>0</v>
      </c>
      <c r="P89">
        <f>_xlfn.RANK.AVG(Q89,Q89:Q94,1)</f>
        <v>1</v>
      </c>
      <c r="Q89">
        <f>_xlfn.RANK.AVG(O89,O89:O94)+J89/10</f>
        <v>3.6</v>
      </c>
    </row>
    <row r="90" spans="2:17" x14ac:dyDescent="0.45">
      <c r="D90" s="7"/>
      <c r="E90" s="7"/>
      <c r="I90" t="str">
        <f>_xlfn.XLOOKUP(E89,Teams!$B:$B,Teams!F:F)</f>
        <v>Shane Lowry</v>
      </c>
      <c r="J90" s="5">
        <f>_xlfn.XLOOKUP($I90,Players!$C:$C,Players!A:A)</f>
        <v>2</v>
      </c>
      <c r="K90" s="5">
        <f>_xlfn.XLOOKUP($I90,Players!$C:$C,Players!D:D)</f>
        <v>0</v>
      </c>
      <c r="L90" s="5">
        <f>_xlfn.XLOOKUP($I90,Players!$C:$C,Players!E:E)</f>
        <v>0</v>
      </c>
      <c r="M90" s="5">
        <f>_xlfn.XLOOKUP($I90,Players!$C:$C,Players!F:F)</f>
        <v>0</v>
      </c>
      <c r="N90" s="5">
        <f>_xlfn.XLOOKUP($I90,Players!$C:$C,Players!G:G)</f>
        <v>0</v>
      </c>
      <c r="O90" s="5">
        <f t="shared" ref="O90:O91" si="20">SUM(K90:N90)</f>
        <v>0</v>
      </c>
      <c r="P90">
        <f>_xlfn.RANK.AVG(Q90,Q89:Q94,1)</f>
        <v>2</v>
      </c>
      <c r="Q90">
        <f>_xlfn.RANK.AVG(O90,O89:O94)+J90/10</f>
        <v>3.7</v>
      </c>
    </row>
    <row r="91" spans="2:17" x14ac:dyDescent="0.45">
      <c r="D91" s="7"/>
      <c r="E91" s="7"/>
      <c r="I91" t="str">
        <f>_xlfn.XLOOKUP(E89,Teams!$B:$B,Teams!G:G)</f>
        <v>Sepp Straka</v>
      </c>
      <c r="J91" s="5">
        <f>_xlfn.XLOOKUP($I91,Players!$C:$C,Players!A:A)</f>
        <v>3</v>
      </c>
      <c r="K91" s="5">
        <f>_xlfn.XLOOKUP($I91,Players!$C:$C,Players!D:D)</f>
        <v>0</v>
      </c>
      <c r="L91" s="5">
        <f>_xlfn.XLOOKUP($I91,Players!$C:$C,Players!E:E)</f>
        <v>0</v>
      </c>
      <c r="M91" s="5">
        <f>_xlfn.XLOOKUP($I91,Players!$C:$C,Players!F:F)</f>
        <v>0</v>
      </c>
      <c r="N91" s="5">
        <f>_xlfn.XLOOKUP($I91,Players!$C:$C,Players!G:G)</f>
        <v>0</v>
      </c>
      <c r="O91" s="5">
        <f t="shared" si="20"/>
        <v>0</v>
      </c>
      <c r="P91">
        <f>_xlfn.RANK.AVG(Q91,Q89:Q94,1)</f>
        <v>3</v>
      </c>
      <c r="Q91">
        <f>_xlfn.RANK.AVG(O91,O89:O94)+J91/10</f>
        <v>3.8</v>
      </c>
    </row>
    <row r="92" spans="2:17" x14ac:dyDescent="0.45">
      <c r="D92" s="7"/>
      <c r="E92" s="7"/>
      <c r="I92" t="str">
        <f>_xlfn.XLOOKUP(E89,Teams!$B:$B,Teams!H:H)</f>
        <v>Daniel Berger</v>
      </c>
      <c r="J92" s="5">
        <f>_xlfn.XLOOKUP($I92,Players!$C:$C,Players!A:A)</f>
        <v>4</v>
      </c>
      <c r="K92" s="5">
        <f>_xlfn.XLOOKUP($I92,Players!$C:$C,Players!D:D)</f>
        <v>0</v>
      </c>
      <c r="L92" s="5">
        <f>_xlfn.XLOOKUP($I92,Players!$C:$C,Players!E:E)</f>
        <v>0</v>
      </c>
      <c r="M92" s="5">
        <f>_xlfn.XLOOKUP($I92,Players!$C:$C,Players!F:F)</f>
        <v>0</v>
      </c>
      <c r="N92" s="5">
        <f>_xlfn.XLOOKUP($I92,Players!$C:$C,Players!G:G)</f>
        <v>0</v>
      </c>
      <c r="O92" s="5">
        <f>SUM(K92:N92)</f>
        <v>0</v>
      </c>
      <c r="P92">
        <f>_xlfn.RANK.AVG(Q92,Q89:Q94,1)</f>
        <v>4</v>
      </c>
      <c r="Q92">
        <f>_xlfn.RANK.AVG(O92,O89:O94)+J92/10</f>
        <v>3.9</v>
      </c>
    </row>
    <row r="93" spans="2:17" x14ac:dyDescent="0.45">
      <c r="D93" s="7"/>
      <c r="E93" s="7"/>
      <c r="I93" t="str">
        <f>_xlfn.XLOOKUP(E89,Teams!$B:$B,Teams!I:I)</f>
        <v>Matt Fitzpatrick</v>
      </c>
      <c r="J93" s="5">
        <f>_xlfn.XLOOKUP($I93,Players!$C:$C,Players!A:A)</f>
        <v>5</v>
      </c>
      <c r="K93" s="5">
        <f>_xlfn.XLOOKUP($I93,Players!$C:$C,Players!D:D)</f>
        <v>0</v>
      </c>
      <c r="L93" s="5">
        <f>_xlfn.XLOOKUP($I93,Players!$C:$C,Players!E:E)</f>
        <v>0</v>
      </c>
      <c r="M93" s="5">
        <f>_xlfn.XLOOKUP($I93,Players!$C:$C,Players!F:F)</f>
        <v>0</v>
      </c>
      <c r="N93" s="5">
        <f>_xlfn.XLOOKUP($I93,Players!$C:$C,Players!G:G)</f>
        <v>0</v>
      </c>
      <c r="O93" s="5">
        <f t="shared" ref="O93:O94" si="21">SUM(K93:N93)</f>
        <v>0</v>
      </c>
      <c r="P93">
        <f>_xlfn.RANK.AVG(Q93,Q89:Q94,1)</f>
        <v>5</v>
      </c>
      <c r="Q93">
        <f>_xlfn.RANK.AVG(O93,O89:O94)+J93/10</f>
        <v>4</v>
      </c>
    </row>
    <row r="94" spans="2:17" x14ac:dyDescent="0.45">
      <c r="D94" s="7"/>
      <c r="E94" s="7"/>
      <c r="I94" t="str">
        <f>_xlfn.XLOOKUP(E89,Teams!$B:$B,Teams!J:J)</f>
        <v>Denny McCarthy</v>
      </c>
      <c r="J94" s="5">
        <f>_xlfn.XLOOKUP($I94,Players!$C:$C,Players!A:A)</f>
        <v>6</v>
      </c>
      <c r="K94" s="5">
        <f>_xlfn.XLOOKUP($I94,Players!$C:$C,Players!D:D)</f>
        <v>0</v>
      </c>
      <c r="L94" s="5">
        <f>_xlfn.XLOOKUP($I94,Players!$C:$C,Players!E:E)</f>
        <v>0</v>
      </c>
      <c r="M94" s="5">
        <f>_xlfn.XLOOKUP($I94,Players!$C:$C,Players!F:F)</f>
        <v>0</v>
      </c>
      <c r="N94" s="5">
        <f>_xlfn.XLOOKUP($I94,Players!$C:$C,Players!G:G)</f>
        <v>0</v>
      </c>
      <c r="O94" s="5">
        <f t="shared" si="21"/>
        <v>0</v>
      </c>
      <c r="P94">
        <f>_xlfn.RANK.AVG(Q94,Q89:Q94,1)</f>
        <v>6</v>
      </c>
      <c r="Q94">
        <f>_xlfn.RANK.AVG(O94,O89:O94)+J94/10</f>
        <v>4.0999999999999996</v>
      </c>
    </row>
    <row r="95" spans="2:17" x14ac:dyDescent="0.45">
      <c r="D95" s="7"/>
      <c r="E95" s="7"/>
      <c r="O95" s="5"/>
    </row>
    <row r="96" spans="2:17" x14ac:dyDescent="0.45">
      <c r="B96">
        <f>COUNTIF(C$40:C96,C96)-1</f>
        <v>8</v>
      </c>
      <c r="C96">
        <f>_xlfn.RANK.AVG(G96,$G$40:$G$210,1)</f>
        <v>11.5</v>
      </c>
      <c r="D96" s="8">
        <f>VALUE(ROUNDDOWN(C96,0)+B96/100)</f>
        <v>11.08</v>
      </c>
      <c r="E96" s="9">
        <f>E89+1</f>
        <v>9</v>
      </c>
      <c r="F96" t="str">
        <f>_xlfn.XLOOKUP(E96,Teams!B:B,Teams!C:C)</f>
        <v>Ryan</v>
      </c>
      <c r="G96" s="5">
        <f>SMALL(O96:O101,1)+SMALL(O96:O101,2)+SMALL(O96:O101,3)+SMALL(O96:O101,4)</f>
        <v>0</v>
      </c>
      <c r="H96">
        <f>_xlfn.XLOOKUP($E96,Teams!$B:$B,Teams!D:D)</f>
        <v>-11</v>
      </c>
      <c r="I96" t="str">
        <f>_xlfn.XLOOKUP(E96,Teams!$B:$B,Teams!E:E)</f>
        <v>Scottie Scheffler</v>
      </c>
      <c r="J96" s="5">
        <f>_xlfn.XLOOKUP($I96,Players!$C:$C,Players!A:A)</f>
        <v>1</v>
      </c>
      <c r="K96" s="5">
        <f>_xlfn.XLOOKUP($I96,Players!$C:$C,Players!D:D)</f>
        <v>0</v>
      </c>
      <c r="L96" s="5">
        <f>_xlfn.XLOOKUP($I96,Players!$C:$C,Players!E:E)</f>
        <v>0</v>
      </c>
      <c r="M96" s="5">
        <f>_xlfn.XLOOKUP($I96,Players!$C:$C,Players!F:F)</f>
        <v>0</v>
      </c>
      <c r="N96" s="5">
        <f>_xlfn.XLOOKUP($I96,Players!$C:$C,Players!G:G)</f>
        <v>0</v>
      </c>
      <c r="O96" s="5">
        <f>SUM(K96:N96)</f>
        <v>0</v>
      </c>
      <c r="P96">
        <f>_xlfn.RANK.AVG(Q96,Q96:Q101,1)</f>
        <v>1</v>
      </c>
      <c r="Q96">
        <f>_xlfn.RANK.AVG(O96,O96:O101)+J96/10</f>
        <v>3.6</v>
      </c>
    </row>
    <row r="97" spans="2:17" x14ac:dyDescent="0.45">
      <c r="D97" s="7"/>
      <c r="E97" s="7"/>
      <c r="I97" t="str">
        <f>_xlfn.XLOOKUP(E96,Teams!$B:$B,Teams!F:F)</f>
        <v>Russell Henley</v>
      </c>
      <c r="J97" s="5">
        <f>_xlfn.XLOOKUP($I97,Players!$C:$C,Players!A:A)</f>
        <v>2</v>
      </c>
      <c r="K97" s="5">
        <f>_xlfn.XLOOKUP($I97,Players!$C:$C,Players!D:D)</f>
        <v>0</v>
      </c>
      <c r="L97" s="5">
        <f>_xlfn.XLOOKUP($I97,Players!$C:$C,Players!E:E)</f>
        <v>0</v>
      </c>
      <c r="M97" s="5">
        <f>_xlfn.XLOOKUP($I97,Players!$C:$C,Players!F:F)</f>
        <v>0</v>
      </c>
      <c r="N97" s="5">
        <f>_xlfn.XLOOKUP($I97,Players!$C:$C,Players!G:G)</f>
        <v>0</v>
      </c>
      <c r="O97" s="5">
        <f t="shared" ref="O97:O98" si="22">SUM(K97:N97)</f>
        <v>0</v>
      </c>
      <c r="P97">
        <f>_xlfn.RANK.AVG(Q97,Q96:Q101,1)</f>
        <v>2</v>
      </c>
      <c r="Q97">
        <f>_xlfn.RANK.AVG(O97,O96:O101)+J97/10</f>
        <v>3.7</v>
      </c>
    </row>
    <row r="98" spans="2:17" x14ac:dyDescent="0.45">
      <c r="D98" s="7"/>
      <c r="E98" s="7"/>
      <c r="I98" t="str">
        <f>_xlfn.XLOOKUP(E96,Teams!$B:$B,Teams!G:G)</f>
        <v>Sepp Straka</v>
      </c>
      <c r="J98" s="5">
        <f>_xlfn.XLOOKUP($I98,Players!$C:$C,Players!A:A)</f>
        <v>3</v>
      </c>
      <c r="K98" s="5">
        <f>_xlfn.XLOOKUP($I98,Players!$C:$C,Players!D:D)</f>
        <v>0</v>
      </c>
      <c r="L98" s="5">
        <f>_xlfn.XLOOKUP($I98,Players!$C:$C,Players!E:E)</f>
        <v>0</v>
      </c>
      <c r="M98" s="5">
        <f>_xlfn.XLOOKUP($I98,Players!$C:$C,Players!F:F)</f>
        <v>0</v>
      </c>
      <c r="N98" s="5">
        <f>_xlfn.XLOOKUP($I98,Players!$C:$C,Players!G:G)</f>
        <v>0</v>
      </c>
      <c r="O98" s="5">
        <f t="shared" si="22"/>
        <v>0</v>
      </c>
      <c r="P98">
        <f>_xlfn.RANK.AVG(Q98,Q96:Q101,1)</f>
        <v>3</v>
      </c>
      <c r="Q98">
        <f>_xlfn.RANK.AVG(O98,O96:O101)+J98/10</f>
        <v>3.8</v>
      </c>
    </row>
    <row r="99" spans="2:17" x14ac:dyDescent="0.45">
      <c r="D99" s="7"/>
      <c r="E99" s="7"/>
      <c r="I99" t="str">
        <f>_xlfn.XLOOKUP(E96,Teams!$B:$B,Teams!H:H)</f>
        <v>Tom Kim</v>
      </c>
      <c r="J99" s="5">
        <f>_xlfn.XLOOKUP($I99,Players!$C:$C,Players!A:A)</f>
        <v>4</v>
      </c>
      <c r="K99" s="5">
        <f>_xlfn.XLOOKUP($I99,Players!$C:$C,Players!D:D)</f>
        <v>0</v>
      </c>
      <c r="L99" s="5">
        <f>_xlfn.XLOOKUP($I99,Players!$C:$C,Players!E:E)</f>
        <v>0</v>
      </c>
      <c r="M99" s="5">
        <f>_xlfn.XLOOKUP($I99,Players!$C:$C,Players!F:F)</f>
        <v>0</v>
      </c>
      <c r="N99" s="5">
        <f>_xlfn.XLOOKUP($I99,Players!$C:$C,Players!G:G)</f>
        <v>0</v>
      </c>
      <c r="O99" s="5">
        <f>SUM(K99:N99)</f>
        <v>0</v>
      </c>
      <c r="P99">
        <f>_xlfn.RANK.AVG(Q99,Q96:Q101,1)</f>
        <v>4</v>
      </c>
      <c r="Q99">
        <f>_xlfn.RANK.AVG(O99,O96:O101)+J99/10</f>
        <v>3.9</v>
      </c>
    </row>
    <row r="100" spans="2:17" x14ac:dyDescent="0.45">
      <c r="D100" s="7"/>
      <c r="E100" s="7"/>
      <c r="I100" t="str">
        <f>_xlfn.XLOOKUP(E96,Teams!$B:$B,Teams!I:I)</f>
        <v>Thomas Detry</v>
      </c>
      <c r="J100" s="5">
        <f>_xlfn.XLOOKUP($I100,Players!$C:$C,Players!A:A)</f>
        <v>5</v>
      </c>
      <c r="K100" s="5">
        <f>_xlfn.XLOOKUP($I100,Players!$C:$C,Players!D:D)</f>
        <v>0</v>
      </c>
      <c r="L100" s="5">
        <f>_xlfn.XLOOKUP($I100,Players!$C:$C,Players!E:E)</f>
        <v>0</v>
      </c>
      <c r="M100" s="5">
        <f>_xlfn.XLOOKUP($I100,Players!$C:$C,Players!F:F)</f>
        <v>0</v>
      </c>
      <c r="N100" s="5">
        <f>_xlfn.XLOOKUP($I100,Players!$C:$C,Players!G:G)</f>
        <v>0</v>
      </c>
      <c r="O100" s="5">
        <f t="shared" ref="O100:O101" si="23">SUM(K100:N100)</f>
        <v>0</v>
      </c>
      <c r="P100">
        <f>_xlfn.RANK.AVG(Q100,Q96:Q101,1)</f>
        <v>5</v>
      </c>
      <c r="Q100">
        <f>_xlfn.RANK.AVG(O100,O96:O101)+J100/10</f>
        <v>4</v>
      </c>
    </row>
    <row r="101" spans="2:17" x14ac:dyDescent="0.45">
      <c r="D101" s="7"/>
      <c r="E101" s="7"/>
      <c r="I101" t="str">
        <f>_xlfn.XLOOKUP(E96,Teams!$B:$B,Teams!J:J)</f>
        <v>Nicolai Hojgaard</v>
      </c>
      <c r="J101" s="5">
        <f>_xlfn.XLOOKUP($I101,Players!$C:$C,Players!A:A)</f>
        <v>6</v>
      </c>
      <c r="K101" s="5">
        <f>_xlfn.XLOOKUP($I101,Players!$C:$C,Players!D:D)</f>
        <v>0</v>
      </c>
      <c r="L101" s="5">
        <f>_xlfn.XLOOKUP($I101,Players!$C:$C,Players!E:E)</f>
        <v>0</v>
      </c>
      <c r="M101" s="5">
        <f>_xlfn.XLOOKUP($I101,Players!$C:$C,Players!F:F)</f>
        <v>0</v>
      </c>
      <c r="N101" s="5">
        <f>_xlfn.XLOOKUP($I101,Players!$C:$C,Players!G:G)</f>
        <v>0</v>
      </c>
      <c r="O101" s="5">
        <f t="shared" si="23"/>
        <v>0</v>
      </c>
      <c r="P101">
        <f>_xlfn.RANK.AVG(Q101,Q96:Q101,1)</f>
        <v>6</v>
      </c>
      <c r="Q101">
        <f>_xlfn.RANK.AVG(O101,O96:O101)+J101/10</f>
        <v>4.0999999999999996</v>
      </c>
    </row>
    <row r="102" spans="2:17" x14ac:dyDescent="0.45">
      <c r="D102" s="7"/>
      <c r="E102" s="7"/>
      <c r="O102" s="5"/>
    </row>
    <row r="103" spans="2:17" x14ac:dyDescent="0.45">
      <c r="B103">
        <f>COUNTIF(C$40:C103,C103)-1</f>
        <v>9</v>
      </c>
      <c r="C103">
        <f>_xlfn.RANK.AVG(G103,$G$40:$G$210,1)</f>
        <v>11.5</v>
      </c>
      <c r="D103" s="8">
        <f>VALUE(ROUNDDOWN(C103,0)+B103/100)</f>
        <v>11.09</v>
      </c>
      <c r="E103" s="9">
        <f>E96+1</f>
        <v>10</v>
      </c>
      <c r="F103" t="str">
        <f>_xlfn.XLOOKUP(E103,Teams!B:B,Teams!C:C)</f>
        <v>Evan</v>
      </c>
      <c r="G103" s="5">
        <f>SMALL(O103:O108,1)+SMALL(O103:O108,2)+SMALL(O103:O108,3)+SMALL(O103:O108,4)</f>
        <v>0</v>
      </c>
      <c r="H103">
        <f>_xlfn.XLOOKUP($E103,Teams!$B:$B,Teams!D:D)</f>
        <v>-11</v>
      </c>
      <c r="I103" t="str">
        <f>_xlfn.XLOOKUP(E103,Teams!$B:$B,Teams!E:E)</f>
        <v>Scottie Scheffler</v>
      </c>
      <c r="J103" s="5">
        <f>_xlfn.XLOOKUP($I103,Players!$C:$C,Players!A:A)</f>
        <v>1</v>
      </c>
      <c r="K103" s="5">
        <f>_xlfn.XLOOKUP($I103,Players!$C:$C,Players!D:D)</f>
        <v>0</v>
      </c>
      <c r="L103" s="5">
        <f>_xlfn.XLOOKUP($I103,Players!$C:$C,Players!E:E)</f>
        <v>0</v>
      </c>
      <c r="M103" s="5">
        <f>_xlfn.XLOOKUP($I103,Players!$C:$C,Players!F:F)</f>
        <v>0</v>
      </c>
      <c r="N103" s="5">
        <f>_xlfn.XLOOKUP($I103,Players!$C:$C,Players!G:G)</f>
        <v>0</v>
      </c>
      <c r="O103" s="5">
        <f>SUM(K103:N103)</f>
        <v>0</v>
      </c>
      <c r="P103">
        <f>_xlfn.RANK.AVG(Q103,Q103:Q108,1)</f>
        <v>1</v>
      </c>
      <c r="Q103">
        <f>_xlfn.RANK.AVG(O103,O103:O108)+J103/10</f>
        <v>3.6</v>
      </c>
    </row>
    <row r="104" spans="2:17" x14ac:dyDescent="0.45">
      <c r="D104" s="7"/>
      <c r="E104" s="7"/>
      <c r="I104" t="str">
        <f>_xlfn.XLOOKUP(E103,Teams!$B:$B,Teams!F:F)</f>
        <v>Viktor Hovland</v>
      </c>
      <c r="J104" s="5">
        <f>_xlfn.XLOOKUP($I104,Players!$C:$C,Players!A:A)</f>
        <v>2</v>
      </c>
      <c r="K104" s="5">
        <f>_xlfn.XLOOKUP($I104,Players!$C:$C,Players!D:D)</f>
        <v>0</v>
      </c>
      <c r="L104" s="5">
        <f>_xlfn.XLOOKUP($I104,Players!$C:$C,Players!E:E)</f>
        <v>0</v>
      </c>
      <c r="M104" s="5">
        <f>_xlfn.XLOOKUP($I104,Players!$C:$C,Players!F:F)</f>
        <v>0</v>
      </c>
      <c r="N104" s="5">
        <f>_xlfn.XLOOKUP($I104,Players!$C:$C,Players!G:G)</f>
        <v>0</v>
      </c>
      <c r="O104" s="5">
        <f t="shared" ref="O104:O105" si="24">SUM(K104:N104)</f>
        <v>0</v>
      </c>
      <c r="P104">
        <f>_xlfn.RANK.AVG(Q104,Q103:Q108,1)</f>
        <v>2</v>
      </c>
      <c r="Q104">
        <f>_xlfn.RANK.AVG(O104,O103:O108)+J104/10</f>
        <v>3.7</v>
      </c>
    </row>
    <row r="105" spans="2:17" x14ac:dyDescent="0.45">
      <c r="D105" s="7"/>
      <c r="E105" s="7"/>
      <c r="I105" t="str">
        <f>_xlfn.XLOOKUP(E103,Teams!$B:$B,Teams!G:G)</f>
        <v>Akshay Bhatia</v>
      </c>
      <c r="J105" s="5">
        <f>_xlfn.XLOOKUP($I105,Players!$C:$C,Players!A:A)</f>
        <v>3</v>
      </c>
      <c r="K105" s="5">
        <f>_xlfn.XLOOKUP($I105,Players!$C:$C,Players!D:D)</f>
        <v>0</v>
      </c>
      <c r="L105" s="5">
        <f>_xlfn.XLOOKUP($I105,Players!$C:$C,Players!E:E)</f>
        <v>0</v>
      </c>
      <c r="M105" s="5">
        <f>_xlfn.XLOOKUP($I105,Players!$C:$C,Players!F:F)</f>
        <v>0</v>
      </c>
      <c r="N105" s="5">
        <f>_xlfn.XLOOKUP($I105,Players!$C:$C,Players!G:G)</f>
        <v>0</v>
      </c>
      <c r="O105" s="5">
        <f t="shared" si="24"/>
        <v>0</v>
      </c>
      <c r="P105">
        <f>_xlfn.RANK.AVG(Q105,Q103:Q108,1)</f>
        <v>3</v>
      </c>
      <c r="Q105">
        <f>_xlfn.RANK.AVG(O105,O103:O108)+J105/10</f>
        <v>3.8</v>
      </c>
    </row>
    <row r="106" spans="2:17" x14ac:dyDescent="0.45">
      <c r="D106" s="7"/>
      <c r="E106" s="7"/>
      <c r="I106" t="str">
        <f>_xlfn.XLOOKUP(E103,Teams!$B:$B,Teams!H:H)</f>
        <v>Dustin Johnson</v>
      </c>
      <c r="J106" s="5">
        <f>_xlfn.XLOOKUP($I106,Players!$C:$C,Players!A:A)</f>
        <v>4</v>
      </c>
      <c r="K106" s="5">
        <f>_xlfn.XLOOKUP($I106,Players!$C:$C,Players!D:D)</f>
        <v>0</v>
      </c>
      <c r="L106" s="5">
        <f>_xlfn.XLOOKUP($I106,Players!$C:$C,Players!E:E)</f>
        <v>0</v>
      </c>
      <c r="M106" s="5">
        <f>_xlfn.XLOOKUP($I106,Players!$C:$C,Players!F:F)</f>
        <v>0</v>
      </c>
      <c r="N106" s="5">
        <f>_xlfn.XLOOKUP($I106,Players!$C:$C,Players!G:G)</f>
        <v>0</v>
      </c>
      <c r="O106" s="5">
        <f>SUM(K106:N106)</f>
        <v>0</v>
      </c>
      <c r="P106">
        <f>_xlfn.RANK.AVG(Q106,Q103:Q108,1)</f>
        <v>4</v>
      </c>
      <c r="Q106">
        <f>_xlfn.RANK.AVG(O106,O103:O108)+J106/10</f>
        <v>3.9</v>
      </c>
    </row>
    <row r="107" spans="2:17" x14ac:dyDescent="0.45">
      <c r="D107" s="7"/>
      <c r="E107" s="7"/>
      <c r="I107" t="str">
        <f>_xlfn.XLOOKUP(E103,Teams!$B:$B,Teams!I:I)</f>
        <v>Brian Harman</v>
      </c>
      <c r="J107" s="5">
        <f>_xlfn.XLOOKUP($I107,Players!$C:$C,Players!A:A)</f>
        <v>5</v>
      </c>
      <c r="K107" s="5">
        <f>_xlfn.XLOOKUP($I107,Players!$C:$C,Players!D:D)</f>
        <v>0</v>
      </c>
      <c r="L107" s="5">
        <f>_xlfn.XLOOKUP($I107,Players!$C:$C,Players!E:E)</f>
        <v>0</v>
      </c>
      <c r="M107" s="5">
        <f>_xlfn.XLOOKUP($I107,Players!$C:$C,Players!F:F)</f>
        <v>0</v>
      </c>
      <c r="N107" s="5">
        <f>_xlfn.XLOOKUP($I107,Players!$C:$C,Players!G:G)</f>
        <v>0</v>
      </c>
      <c r="O107" s="5">
        <f t="shared" ref="O107:O108" si="25">SUM(K107:N107)</f>
        <v>0</v>
      </c>
      <c r="P107">
        <f>_xlfn.RANK.AVG(Q107,Q103:Q108,1)</f>
        <v>5</v>
      </c>
      <c r="Q107">
        <f>_xlfn.RANK.AVG(O107,O103:O108)+J107/10</f>
        <v>4</v>
      </c>
    </row>
    <row r="108" spans="2:17" x14ac:dyDescent="0.45">
      <c r="D108" s="7"/>
      <c r="E108" s="7"/>
      <c r="I108" t="str">
        <f>_xlfn.XLOOKUP(E103,Teams!$B:$B,Teams!J:J)</f>
        <v>Max Homa</v>
      </c>
      <c r="J108" s="5">
        <f>_xlfn.XLOOKUP($I108,Players!$C:$C,Players!A:A)</f>
        <v>6</v>
      </c>
      <c r="K108" s="5">
        <f>_xlfn.XLOOKUP($I108,Players!$C:$C,Players!D:D)</f>
        <v>0</v>
      </c>
      <c r="L108" s="5">
        <f>_xlfn.XLOOKUP($I108,Players!$C:$C,Players!E:E)</f>
        <v>0</v>
      </c>
      <c r="M108" s="5">
        <f>_xlfn.XLOOKUP($I108,Players!$C:$C,Players!F:F)</f>
        <v>0</v>
      </c>
      <c r="N108" s="5">
        <f>_xlfn.XLOOKUP($I108,Players!$C:$C,Players!G:G)</f>
        <v>0</v>
      </c>
      <c r="O108" s="5">
        <f t="shared" si="25"/>
        <v>0</v>
      </c>
      <c r="P108">
        <f>_xlfn.RANK.AVG(Q108,Q103:Q108,1)</f>
        <v>6</v>
      </c>
      <c r="Q108">
        <f>_xlfn.RANK.AVG(O108,O103:O108)+J108/10</f>
        <v>4.0999999999999996</v>
      </c>
    </row>
    <row r="109" spans="2:17" x14ac:dyDescent="0.45">
      <c r="D109" s="7"/>
      <c r="E109" s="7"/>
      <c r="O109" s="5"/>
    </row>
    <row r="110" spans="2:17" x14ac:dyDescent="0.45">
      <c r="B110">
        <f>COUNTIF(C$40:C110,C110)-1</f>
        <v>10</v>
      </c>
      <c r="C110">
        <f>_xlfn.RANK.AVG(G110,$G$40:$G$210,1)</f>
        <v>11.5</v>
      </c>
      <c r="D110" s="8">
        <f>VALUE(ROUNDDOWN(C110,0)+B110/100)</f>
        <v>11.1</v>
      </c>
      <c r="E110" s="9">
        <f>E103+1</f>
        <v>11</v>
      </c>
      <c r="F110" t="str">
        <f>_xlfn.XLOOKUP(E110,Teams!B:B,Teams!C:C)</f>
        <v>Andrew W</v>
      </c>
      <c r="G110" s="5">
        <f>SMALL(O110:O115,1)+SMALL(O110:O115,2)+SMALL(O110:O115,3)+SMALL(O110:O115,4)</f>
        <v>0</v>
      </c>
      <c r="H110">
        <f>_xlfn.XLOOKUP($E110,Teams!$B:$B,Teams!D:D)</f>
        <v>-14</v>
      </c>
      <c r="I110" t="str">
        <f>_xlfn.XLOOKUP(E110,Teams!$B:$B,Teams!E:E)</f>
        <v>Bryson Dechambeau</v>
      </c>
      <c r="J110" s="5">
        <f>_xlfn.XLOOKUP($I110,Players!$C:$C,Players!A:A)</f>
        <v>1</v>
      </c>
      <c r="K110" s="5">
        <f>_xlfn.XLOOKUP($I110,Players!$C:$C,Players!D:D)</f>
        <v>0</v>
      </c>
      <c r="L110" s="5">
        <f>_xlfn.XLOOKUP($I110,Players!$C:$C,Players!E:E)</f>
        <v>0</v>
      </c>
      <c r="M110" s="5">
        <f>_xlfn.XLOOKUP($I110,Players!$C:$C,Players!F:F)</f>
        <v>0</v>
      </c>
      <c r="N110" s="5">
        <f>_xlfn.XLOOKUP($I110,Players!$C:$C,Players!G:G)</f>
        <v>0</v>
      </c>
      <c r="O110" s="5">
        <f>SUM(K110:N110)</f>
        <v>0</v>
      </c>
      <c r="P110">
        <f>_xlfn.RANK.AVG(Q110,Q110:Q115,1)</f>
        <v>1</v>
      </c>
      <c r="Q110">
        <f>_xlfn.RANK.AVG(O110,O110:O115)+J110/10</f>
        <v>3.6</v>
      </c>
    </row>
    <row r="111" spans="2:17" x14ac:dyDescent="0.45">
      <c r="D111" s="7"/>
      <c r="E111" s="7"/>
      <c r="I111" t="str">
        <f>_xlfn.XLOOKUP(E110,Teams!$B:$B,Teams!F:F)</f>
        <v>Viktor Hovland</v>
      </c>
      <c r="J111" s="5">
        <f>_xlfn.XLOOKUP($I111,Players!$C:$C,Players!A:A)</f>
        <v>2</v>
      </c>
      <c r="K111" s="5">
        <f>_xlfn.XLOOKUP($I111,Players!$C:$C,Players!D:D)</f>
        <v>0</v>
      </c>
      <c r="L111" s="5">
        <f>_xlfn.XLOOKUP($I111,Players!$C:$C,Players!E:E)</f>
        <v>0</v>
      </c>
      <c r="M111" s="5">
        <f>_xlfn.XLOOKUP($I111,Players!$C:$C,Players!F:F)</f>
        <v>0</v>
      </c>
      <c r="N111" s="5">
        <f>_xlfn.XLOOKUP($I111,Players!$C:$C,Players!G:G)</f>
        <v>0</v>
      </c>
      <c r="O111" s="5">
        <f t="shared" ref="O111:O112" si="26">SUM(K111:N111)</f>
        <v>0</v>
      </c>
      <c r="P111">
        <f>_xlfn.RANK.AVG(Q111,Q110:Q115,1)</f>
        <v>2</v>
      </c>
      <c r="Q111">
        <f>_xlfn.RANK.AVG(O111,O110:O115)+J111/10</f>
        <v>3.7</v>
      </c>
    </row>
    <row r="112" spans="2:17" x14ac:dyDescent="0.45">
      <c r="D112" s="7"/>
      <c r="E112" s="7"/>
      <c r="I112" t="str">
        <f>_xlfn.XLOOKUP(E110,Teams!$B:$B,Teams!G:G)</f>
        <v>Tony Finau</v>
      </c>
      <c r="J112" s="5">
        <f>_xlfn.XLOOKUP($I112,Players!$C:$C,Players!A:A)</f>
        <v>3</v>
      </c>
      <c r="K112" s="5">
        <f>_xlfn.XLOOKUP($I112,Players!$C:$C,Players!D:D)</f>
        <v>0</v>
      </c>
      <c r="L112" s="5">
        <f>_xlfn.XLOOKUP($I112,Players!$C:$C,Players!E:E)</f>
        <v>0</v>
      </c>
      <c r="M112" s="5">
        <f>_xlfn.XLOOKUP($I112,Players!$C:$C,Players!F:F)</f>
        <v>0</v>
      </c>
      <c r="N112" s="5">
        <f>_xlfn.XLOOKUP($I112,Players!$C:$C,Players!G:G)</f>
        <v>0</v>
      </c>
      <c r="O112" s="5">
        <f t="shared" si="26"/>
        <v>0</v>
      </c>
      <c r="P112">
        <f>_xlfn.RANK.AVG(Q112,Q110:Q115,1)</f>
        <v>3</v>
      </c>
      <c r="Q112">
        <f>_xlfn.RANK.AVG(O112,O110:O115)+J112/10</f>
        <v>3.8</v>
      </c>
    </row>
    <row r="113" spans="2:17" x14ac:dyDescent="0.45">
      <c r="D113" s="7"/>
      <c r="E113" s="7"/>
      <c r="I113" t="str">
        <f>_xlfn.XLOOKUP(E110,Teams!$B:$B,Teams!H:H)</f>
        <v>Tom Kim</v>
      </c>
      <c r="J113" s="5">
        <f>_xlfn.XLOOKUP($I113,Players!$C:$C,Players!A:A)</f>
        <v>4</v>
      </c>
      <c r="K113" s="5">
        <f>_xlfn.XLOOKUP($I113,Players!$C:$C,Players!D:D)</f>
        <v>0</v>
      </c>
      <c r="L113" s="5">
        <f>_xlfn.XLOOKUP($I113,Players!$C:$C,Players!E:E)</f>
        <v>0</v>
      </c>
      <c r="M113" s="5">
        <f>_xlfn.XLOOKUP($I113,Players!$C:$C,Players!F:F)</f>
        <v>0</v>
      </c>
      <c r="N113" s="5">
        <f>_xlfn.XLOOKUP($I113,Players!$C:$C,Players!G:G)</f>
        <v>0</v>
      </c>
      <c r="O113" s="5">
        <f>SUM(K113:N113)</f>
        <v>0</v>
      </c>
      <c r="P113">
        <f>_xlfn.RANK.AVG(Q113,Q110:Q115,1)</f>
        <v>4</v>
      </c>
      <c r="Q113">
        <f>_xlfn.RANK.AVG(O113,O110:O115)+J113/10</f>
        <v>3.9</v>
      </c>
    </row>
    <row r="114" spans="2:17" x14ac:dyDescent="0.45">
      <c r="D114" s="7"/>
      <c r="E114" s="7"/>
      <c r="I114" t="str">
        <f>_xlfn.XLOOKUP(E110,Teams!$B:$B,Teams!I:I)</f>
        <v>Maverick McNealy</v>
      </c>
      <c r="J114" s="5">
        <f>_xlfn.XLOOKUP($I114,Players!$C:$C,Players!A:A)</f>
        <v>5</v>
      </c>
      <c r="K114" s="5">
        <f>_xlfn.XLOOKUP($I114,Players!$C:$C,Players!D:D)</f>
        <v>0</v>
      </c>
      <c r="L114" s="5">
        <f>_xlfn.XLOOKUP($I114,Players!$C:$C,Players!E:E)</f>
        <v>0</v>
      </c>
      <c r="M114" s="5">
        <f>_xlfn.XLOOKUP($I114,Players!$C:$C,Players!F:F)</f>
        <v>0</v>
      </c>
      <c r="N114" s="5">
        <f>_xlfn.XLOOKUP($I114,Players!$C:$C,Players!G:G)</f>
        <v>0</v>
      </c>
      <c r="O114" s="5">
        <f t="shared" ref="O114:O115" si="27">SUM(K114:N114)</f>
        <v>0</v>
      </c>
      <c r="P114">
        <f>_xlfn.RANK.AVG(Q114,Q110:Q115,1)</f>
        <v>5</v>
      </c>
      <c r="Q114">
        <f>_xlfn.RANK.AVG(O114,O110:O115)+J114/10</f>
        <v>4</v>
      </c>
    </row>
    <row r="115" spans="2:17" x14ac:dyDescent="0.45">
      <c r="D115" s="7"/>
      <c r="E115" s="7"/>
      <c r="I115" t="str">
        <f>_xlfn.XLOOKUP(E110,Teams!$B:$B,Teams!J:J)</f>
        <v>Nicolai Hojgaard</v>
      </c>
      <c r="J115" s="5">
        <f>_xlfn.XLOOKUP($I115,Players!$C:$C,Players!A:A)</f>
        <v>6</v>
      </c>
      <c r="K115" s="5">
        <f>_xlfn.XLOOKUP($I115,Players!$C:$C,Players!D:D)</f>
        <v>0</v>
      </c>
      <c r="L115" s="5">
        <f>_xlfn.XLOOKUP($I115,Players!$C:$C,Players!E:E)</f>
        <v>0</v>
      </c>
      <c r="M115" s="5">
        <f>_xlfn.XLOOKUP($I115,Players!$C:$C,Players!F:F)</f>
        <v>0</v>
      </c>
      <c r="N115" s="5">
        <f>_xlfn.XLOOKUP($I115,Players!$C:$C,Players!G:G)</f>
        <v>0</v>
      </c>
      <c r="O115" s="5">
        <f t="shared" si="27"/>
        <v>0</v>
      </c>
      <c r="P115">
        <f>_xlfn.RANK.AVG(Q115,Q110:Q115,1)</f>
        <v>6</v>
      </c>
      <c r="Q115">
        <f>_xlfn.RANK.AVG(O115,O110:O115)+J115/10</f>
        <v>4.0999999999999996</v>
      </c>
    </row>
    <row r="116" spans="2:17" x14ac:dyDescent="0.45">
      <c r="D116" s="7"/>
      <c r="E116" s="7"/>
      <c r="O116" s="5"/>
    </row>
    <row r="117" spans="2:17" x14ac:dyDescent="0.45">
      <c r="B117">
        <f>COUNTIF(C$40:C117,C117)-1</f>
        <v>11</v>
      </c>
      <c r="C117">
        <f>_xlfn.RANK.AVG(G117,$G$40:$G$210,1)</f>
        <v>11.5</v>
      </c>
      <c r="D117" s="8">
        <f>VALUE(ROUNDDOWN(C117,0)+B117/100)</f>
        <v>11.11</v>
      </c>
      <c r="E117" s="9">
        <f>E110+1</f>
        <v>12</v>
      </c>
      <c r="F117" t="str">
        <f>_xlfn.XLOOKUP(E117,Teams!B:B,Teams!C:C)</f>
        <v>ShiGuy</v>
      </c>
      <c r="G117" s="5">
        <f>SMALL(O117:O122,1)+SMALL(O117:O122,2)+SMALL(O117:O122,3)+SMALL(O117:O122,4)</f>
        <v>0</v>
      </c>
      <c r="H117">
        <f>_xlfn.XLOOKUP($E117,Teams!$B:$B,Teams!D:D)</f>
        <v>-6</v>
      </c>
      <c r="I117" t="str">
        <f>_xlfn.XLOOKUP(E117,Teams!$B:$B,Teams!E:E)</f>
        <v>Scottie Scheffler</v>
      </c>
      <c r="J117" s="5">
        <f>_xlfn.XLOOKUP($I117,Players!$C:$C,Players!A:A)</f>
        <v>1</v>
      </c>
      <c r="K117" s="5">
        <f>_xlfn.XLOOKUP($I117,Players!$C:$C,Players!D:D)</f>
        <v>0</v>
      </c>
      <c r="L117" s="5">
        <f>_xlfn.XLOOKUP($I117,Players!$C:$C,Players!E:E)</f>
        <v>0</v>
      </c>
      <c r="M117" s="5">
        <f>_xlfn.XLOOKUP($I117,Players!$C:$C,Players!F:F)</f>
        <v>0</v>
      </c>
      <c r="N117" s="5">
        <f>_xlfn.XLOOKUP($I117,Players!$C:$C,Players!G:G)</f>
        <v>0</v>
      </c>
      <c r="O117" s="5">
        <f>SUM(K117:N117)</f>
        <v>0</v>
      </c>
      <c r="P117">
        <f>_xlfn.RANK.AVG(Q117,Q117:Q122,1)</f>
        <v>1</v>
      </c>
      <c r="Q117">
        <f>_xlfn.RANK.AVG(O117,O117:O122)+J117/10</f>
        <v>3.6</v>
      </c>
    </row>
    <row r="118" spans="2:17" x14ac:dyDescent="0.45">
      <c r="D118" s="7"/>
      <c r="E118" s="7"/>
      <c r="I118" t="str">
        <f>_xlfn.XLOOKUP(E117,Teams!$B:$B,Teams!F:F)</f>
        <v>Brooks Koepka</v>
      </c>
      <c r="J118" s="5">
        <f>_xlfn.XLOOKUP($I118,Players!$C:$C,Players!A:A)</f>
        <v>2</v>
      </c>
      <c r="K118" s="5">
        <f>_xlfn.XLOOKUP($I118,Players!$C:$C,Players!D:D)</f>
        <v>0</v>
      </c>
      <c r="L118" s="5">
        <f>_xlfn.XLOOKUP($I118,Players!$C:$C,Players!E:E)</f>
        <v>0</v>
      </c>
      <c r="M118" s="5">
        <f>_xlfn.XLOOKUP($I118,Players!$C:$C,Players!F:F)</f>
        <v>0</v>
      </c>
      <c r="N118" s="5">
        <f>_xlfn.XLOOKUP($I118,Players!$C:$C,Players!G:G)</f>
        <v>0</v>
      </c>
      <c r="O118" s="5">
        <f t="shared" ref="O118:O119" si="28">SUM(K118:N118)</f>
        <v>0</v>
      </c>
      <c r="P118">
        <f>_xlfn.RANK.AVG(Q118,Q117:Q122,1)</f>
        <v>2</v>
      </c>
      <c r="Q118">
        <f>_xlfn.RANK.AVG(O118,O117:O122)+J118/10</f>
        <v>3.7</v>
      </c>
    </row>
    <row r="119" spans="2:17" x14ac:dyDescent="0.45">
      <c r="D119" s="7"/>
      <c r="E119" s="7"/>
      <c r="I119" t="str">
        <f>_xlfn.XLOOKUP(E117,Teams!$B:$B,Teams!G:G)</f>
        <v>Robert MacIntyre</v>
      </c>
      <c r="J119" s="5">
        <f>_xlfn.XLOOKUP($I119,Players!$C:$C,Players!A:A)</f>
        <v>3</v>
      </c>
      <c r="K119" s="5">
        <f>_xlfn.XLOOKUP($I119,Players!$C:$C,Players!D:D)</f>
        <v>0</v>
      </c>
      <c r="L119" s="5">
        <f>_xlfn.XLOOKUP($I119,Players!$C:$C,Players!E:E)</f>
        <v>0</v>
      </c>
      <c r="M119" s="5">
        <f>_xlfn.XLOOKUP($I119,Players!$C:$C,Players!F:F)</f>
        <v>0</v>
      </c>
      <c r="N119" s="5">
        <f>_xlfn.XLOOKUP($I119,Players!$C:$C,Players!G:G)</f>
        <v>0</v>
      </c>
      <c r="O119" s="5">
        <f t="shared" si="28"/>
        <v>0</v>
      </c>
      <c r="P119">
        <f>_xlfn.RANK.AVG(Q119,Q117:Q122,1)</f>
        <v>3</v>
      </c>
      <c r="Q119">
        <f>_xlfn.RANK.AVG(O119,O117:O122)+J119/10</f>
        <v>3.8</v>
      </c>
    </row>
    <row r="120" spans="2:17" x14ac:dyDescent="0.45">
      <c r="D120" s="7"/>
      <c r="E120" s="7"/>
      <c r="I120" t="str">
        <f>_xlfn.XLOOKUP(E117,Teams!$B:$B,Teams!H:H)</f>
        <v>Dustin Johnson</v>
      </c>
      <c r="J120" s="5">
        <f>_xlfn.XLOOKUP($I120,Players!$C:$C,Players!A:A)</f>
        <v>4</v>
      </c>
      <c r="K120" s="5">
        <f>_xlfn.XLOOKUP($I120,Players!$C:$C,Players!D:D)</f>
        <v>0</v>
      </c>
      <c r="L120" s="5">
        <f>_xlfn.XLOOKUP($I120,Players!$C:$C,Players!E:E)</f>
        <v>0</v>
      </c>
      <c r="M120" s="5">
        <f>_xlfn.XLOOKUP($I120,Players!$C:$C,Players!F:F)</f>
        <v>0</v>
      </c>
      <c r="N120" s="5">
        <f>_xlfn.XLOOKUP($I120,Players!$C:$C,Players!G:G)</f>
        <v>0</v>
      </c>
      <c r="O120" s="5">
        <f>SUM(K120:N120)</f>
        <v>0</v>
      </c>
      <c r="P120">
        <f>_xlfn.RANK.AVG(Q120,Q117:Q122,1)</f>
        <v>4</v>
      </c>
      <c r="Q120">
        <f>_xlfn.RANK.AVG(O120,O117:O122)+J120/10</f>
        <v>3.9</v>
      </c>
    </row>
    <row r="121" spans="2:17" x14ac:dyDescent="0.45">
      <c r="D121" s="7"/>
      <c r="E121" s="7"/>
      <c r="I121" t="str">
        <f>_xlfn.XLOOKUP(E117,Teams!$B:$B,Teams!I:I)</f>
        <v>Matt Fitzpatrick</v>
      </c>
      <c r="J121" s="5">
        <f>_xlfn.XLOOKUP($I121,Players!$C:$C,Players!A:A)</f>
        <v>5</v>
      </c>
      <c r="K121" s="5">
        <f>_xlfn.XLOOKUP($I121,Players!$C:$C,Players!D:D)</f>
        <v>0</v>
      </c>
      <c r="L121" s="5">
        <f>_xlfn.XLOOKUP($I121,Players!$C:$C,Players!E:E)</f>
        <v>0</v>
      </c>
      <c r="M121" s="5">
        <f>_xlfn.XLOOKUP($I121,Players!$C:$C,Players!F:F)</f>
        <v>0</v>
      </c>
      <c r="N121" s="5">
        <f>_xlfn.XLOOKUP($I121,Players!$C:$C,Players!G:G)</f>
        <v>0</v>
      </c>
      <c r="O121" s="5">
        <f t="shared" ref="O121:O122" si="29">SUM(K121:N121)</f>
        <v>0</v>
      </c>
      <c r="P121">
        <f>_xlfn.RANK.AVG(Q121,Q117:Q122,1)</f>
        <v>5</v>
      </c>
      <c r="Q121">
        <f>_xlfn.RANK.AVG(O121,O117:O122)+J121/10</f>
        <v>4</v>
      </c>
    </row>
    <row r="122" spans="2:17" x14ac:dyDescent="0.45">
      <c r="D122" s="7"/>
      <c r="E122" s="7"/>
      <c r="I122" t="str">
        <f>_xlfn.XLOOKUP(E117,Teams!$B:$B,Teams!J:J)</f>
        <v>Max Homa</v>
      </c>
      <c r="J122" s="5">
        <f>_xlfn.XLOOKUP($I122,Players!$C:$C,Players!A:A)</f>
        <v>6</v>
      </c>
      <c r="K122" s="5">
        <f>_xlfn.XLOOKUP($I122,Players!$C:$C,Players!D:D)</f>
        <v>0</v>
      </c>
      <c r="L122" s="5">
        <f>_xlfn.XLOOKUP($I122,Players!$C:$C,Players!E:E)</f>
        <v>0</v>
      </c>
      <c r="M122" s="5">
        <f>_xlfn.XLOOKUP($I122,Players!$C:$C,Players!F:F)</f>
        <v>0</v>
      </c>
      <c r="N122" s="5">
        <f>_xlfn.XLOOKUP($I122,Players!$C:$C,Players!G:G)</f>
        <v>0</v>
      </c>
      <c r="O122" s="5">
        <f t="shared" si="29"/>
        <v>0</v>
      </c>
      <c r="P122">
        <f>_xlfn.RANK.AVG(Q122,Q117:Q122,1)</f>
        <v>6</v>
      </c>
      <c r="Q122">
        <f>_xlfn.RANK.AVG(O122,O117:O122)+J122/10</f>
        <v>4.0999999999999996</v>
      </c>
    </row>
    <row r="123" spans="2:17" x14ac:dyDescent="0.45">
      <c r="D123" s="7"/>
      <c r="E123" s="7"/>
      <c r="O123" s="5"/>
    </row>
    <row r="124" spans="2:17" x14ac:dyDescent="0.45">
      <c r="B124">
        <f>COUNTIF(C$40:C124,C124)-1</f>
        <v>12</v>
      </c>
      <c r="C124">
        <f>_xlfn.RANK.AVG(G124,$G$40:$G$210,1)</f>
        <v>11.5</v>
      </c>
      <c r="D124" s="8">
        <f>VALUE(ROUNDDOWN(C124,0)+B124/100)</f>
        <v>11.12</v>
      </c>
      <c r="E124" s="9">
        <f>E117+1</f>
        <v>13</v>
      </c>
      <c r="F124" t="str">
        <f>_xlfn.XLOOKUP(E124,Teams!B:B,Teams!C:C)</f>
        <v>Marty</v>
      </c>
      <c r="G124" s="5">
        <f>SMALL(O124:O129,1)+SMALL(O124:O129,2)+SMALL(O124:O129,3)+SMALL(O124:O129,4)</f>
        <v>0</v>
      </c>
      <c r="H124">
        <f>_xlfn.XLOOKUP($E124,Teams!$B:$B,Teams!D:D)</f>
        <v>-12</v>
      </c>
      <c r="I124" t="str">
        <f>_xlfn.XLOOKUP(E124,Teams!$B:$B,Teams!E:E)</f>
        <v>Scottie Scheffler</v>
      </c>
      <c r="J124" s="5">
        <f>_xlfn.XLOOKUP($I124,Players!$C:$C,Players!A:A)</f>
        <v>1</v>
      </c>
      <c r="K124" s="5">
        <f>_xlfn.XLOOKUP($I124,Players!$C:$C,Players!D:D)</f>
        <v>0</v>
      </c>
      <c r="L124" s="5">
        <f>_xlfn.XLOOKUP($I124,Players!$C:$C,Players!E:E)</f>
        <v>0</v>
      </c>
      <c r="M124" s="5">
        <f>_xlfn.XLOOKUP($I124,Players!$C:$C,Players!F:F)</f>
        <v>0</v>
      </c>
      <c r="N124" s="5">
        <f>_xlfn.XLOOKUP($I124,Players!$C:$C,Players!G:G)</f>
        <v>0</v>
      </c>
      <c r="O124" s="5">
        <f>SUM(K124:N124)</f>
        <v>0</v>
      </c>
      <c r="P124">
        <f>_xlfn.RANK.AVG(Q124,Q124:Q129,1)</f>
        <v>1</v>
      </c>
      <c r="Q124">
        <f>_xlfn.RANK.AVG(O124,O124:O129)+J124/10</f>
        <v>3.6</v>
      </c>
    </row>
    <row r="125" spans="2:17" x14ac:dyDescent="0.45">
      <c r="D125" s="7"/>
      <c r="E125" s="7"/>
      <c r="I125" t="str">
        <f>_xlfn.XLOOKUP(E124,Teams!$B:$B,Teams!F:F)</f>
        <v>Tommy Fleetwood</v>
      </c>
      <c r="J125" s="5">
        <f>_xlfn.XLOOKUP($I125,Players!$C:$C,Players!A:A)</f>
        <v>2</v>
      </c>
      <c r="K125" s="5">
        <f>_xlfn.XLOOKUP($I125,Players!$C:$C,Players!D:D)</f>
        <v>0</v>
      </c>
      <c r="L125" s="5">
        <f>_xlfn.XLOOKUP($I125,Players!$C:$C,Players!E:E)</f>
        <v>0</v>
      </c>
      <c r="M125" s="5">
        <f>_xlfn.XLOOKUP($I125,Players!$C:$C,Players!F:F)</f>
        <v>0</v>
      </c>
      <c r="N125" s="5">
        <f>_xlfn.XLOOKUP($I125,Players!$C:$C,Players!G:G)</f>
        <v>0</v>
      </c>
      <c r="O125" s="5">
        <f t="shared" ref="O125:O126" si="30">SUM(K125:N125)</f>
        <v>0</v>
      </c>
      <c r="P125">
        <f>_xlfn.RANK.AVG(Q125,Q124:Q129,1)</f>
        <v>2</v>
      </c>
      <c r="Q125">
        <f>_xlfn.RANK.AVG(O125,O124:O129)+J125/10</f>
        <v>3.7</v>
      </c>
    </row>
    <row r="126" spans="2:17" x14ac:dyDescent="0.45">
      <c r="D126" s="7"/>
      <c r="E126" s="7"/>
      <c r="I126" t="str">
        <f>_xlfn.XLOOKUP(E124,Teams!$B:$B,Teams!G:G)</f>
        <v>Corey Conners</v>
      </c>
      <c r="J126" s="5">
        <f>_xlfn.XLOOKUP($I126,Players!$C:$C,Players!A:A)</f>
        <v>3</v>
      </c>
      <c r="K126" s="5">
        <f>_xlfn.XLOOKUP($I126,Players!$C:$C,Players!D:D)</f>
        <v>0</v>
      </c>
      <c r="L126" s="5">
        <f>_xlfn.XLOOKUP($I126,Players!$C:$C,Players!E:E)</f>
        <v>0</v>
      </c>
      <c r="M126" s="5">
        <f>_xlfn.XLOOKUP($I126,Players!$C:$C,Players!F:F)</f>
        <v>0</v>
      </c>
      <c r="N126" s="5">
        <f>_xlfn.XLOOKUP($I126,Players!$C:$C,Players!G:G)</f>
        <v>0</v>
      </c>
      <c r="O126" s="5">
        <f t="shared" si="30"/>
        <v>0</v>
      </c>
      <c r="P126">
        <f>_xlfn.RANK.AVG(Q126,Q124:Q129,1)</f>
        <v>3</v>
      </c>
      <c r="Q126">
        <f>_xlfn.RANK.AVG(O126,O124:O129)+J126/10</f>
        <v>3.8</v>
      </c>
    </row>
    <row r="127" spans="2:17" x14ac:dyDescent="0.45">
      <c r="D127" s="7"/>
      <c r="E127" s="7"/>
      <c r="I127" t="str">
        <f>_xlfn.XLOOKUP(E124,Teams!$B:$B,Teams!H:H)</f>
        <v>Tom Kim</v>
      </c>
      <c r="J127" s="5">
        <f>_xlfn.XLOOKUP($I127,Players!$C:$C,Players!A:A)</f>
        <v>4</v>
      </c>
      <c r="K127" s="5">
        <f>_xlfn.XLOOKUP($I127,Players!$C:$C,Players!D:D)</f>
        <v>0</v>
      </c>
      <c r="L127" s="5">
        <f>_xlfn.XLOOKUP($I127,Players!$C:$C,Players!E:E)</f>
        <v>0</v>
      </c>
      <c r="M127" s="5">
        <f>_xlfn.XLOOKUP($I127,Players!$C:$C,Players!F:F)</f>
        <v>0</v>
      </c>
      <c r="N127" s="5">
        <f>_xlfn.XLOOKUP($I127,Players!$C:$C,Players!G:G)</f>
        <v>0</v>
      </c>
      <c r="O127" s="5">
        <f>SUM(K127:N127)</f>
        <v>0</v>
      </c>
      <c r="P127">
        <f>_xlfn.RANK.AVG(Q127,Q124:Q129,1)</f>
        <v>4</v>
      </c>
      <c r="Q127">
        <f>_xlfn.RANK.AVG(O127,O124:O129)+J127/10</f>
        <v>3.9</v>
      </c>
    </row>
    <row r="128" spans="2:17" x14ac:dyDescent="0.45">
      <c r="D128" s="7"/>
      <c r="E128" s="7"/>
      <c r="I128" t="str">
        <f>_xlfn.XLOOKUP(E124,Teams!$B:$B,Teams!I:I)</f>
        <v>Maverick McNealy</v>
      </c>
      <c r="J128" s="5">
        <f>_xlfn.XLOOKUP($I128,Players!$C:$C,Players!A:A)</f>
        <v>5</v>
      </c>
      <c r="K128" s="5">
        <f>_xlfn.XLOOKUP($I128,Players!$C:$C,Players!D:D)</f>
        <v>0</v>
      </c>
      <c r="L128" s="5">
        <f>_xlfn.XLOOKUP($I128,Players!$C:$C,Players!E:E)</f>
        <v>0</v>
      </c>
      <c r="M128" s="5">
        <f>_xlfn.XLOOKUP($I128,Players!$C:$C,Players!F:F)</f>
        <v>0</v>
      </c>
      <c r="N128" s="5">
        <f>_xlfn.XLOOKUP($I128,Players!$C:$C,Players!G:G)</f>
        <v>0</v>
      </c>
      <c r="O128" s="5">
        <f t="shared" ref="O128:O129" si="31">SUM(K128:N128)</f>
        <v>0</v>
      </c>
      <c r="P128">
        <f>_xlfn.RANK.AVG(Q128,Q124:Q129,1)</f>
        <v>5</v>
      </c>
      <c r="Q128">
        <f>_xlfn.RANK.AVG(O128,O124:O129)+J128/10</f>
        <v>4</v>
      </c>
    </row>
    <row r="129" spans="2:17" x14ac:dyDescent="0.45">
      <c r="D129" s="7"/>
      <c r="E129" s="7"/>
      <c r="I129" t="str">
        <f>_xlfn.XLOOKUP(E124,Teams!$B:$B,Teams!J:J)</f>
        <v>Danny Willett</v>
      </c>
      <c r="J129" s="5">
        <f>_xlfn.XLOOKUP($I129,Players!$C:$C,Players!A:A)</f>
        <v>6</v>
      </c>
      <c r="K129" s="5">
        <f>_xlfn.XLOOKUP($I129,Players!$C:$C,Players!D:D)</f>
        <v>0</v>
      </c>
      <c r="L129" s="5">
        <f>_xlfn.XLOOKUP($I129,Players!$C:$C,Players!E:E)</f>
        <v>0</v>
      </c>
      <c r="M129" s="5">
        <f>_xlfn.XLOOKUP($I129,Players!$C:$C,Players!F:F)</f>
        <v>0</v>
      </c>
      <c r="N129" s="5">
        <f>_xlfn.XLOOKUP($I129,Players!$C:$C,Players!G:G)</f>
        <v>0</v>
      </c>
      <c r="O129" s="5">
        <f t="shared" si="31"/>
        <v>0</v>
      </c>
      <c r="P129">
        <f>_xlfn.RANK.AVG(Q129,Q124:Q129,1)</f>
        <v>6</v>
      </c>
      <c r="Q129">
        <f>_xlfn.RANK.AVG(O129,O124:O129)+J129/10</f>
        <v>4.0999999999999996</v>
      </c>
    </row>
    <row r="130" spans="2:17" x14ac:dyDescent="0.45">
      <c r="D130" s="7"/>
      <c r="E130" s="7"/>
      <c r="O130" s="5"/>
    </row>
    <row r="131" spans="2:17" x14ac:dyDescent="0.45">
      <c r="B131">
        <f>COUNTIF(C$40:C131,C131)-1</f>
        <v>13</v>
      </c>
      <c r="C131">
        <f>_xlfn.RANK.AVG(G131,$G$40:$G$210,1)</f>
        <v>11.5</v>
      </c>
      <c r="D131" s="8">
        <f>VALUE(ROUNDDOWN(C131,0)+B131/100)</f>
        <v>11.13</v>
      </c>
      <c r="E131" s="9">
        <f>E124+1</f>
        <v>14</v>
      </c>
      <c r="F131" t="str">
        <f>_xlfn.XLOOKUP(E131,Teams!B:B,Teams!C:C)</f>
        <v>Matt U</v>
      </c>
      <c r="G131" s="5">
        <f>SMALL(O131:O136,1)+SMALL(O131:O136,2)+SMALL(O131:O136,3)+SMALL(O131:O136,4)</f>
        <v>0</v>
      </c>
      <c r="H131">
        <f>_xlfn.XLOOKUP($E131,Teams!$B:$B,Teams!D:D)</f>
        <v>-10</v>
      </c>
      <c r="I131" t="str">
        <f>_xlfn.XLOOKUP(E131,Teams!$B:$B,Teams!E:E)</f>
        <v>Rory Mcilroy</v>
      </c>
      <c r="J131" s="5">
        <f>_xlfn.XLOOKUP($I131,Players!$C:$C,Players!A:A)</f>
        <v>1</v>
      </c>
      <c r="K131" s="5">
        <f>_xlfn.XLOOKUP($I131,Players!$C:$C,Players!D:D)</f>
        <v>0</v>
      </c>
      <c r="L131" s="5">
        <f>_xlfn.XLOOKUP($I131,Players!$C:$C,Players!E:E)</f>
        <v>0</v>
      </c>
      <c r="M131" s="5">
        <f>_xlfn.XLOOKUP($I131,Players!$C:$C,Players!F:F)</f>
        <v>0</v>
      </c>
      <c r="N131" s="5">
        <f>_xlfn.XLOOKUP($I131,Players!$C:$C,Players!G:G)</f>
        <v>0</v>
      </c>
      <c r="O131" s="5">
        <f>SUM(K131:N131)</f>
        <v>0</v>
      </c>
      <c r="P131">
        <f>_xlfn.RANK.AVG(Q131,Q131:Q136,1)</f>
        <v>1</v>
      </c>
      <c r="Q131">
        <f>_xlfn.RANK.AVG(O131,O131:O136)+J131/10</f>
        <v>3.6</v>
      </c>
    </row>
    <row r="132" spans="2:17" x14ac:dyDescent="0.45">
      <c r="D132" s="7"/>
      <c r="E132" s="7"/>
      <c r="I132" t="str">
        <f>_xlfn.XLOOKUP(E131,Teams!$B:$B,Teams!F:F)</f>
        <v>Russell Henley</v>
      </c>
      <c r="J132" s="5">
        <f>_xlfn.XLOOKUP($I132,Players!$C:$C,Players!A:A)</f>
        <v>2</v>
      </c>
      <c r="K132" s="5">
        <f>_xlfn.XLOOKUP($I132,Players!$C:$C,Players!D:D)</f>
        <v>0</v>
      </c>
      <c r="L132" s="5">
        <f>_xlfn.XLOOKUP($I132,Players!$C:$C,Players!E:E)</f>
        <v>0</v>
      </c>
      <c r="M132" s="5">
        <f>_xlfn.XLOOKUP($I132,Players!$C:$C,Players!F:F)</f>
        <v>0</v>
      </c>
      <c r="N132" s="5">
        <f>_xlfn.XLOOKUP($I132,Players!$C:$C,Players!G:G)</f>
        <v>0</v>
      </c>
      <c r="O132" s="5">
        <f t="shared" ref="O132:O133" si="32">SUM(K132:N132)</f>
        <v>0</v>
      </c>
      <c r="P132">
        <f>_xlfn.RANK.AVG(Q132,Q131:Q136,1)</f>
        <v>2</v>
      </c>
      <c r="Q132">
        <f>_xlfn.RANK.AVG(O132,O131:O136)+J132/10</f>
        <v>3.7</v>
      </c>
    </row>
    <row r="133" spans="2:17" x14ac:dyDescent="0.45">
      <c r="D133" s="7"/>
      <c r="E133" s="7"/>
      <c r="I133" t="str">
        <f>_xlfn.XLOOKUP(E131,Teams!$B:$B,Teams!G:G)</f>
        <v>Sepp Straka</v>
      </c>
      <c r="J133" s="5">
        <f>_xlfn.XLOOKUP($I133,Players!$C:$C,Players!A:A)</f>
        <v>3</v>
      </c>
      <c r="K133" s="5">
        <f>_xlfn.XLOOKUP($I133,Players!$C:$C,Players!D:D)</f>
        <v>0</v>
      </c>
      <c r="L133" s="5">
        <f>_xlfn.XLOOKUP($I133,Players!$C:$C,Players!E:E)</f>
        <v>0</v>
      </c>
      <c r="M133" s="5">
        <f>_xlfn.XLOOKUP($I133,Players!$C:$C,Players!F:F)</f>
        <v>0</v>
      </c>
      <c r="N133" s="5">
        <f>_xlfn.XLOOKUP($I133,Players!$C:$C,Players!G:G)</f>
        <v>0</v>
      </c>
      <c r="O133" s="5">
        <f t="shared" si="32"/>
        <v>0</v>
      </c>
      <c r="P133">
        <f>_xlfn.RANK.AVG(Q133,Q131:Q136,1)</f>
        <v>3</v>
      </c>
      <c r="Q133">
        <f>_xlfn.RANK.AVG(O133,O131:O136)+J133/10</f>
        <v>3.8</v>
      </c>
    </row>
    <row r="134" spans="2:17" x14ac:dyDescent="0.45">
      <c r="D134" s="7"/>
      <c r="E134" s="7"/>
      <c r="I134" t="str">
        <f>_xlfn.XLOOKUP(E131,Teams!$B:$B,Teams!H:H)</f>
        <v>Keegan Bradley</v>
      </c>
      <c r="J134" s="5">
        <f>_xlfn.XLOOKUP($I134,Players!$C:$C,Players!A:A)</f>
        <v>4</v>
      </c>
      <c r="K134" s="5">
        <f>_xlfn.XLOOKUP($I134,Players!$C:$C,Players!D:D)</f>
        <v>0</v>
      </c>
      <c r="L134" s="5">
        <f>_xlfn.XLOOKUP($I134,Players!$C:$C,Players!E:E)</f>
        <v>0</v>
      </c>
      <c r="M134" s="5">
        <f>_xlfn.XLOOKUP($I134,Players!$C:$C,Players!F:F)</f>
        <v>0</v>
      </c>
      <c r="N134" s="5">
        <f>_xlfn.XLOOKUP($I134,Players!$C:$C,Players!G:G)</f>
        <v>0</v>
      </c>
      <c r="O134" s="5">
        <f>SUM(K134:N134)</f>
        <v>0</v>
      </c>
      <c r="P134">
        <f>_xlfn.RANK.AVG(Q134,Q131:Q136,1)</f>
        <v>4</v>
      </c>
      <c r="Q134">
        <f>_xlfn.RANK.AVG(O134,O131:O136)+J134/10</f>
        <v>3.9</v>
      </c>
    </row>
    <row r="135" spans="2:17" x14ac:dyDescent="0.45">
      <c r="D135" s="7"/>
      <c r="E135" s="7"/>
      <c r="I135" t="str">
        <f>_xlfn.XLOOKUP(E131,Teams!$B:$B,Teams!I:I)</f>
        <v>Maverick McNealy</v>
      </c>
      <c r="J135" s="5">
        <f>_xlfn.XLOOKUP($I135,Players!$C:$C,Players!A:A)</f>
        <v>5</v>
      </c>
      <c r="K135" s="5">
        <f>_xlfn.XLOOKUP($I135,Players!$C:$C,Players!D:D)</f>
        <v>0</v>
      </c>
      <c r="L135" s="5">
        <f>_xlfn.XLOOKUP($I135,Players!$C:$C,Players!E:E)</f>
        <v>0</v>
      </c>
      <c r="M135" s="5">
        <f>_xlfn.XLOOKUP($I135,Players!$C:$C,Players!F:F)</f>
        <v>0</v>
      </c>
      <c r="N135" s="5">
        <f>_xlfn.XLOOKUP($I135,Players!$C:$C,Players!G:G)</f>
        <v>0</v>
      </c>
      <c r="O135" s="5">
        <f t="shared" ref="O135:O136" si="33">SUM(K135:N135)</f>
        <v>0</v>
      </c>
      <c r="P135">
        <f>_xlfn.RANK.AVG(Q135,Q131:Q136,1)</f>
        <v>5</v>
      </c>
      <c r="Q135">
        <f>_xlfn.RANK.AVG(O135,O131:O136)+J135/10</f>
        <v>4</v>
      </c>
    </row>
    <row r="136" spans="2:17" x14ac:dyDescent="0.45">
      <c r="D136" s="7"/>
      <c r="E136" s="7"/>
      <c r="I136" t="str">
        <f>_xlfn.XLOOKUP(E131,Teams!$B:$B,Teams!J:J)</f>
        <v>Lucas Glover</v>
      </c>
      <c r="J136" s="5">
        <f>_xlfn.XLOOKUP($I136,Players!$C:$C,Players!A:A)</f>
        <v>6</v>
      </c>
      <c r="K136" s="5">
        <f>_xlfn.XLOOKUP($I136,Players!$C:$C,Players!D:D)</f>
        <v>0</v>
      </c>
      <c r="L136" s="5">
        <f>_xlfn.XLOOKUP($I136,Players!$C:$C,Players!E:E)</f>
        <v>0</v>
      </c>
      <c r="M136" s="5">
        <f>_xlfn.XLOOKUP($I136,Players!$C:$C,Players!F:F)</f>
        <v>0</v>
      </c>
      <c r="N136" s="5">
        <f>_xlfn.XLOOKUP($I136,Players!$C:$C,Players!G:G)</f>
        <v>0</v>
      </c>
      <c r="O136" s="5">
        <f t="shared" si="33"/>
        <v>0</v>
      </c>
      <c r="P136">
        <f>_xlfn.RANK.AVG(Q136,Q131:Q136,1)</f>
        <v>6</v>
      </c>
      <c r="Q136">
        <f>_xlfn.RANK.AVG(O136,O131:O136)+J136/10</f>
        <v>4.0999999999999996</v>
      </c>
    </row>
    <row r="137" spans="2:17" x14ac:dyDescent="0.45">
      <c r="D137" s="7"/>
      <c r="E137" s="7"/>
      <c r="O137" s="5"/>
    </row>
    <row r="138" spans="2:17" x14ac:dyDescent="0.45">
      <c r="B138">
        <f>COUNTIF(C$40:C138,C138)-1</f>
        <v>14</v>
      </c>
      <c r="C138">
        <f>_xlfn.RANK.AVG(G138,$G$40:$G$210,1)</f>
        <v>11.5</v>
      </c>
      <c r="D138" s="8">
        <f>VALUE(ROUNDDOWN(C138,0)+B138/100)</f>
        <v>11.14</v>
      </c>
      <c r="E138" s="9">
        <f>E131+1</f>
        <v>15</v>
      </c>
      <c r="F138" t="str">
        <f>_xlfn.XLOOKUP(E138,Teams!B:B,Teams!C:C)</f>
        <v>Eben</v>
      </c>
      <c r="G138" s="5">
        <f>SMALL(O138:O143,1)+SMALL(O138:O143,2)+SMALL(O138:O143,3)+SMALL(O138:O143,4)</f>
        <v>0</v>
      </c>
      <c r="H138">
        <f>_xlfn.XLOOKUP($E138,Teams!$B:$B,Teams!D:D)</f>
        <v>-12</v>
      </c>
      <c r="I138" t="str">
        <f>_xlfn.XLOOKUP(E138,Teams!$B:$B,Teams!E:E)</f>
        <v>Rory Mcilroy</v>
      </c>
      <c r="J138" s="5">
        <f>_xlfn.XLOOKUP($I138,Players!$C:$C,Players!A:A)</f>
        <v>1</v>
      </c>
      <c r="K138" s="5">
        <f>_xlfn.XLOOKUP($I138,Players!$C:$C,Players!D:D)</f>
        <v>0</v>
      </c>
      <c r="L138" s="5">
        <f>_xlfn.XLOOKUP($I138,Players!$C:$C,Players!E:E)</f>
        <v>0</v>
      </c>
      <c r="M138" s="5">
        <f>_xlfn.XLOOKUP($I138,Players!$C:$C,Players!F:F)</f>
        <v>0</v>
      </c>
      <c r="N138" s="5">
        <f>_xlfn.XLOOKUP($I138,Players!$C:$C,Players!G:G)</f>
        <v>0</v>
      </c>
      <c r="O138" s="5">
        <f>SUM(K138:N138)</f>
        <v>0</v>
      </c>
      <c r="P138">
        <f>_xlfn.RANK.AVG(Q138,Q138:Q143,1)</f>
        <v>1</v>
      </c>
      <c r="Q138">
        <f>_xlfn.RANK.AVG(O138,O138:O143)+J138/10</f>
        <v>3.6</v>
      </c>
    </row>
    <row r="139" spans="2:17" x14ac:dyDescent="0.45">
      <c r="D139" s="7"/>
      <c r="E139" s="7"/>
      <c r="I139" t="str">
        <f>_xlfn.XLOOKUP(E138,Teams!$B:$B,Teams!F:F)</f>
        <v>Brooks Koepka</v>
      </c>
      <c r="J139" s="5">
        <f>_xlfn.XLOOKUP($I139,Players!$C:$C,Players!A:A)</f>
        <v>2</v>
      </c>
      <c r="K139" s="5">
        <f>_xlfn.XLOOKUP($I139,Players!$C:$C,Players!D:D)</f>
        <v>0</v>
      </c>
      <c r="L139" s="5">
        <f>_xlfn.XLOOKUP($I139,Players!$C:$C,Players!E:E)</f>
        <v>0</v>
      </c>
      <c r="M139" s="5">
        <f>_xlfn.XLOOKUP($I139,Players!$C:$C,Players!F:F)</f>
        <v>0</v>
      </c>
      <c r="N139" s="5">
        <f>_xlfn.XLOOKUP($I139,Players!$C:$C,Players!G:G)</f>
        <v>0</v>
      </c>
      <c r="O139" s="5">
        <f t="shared" ref="O139:O140" si="34">SUM(K139:N139)</f>
        <v>0</v>
      </c>
      <c r="P139">
        <f>_xlfn.RANK.AVG(Q139,Q138:Q143,1)</f>
        <v>2</v>
      </c>
      <c r="Q139">
        <f>_xlfn.RANK.AVG(O139,O138:O143)+J139/10</f>
        <v>3.7</v>
      </c>
    </row>
    <row r="140" spans="2:17" x14ac:dyDescent="0.45">
      <c r="D140" s="7"/>
      <c r="E140" s="7"/>
      <c r="I140" t="str">
        <f>_xlfn.XLOOKUP(E138,Teams!$B:$B,Teams!G:G)</f>
        <v>Sepp Straka</v>
      </c>
      <c r="J140" s="5">
        <f>_xlfn.XLOOKUP($I140,Players!$C:$C,Players!A:A)</f>
        <v>3</v>
      </c>
      <c r="K140" s="5">
        <f>_xlfn.XLOOKUP($I140,Players!$C:$C,Players!D:D)</f>
        <v>0</v>
      </c>
      <c r="L140" s="5">
        <f>_xlfn.XLOOKUP($I140,Players!$C:$C,Players!E:E)</f>
        <v>0</v>
      </c>
      <c r="M140" s="5">
        <f>_xlfn.XLOOKUP($I140,Players!$C:$C,Players!F:F)</f>
        <v>0</v>
      </c>
      <c r="N140" s="5">
        <f>_xlfn.XLOOKUP($I140,Players!$C:$C,Players!G:G)</f>
        <v>0</v>
      </c>
      <c r="O140" s="5">
        <f t="shared" si="34"/>
        <v>0</v>
      </c>
      <c r="P140">
        <f>_xlfn.RANK.AVG(Q140,Q138:Q143,1)</f>
        <v>3</v>
      </c>
      <c r="Q140">
        <f>_xlfn.RANK.AVG(O140,O138:O143)+J140/10</f>
        <v>3.8</v>
      </c>
    </row>
    <row r="141" spans="2:17" x14ac:dyDescent="0.45">
      <c r="D141" s="7"/>
      <c r="E141" s="7"/>
      <c r="I141" t="str">
        <f>_xlfn.XLOOKUP(E138,Teams!$B:$B,Teams!H:H)</f>
        <v>Keegan Bradley</v>
      </c>
      <c r="J141" s="5">
        <f>_xlfn.XLOOKUP($I141,Players!$C:$C,Players!A:A)</f>
        <v>4</v>
      </c>
      <c r="K141" s="5">
        <f>_xlfn.XLOOKUP($I141,Players!$C:$C,Players!D:D)</f>
        <v>0</v>
      </c>
      <c r="L141" s="5">
        <f>_xlfn.XLOOKUP($I141,Players!$C:$C,Players!E:E)</f>
        <v>0</v>
      </c>
      <c r="M141" s="5">
        <f>_xlfn.XLOOKUP($I141,Players!$C:$C,Players!F:F)</f>
        <v>0</v>
      </c>
      <c r="N141" s="5">
        <f>_xlfn.XLOOKUP($I141,Players!$C:$C,Players!G:G)</f>
        <v>0</v>
      </c>
      <c r="O141" s="5">
        <f>SUM(K141:N141)</f>
        <v>0</v>
      </c>
      <c r="P141">
        <f>_xlfn.RANK.AVG(Q141,Q138:Q143,1)</f>
        <v>4</v>
      </c>
      <c r="Q141">
        <f>_xlfn.RANK.AVG(O141,O138:O143)+J141/10</f>
        <v>3.9</v>
      </c>
    </row>
    <row r="142" spans="2:17" x14ac:dyDescent="0.45">
      <c r="D142" s="7"/>
      <c r="E142" s="7"/>
      <c r="I142" t="str">
        <f>_xlfn.XLOOKUP(E138,Teams!$B:$B,Teams!I:I)</f>
        <v>Billy Horschel</v>
      </c>
      <c r="J142" s="5">
        <f>_xlfn.XLOOKUP($I142,Players!$C:$C,Players!A:A)</f>
        <v>5</v>
      </c>
      <c r="K142" s="5">
        <f>_xlfn.XLOOKUP($I142,Players!$C:$C,Players!D:D)</f>
        <v>0</v>
      </c>
      <c r="L142" s="5">
        <f>_xlfn.XLOOKUP($I142,Players!$C:$C,Players!E:E)</f>
        <v>0</v>
      </c>
      <c r="M142" s="5">
        <f>_xlfn.XLOOKUP($I142,Players!$C:$C,Players!F:F)</f>
        <v>0</v>
      </c>
      <c r="N142" s="5">
        <f>_xlfn.XLOOKUP($I142,Players!$C:$C,Players!G:G)</f>
        <v>0</v>
      </c>
      <c r="O142" s="5">
        <f t="shared" ref="O142:O143" si="35">SUM(K142:N142)</f>
        <v>0</v>
      </c>
      <c r="P142">
        <f>_xlfn.RANK.AVG(Q142,Q138:Q143,1)</f>
        <v>5</v>
      </c>
      <c r="Q142">
        <f>_xlfn.RANK.AVG(O142,O138:O143)+J142/10</f>
        <v>4</v>
      </c>
    </row>
    <row r="143" spans="2:17" x14ac:dyDescent="0.45">
      <c r="D143" s="7"/>
      <c r="E143" s="7"/>
      <c r="I143" t="str">
        <f>_xlfn.XLOOKUP(E138,Teams!$B:$B,Teams!J:J)</f>
        <v>Denny McCarthy</v>
      </c>
      <c r="J143" s="5">
        <f>_xlfn.XLOOKUP($I143,Players!$C:$C,Players!A:A)</f>
        <v>6</v>
      </c>
      <c r="K143" s="5">
        <f>_xlfn.XLOOKUP($I143,Players!$C:$C,Players!D:D)</f>
        <v>0</v>
      </c>
      <c r="L143" s="5">
        <f>_xlfn.XLOOKUP($I143,Players!$C:$C,Players!E:E)</f>
        <v>0</v>
      </c>
      <c r="M143" s="5">
        <f>_xlfn.XLOOKUP($I143,Players!$C:$C,Players!F:F)</f>
        <v>0</v>
      </c>
      <c r="N143" s="5">
        <f>_xlfn.XLOOKUP($I143,Players!$C:$C,Players!G:G)</f>
        <v>0</v>
      </c>
      <c r="O143" s="5">
        <f t="shared" si="35"/>
        <v>0</v>
      </c>
      <c r="P143">
        <f>_xlfn.RANK.AVG(Q143,Q138:Q143,1)</f>
        <v>6</v>
      </c>
      <c r="Q143">
        <f>_xlfn.RANK.AVG(O143,O138:O143)+J143/10</f>
        <v>4.0999999999999996</v>
      </c>
    </row>
    <row r="144" spans="2:17" x14ac:dyDescent="0.45">
      <c r="D144" s="7"/>
      <c r="E144" s="7"/>
      <c r="O144" s="5"/>
    </row>
    <row r="145" spans="2:17" x14ac:dyDescent="0.45">
      <c r="B145">
        <f>COUNTIF(C$40:C145,C145)-1</f>
        <v>15</v>
      </c>
      <c r="C145">
        <f>_xlfn.RANK.AVG(G145,$G$40:$G$210,1)</f>
        <v>11.5</v>
      </c>
      <c r="D145" s="8">
        <f>VALUE(ROUNDDOWN(C145,0)+B145/100)</f>
        <v>11.15</v>
      </c>
      <c r="E145" s="9">
        <f>E138+1</f>
        <v>16</v>
      </c>
      <c r="F145" t="str">
        <f>_xlfn.XLOOKUP(E145,Teams!B:B,Teams!C:C)</f>
        <v>Botteri</v>
      </c>
      <c r="G145" s="5">
        <f>SMALL(O145:O150,1)+SMALL(O145:O150,2)+SMALL(O145:O150,3)+SMALL(O145:O150,4)</f>
        <v>0</v>
      </c>
      <c r="H145">
        <f>_xlfn.XLOOKUP($E145,Teams!$B:$B,Teams!D:D)</f>
        <v>-12</v>
      </c>
      <c r="I145" t="str">
        <f>_xlfn.XLOOKUP(E145,Teams!$B:$B,Teams!E:E)</f>
        <v>Rory Mcilroy</v>
      </c>
      <c r="J145" s="5">
        <f>_xlfn.XLOOKUP($I145,Players!$C:$C,Players!A:A)</f>
        <v>1</v>
      </c>
      <c r="K145" s="5">
        <f>_xlfn.XLOOKUP($I145,Players!$C:$C,Players!D:D)</f>
        <v>0</v>
      </c>
      <c r="L145" s="5">
        <f>_xlfn.XLOOKUP($I145,Players!$C:$C,Players!E:E)</f>
        <v>0</v>
      </c>
      <c r="M145" s="5">
        <f>_xlfn.XLOOKUP($I145,Players!$C:$C,Players!F:F)</f>
        <v>0</v>
      </c>
      <c r="N145" s="5">
        <f>_xlfn.XLOOKUP($I145,Players!$C:$C,Players!G:G)</f>
        <v>0</v>
      </c>
      <c r="O145" s="5">
        <f>SUM(K145:N145)</f>
        <v>0</v>
      </c>
      <c r="P145">
        <f>_xlfn.RANK.AVG(Q145,Q145:Q150,1)</f>
        <v>1</v>
      </c>
      <c r="Q145">
        <f>_xlfn.RANK.AVG(O145,O145:O150)+J145/10</f>
        <v>3.6</v>
      </c>
    </row>
    <row r="146" spans="2:17" x14ac:dyDescent="0.45">
      <c r="D146" s="7"/>
      <c r="E146" s="7"/>
      <c r="I146" t="str">
        <f>_xlfn.XLOOKUP(E145,Teams!$B:$B,Teams!F:F)</f>
        <v>Tommy Fleetwood</v>
      </c>
      <c r="J146" s="5">
        <f>_xlfn.XLOOKUP($I146,Players!$C:$C,Players!A:A)</f>
        <v>2</v>
      </c>
      <c r="K146" s="5">
        <f>_xlfn.XLOOKUP($I146,Players!$C:$C,Players!D:D)</f>
        <v>0</v>
      </c>
      <c r="L146" s="5">
        <f>_xlfn.XLOOKUP($I146,Players!$C:$C,Players!E:E)</f>
        <v>0</v>
      </c>
      <c r="M146" s="5">
        <f>_xlfn.XLOOKUP($I146,Players!$C:$C,Players!F:F)</f>
        <v>0</v>
      </c>
      <c r="N146" s="5">
        <f>_xlfn.XLOOKUP($I146,Players!$C:$C,Players!G:G)</f>
        <v>0</v>
      </c>
      <c r="O146" s="5">
        <f t="shared" ref="O146:O147" si="36">SUM(K146:N146)</f>
        <v>0</v>
      </c>
      <c r="P146">
        <f>_xlfn.RANK.AVG(Q146,Q145:Q150,1)</f>
        <v>2</v>
      </c>
      <c r="Q146">
        <f>_xlfn.RANK.AVG(O146,O145:O150)+J146/10</f>
        <v>3.7</v>
      </c>
    </row>
    <row r="147" spans="2:17" x14ac:dyDescent="0.45">
      <c r="D147" s="7"/>
      <c r="E147" s="7"/>
      <c r="I147" t="str">
        <f>_xlfn.XLOOKUP(E145,Teams!$B:$B,Teams!G:G)</f>
        <v>Akshay Bhatia</v>
      </c>
      <c r="J147" s="5">
        <f>_xlfn.XLOOKUP($I147,Players!$C:$C,Players!A:A)</f>
        <v>3</v>
      </c>
      <c r="K147" s="5">
        <f>_xlfn.XLOOKUP($I147,Players!$C:$C,Players!D:D)</f>
        <v>0</v>
      </c>
      <c r="L147" s="5">
        <f>_xlfn.XLOOKUP($I147,Players!$C:$C,Players!E:E)</f>
        <v>0</v>
      </c>
      <c r="M147" s="5">
        <f>_xlfn.XLOOKUP($I147,Players!$C:$C,Players!F:F)</f>
        <v>0</v>
      </c>
      <c r="N147" s="5">
        <f>_xlfn.XLOOKUP($I147,Players!$C:$C,Players!G:G)</f>
        <v>0</v>
      </c>
      <c r="O147" s="5">
        <f t="shared" si="36"/>
        <v>0</v>
      </c>
      <c r="P147">
        <f>_xlfn.RANK.AVG(Q147,Q145:Q150,1)</f>
        <v>3</v>
      </c>
      <c r="Q147">
        <f>_xlfn.RANK.AVG(O147,O145:O150)+J147/10</f>
        <v>3.8</v>
      </c>
    </row>
    <row r="148" spans="2:17" x14ac:dyDescent="0.45">
      <c r="D148" s="7"/>
      <c r="E148" s="7"/>
      <c r="I148" t="str">
        <f>_xlfn.XLOOKUP(E145,Teams!$B:$B,Teams!H:H)</f>
        <v>Dustin Johnson</v>
      </c>
      <c r="J148" s="5">
        <f>_xlfn.XLOOKUP($I148,Players!$C:$C,Players!A:A)</f>
        <v>4</v>
      </c>
      <c r="K148" s="5">
        <f>_xlfn.XLOOKUP($I148,Players!$C:$C,Players!D:D)</f>
        <v>0</v>
      </c>
      <c r="L148" s="5">
        <f>_xlfn.XLOOKUP($I148,Players!$C:$C,Players!E:E)</f>
        <v>0</v>
      </c>
      <c r="M148" s="5">
        <f>_xlfn.XLOOKUP($I148,Players!$C:$C,Players!F:F)</f>
        <v>0</v>
      </c>
      <c r="N148" s="5">
        <f>_xlfn.XLOOKUP($I148,Players!$C:$C,Players!G:G)</f>
        <v>0</v>
      </c>
      <c r="O148" s="5">
        <f>SUM(K148:N148)</f>
        <v>0</v>
      </c>
      <c r="P148">
        <f>_xlfn.RANK.AVG(Q148,Q145:Q150,1)</f>
        <v>4</v>
      </c>
      <c r="Q148">
        <f>_xlfn.RANK.AVG(O148,O145:O150)+J148/10</f>
        <v>3.9</v>
      </c>
    </row>
    <row r="149" spans="2:17" x14ac:dyDescent="0.45">
      <c r="D149" s="7"/>
      <c r="E149" s="7"/>
      <c r="I149" t="str">
        <f>_xlfn.XLOOKUP(E145,Teams!$B:$B,Teams!I:I)</f>
        <v>Adam Scott</v>
      </c>
      <c r="J149" s="5">
        <f>_xlfn.XLOOKUP($I149,Players!$C:$C,Players!A:A)</f>
        <v>5</v>
      </c>
      <c r="K149" s="5">
        <f>_xlfn.XLOOKUP($I149,Players!$C:$C,Players!D:D)</f>
        <v>0</v>
      </c>
      <c r="L149" s="5">
        <f>_xlfn.XLOOKUP($I149,Players!$C:$C,Players!E:E)</f>
        <v>0</v>
      </c>
      <c r="M149" s="5">
        <f>_xlfn.XLOOKUP($I149,Players!$C:$C,Players!F:F)</f>
        <v>0</v>
      </c>
      <c r="N149" s="5">
        <f>_xlfn.XLOOKUP($I149,Players!$C:$C,Players!G:G)</f>
        <v>0</v>
      </c>
      <c r="O149" s="5">
        <f t="shared" ref="O149:O150" si="37">SUM(K149:N149)</f>
        <v>0</v>
      </c>
      <c r="P149">
        <f>_xlfn.RANK.AVG(Q149,Q145:Q150,1)</f>
        <v>5</v>
      </c>
      <c r="Q149">
        <f>_xlfn.RANK.AVG(O149,O145:O150)+J149/10</f>
        <v>4</v>
      </c>
    </row>
    <row r="150" spans="2:17" x14ac:dyDescent="0.45">
      <c r="D150" s="7"/>
      <c r="E150" s="7"/>
      <c r="I150" t="str">
        <f>_xlfn.XLOOKUP(E145,Teams!$B:$B,Teams!J:J)</f>
        <v>Lucas Glover</v>
      </c>
      <c r="J150" s="5">
        <f>_xlfn.XLOOKUP($I150,Players!$C:$C,Players!A:A)</f>
        <v>6</v>
      </c>
      <c r="K150" s="5">
        <f>_xlfn.XLOOKUP($I150,Players!$C:$C,Players!D:D)</f>
        <v>0</v>
      </c>
      <c r="L150" s="5">
        <f>_xlfn.XLOOKUP($I150,Players!$C:$C,Players!E:E)</f>
        <v>0</v>
      </c>
      <c r="M150" s="5">
        <f>_xlfn.XLOOKUP($I150,Players!$C:$C,Players!F:F)</f>
        <v>0</v>
      </c>
      <c r="N150" s="5">
        <f>_xlfn.XLOOKUP($I150,Players!$C:$C,Players!G:G)</f>
        <v>0</v>
      </c>
      <c r="O150" s="5">
        <f t="shared" si="37"/>
        <v>0</v>
      </c>
      <c r="P150">
        <f>_xlfn.RANK.AVG(Q150,Q145:Q150,1)</f>
        <v>6</v>
      </c>
      <c r="Q150">
        <f>_xlfn.RANK.AVG(O150,O145:O150)+J150/10</f>
        <v>4.0999999999999996</v>
      </c>
    </row>
    <row r="151" spans="2:17" x14ac:dyDescent="0.45">
      <c r="D151" s="7"/>
      <c r="E151" s="7"/>
      <c r="O151" s="5"/>
    </row>
    <row r="152" spans="2:17" x14ac:dyDescent="0.45">
      <c r="B152">
        <f>COUNTIF(C$40:C152,C152)-1</f>
        <v>16</v>
      </c>
      <c r="C152">
        <f>_xlfn.RANK.AVG(G152,$G$40:$G$210,1)</f>
        <v>11.5</v>
      </c>
      <c r="D152" s="8">
        <f>VALUE(ROUNDDOWN(C152,0)+B152/100)</f>
        <v>11.16</v>
      </c>
      <c r="E152" s="9">
        <f>E145+1</f>
        <v>17</v>
      </c>
      <c r="F152" t="str">
        <f>_xlfn.XLOOKUP(E152,Teams!B:B,Teams!C:C)</f>
        <v>Walt</v>
      </c>
      <c r="G152" s="5">
        <f>SMALL(O152:O157,1)+SMALL(O152:O157,2)+SMALL(O152:O157,3)+SMALL(O152:O157,4)</f>
        <v>0</v>
      </c>
      <c r="H152">
        <f>_xlfn.XLOOKUP($E152,Teams!$B:$B,Teams!D:D)</f>
        <v>-11</v>
      </c>
      <c r="I152" t="str">
        <f>_xlfn.XLOOKUP(E152,Teams!$B:$B,Teams!E:E)</f>
        <v>Bryson Dechambeau</v>
      </c>
      <c r="J152" s="5">
        <f>_xlfn.XLOOKUP($I152,Players!$C:$C,Players!A:A)</f>
        <v>1</v>
      </c>
      <c r="K152" s="5">
        <f>_xlfn.XLOOKUP($I152,Players!$C:$C,Players!D:D)</f>
        <v>0</v>
      </c>
      <c r="L152" s="5">
        <f>_xlfn.XLOOKUP($I152,Players!$C:$C,Players!E:E)</f>
        <v>0</v>
      </c>
      <c r="M152" s="5">
        <f>_xlfn.XLOOKUP($I152,Players!$C:$C,Players!F:F)</f>
        <v>0</v>
      </c>
      <c r="N152" s="5">
        <f>_xlfn.XLOOKUP($I152,Players!$C:$C,Players!G:G)</f>
        <v>0</v>
      </c>
      <c r="O152" s="5">
        <f>SUM(K152:N152)</f>
        <v>0</v>
      </c>
      <c r="P152">
        <f>_xlfn.RANK.AVG(Q152,Q152:Q157,1)</f>
        <v>1</v>
      </c>
      <c r="Q152">
        <f>_xlfn.RANK.AVG(O152,O152:O157)+J152/10</f>
        <v>3.6</v>
      </c>
    </row>
    <row r="153" spans="2:17" x14ac:dyDescent="0.45">
      <c r="D153" s="7"/>
      <c r="E153" s="7"/>
      <c r="I153" t="str">
        <f>_xlfn.XLOOKUP(E152,Teams!$B:$B,Teams!F:F)</f>
        <v>Brooks Koepka</v>
      </c>
      <c r="J153" s="5">
        <f>_xlfn.XLOOKUP($I153,Players!$C:$C,Players!A:A)</f>
        <v>2</v>
      </c>
      <c r="K153" s="5">
        <f>_xlfn.XLOOKUP($I153,Players!$C:$C,Players!D:D)</f>
        <v>0</v>
      </c>
      <c r="L153" s="5">
        <f>_xlfn.XLOOKUP($I153,Players!$C:$C,Players!E:E)</f>
        <v>0</v>
      </c>
      <c r="M153" s="5">
        <f>_xlfn.XLOOKUP($I153,Players!$C:$C,Players!F:F)</f>
        <v>0</v>
      </c>
      <c r="N153" s="5">
        <f>_xlfn.XLOOKUP($I153,Players!$C:$C,Players!G:G)</f>
        <v>0</v>
      </c>
      <c r="O153" s="5">
        <f t="shared" ref="O153:O154" si="38">SUM(K153:N153)</f>
        <v>0</v>
      </c>
      <c r="P153">
        <f>_xlfn.RANK.AVG(Q153,Q152:Q157,1)</f>
        <v>2</v>
      </c>
      <c r="Q153">
        <f>_xlfn.RANK.AVG(O153,O152:O157)+J153/10</f>
        <v>3.7</v>
      </c>
    </row>
    <row r="154" spans="2:17" x14ac:dyDescent="0.45">
      <c r="D154" s="7"/>
      <c r="E154" s="7"/>
      <c r="I154" t="str">
        <f>_xlfn.XLOOKUP(E152,Teams!$B:$B,Teams!G:G)</f>
        <v>Sepp Straka</v>
      </c>
      <c r="J154" s="5">
        <f>_xlfn.XLOOKUP($I154,Players!$C:$C,Players!A:A)</f>
        <v>3</v>
      </c>
      <c r="K154" s="5">
        <f>_xlfn.XLOOKUP($I154,Players!$C:$C,Players!D:D)</f>
        <v>0</v>
      </c>
      <c r="L154" s="5">
        <f>_xlfn.XLOOKUP($I154,Players!$C:$C,Players!E:E)</f>
        <v>0</v>
      </c>
      <c r="M154" s="5">
        <f>_xlfn.XLOOKUP($I154,Players!$C:$C,Players!F:F)</f>
        <v>0</v>
      </c>
      <c r="N154" s="5">
        <f>_xlfn.XLOOKUP($I154,Players!$C:$C,Players!G:G)</f>
        <v>0</v>
      </c>
      <c r="O154" s="5">
        <f t="shared" si="38"/>
        <v>0</v>
      </c>
      <c r="P154">
        <f>_xlfn.RANK.AVG(Q154,Q152:Q157,1)</f>
        <v>3</v>
      </c>
      <c r="Q154">
        <f>_xlfn.RANK.AVG(O154,O152:O157)+J154/10</f>
        <v>3.8</v>
      </c>
    </row>
    <row r="155" spans="2:17" x14ac:dyDescent="0.45">
      <c r="D155" s="7"/>
      <c r="E155" s="7"/>
      <c r="I155" t="str">
        <f>_xlfn.XLOOKUP(E152,Teams!$B:$B,Teams!H:H)</f>
        <v>Sungjae Im</v>
      </c>
      <c r="J155" s="5">
        <f>_xlfn.XLOOKUP($I155,Players!$C:$C,Players!A:A)</f>
        <v>4</v>
      </c>
      <c r="K155" s="5">
        <f>_xlfn.XLOOKUP($I155,Players!$C:$C,Players!D:D)</f>
        <v>0</v>
      </c>
      <c r="L155" s="5">
        <f>_xlfn.XLOOKUP($I155,Players!$C:$C,Players!E:E)</f>
        <v>0</v>
      </c>
      <c r="M155" s="5">
        <f>_xlfn.XLOOKUP($I155,Players!$C:$C,Players!F:F)</f>
        <v>0</v>
      </c>
      <c r="N155" s="5">
        <f>_xlfn.XLOOKUP($I155,Players!$C:$C,Players!G:G)</f>
        <v>0</v>
      </c>
      <c r="O155" s="5">
        <f>SUM(K155:N155)</f>
        <v>0</v>
      </c>
      <c r="P155">
        <f>_xlfn.RANK.AVG(Q155,Q152:Q157,1)</f>
        <v>4</v>
      </c>
      <c r="Q155">
        <f>_xlfn.RANK.AVG(O155,O152:O157)+J155/10</f>
        <v>3.9</v>
      </c>
    </row>
    <row r="156" spans="2:17" x14ac:dyDescent="0.45">
      <c r="D156" s="7"/>
      <c r="E156" s="7"/>
      <c r="I156" t="str">
        <f>_xlfn.XLOOKUP(E152,Teams!$B:$B,Teams!I:I)</f>
        <v>Brian Harman</v>
      </c>
      <c r="J156" s="5">
        <f>_xlfn.XLOOKUP($I156,Players!$C:$C,Players!A:A)</f>
        <v>5</v>
      </c>
      <c r="K156" s="5">
        <f>_xlfn.XLOOKUP($I156,Players!$C:$C,Players!D:D)</f>
        <v>0</v>
      </c>
      <c r="L156" s="5">
        <f>_xlfn.XLOOKUP($I156,Players!$C:$C,Players!E:E)</f>
        <v>0</v>
      </c>
      <c r="M156" s="5">
        <f>_xlfn.XLOOKUP($I156,Players!$C:$C,Players!F:F)</f>
        <v>0</v>
      </c>
      <c r="N156" s="5">
        <f>_xlfn.XLOOKUP($I156,Players!$C:$C,Players!G:G)</f>
        <v>0</v>
      </c>
      <c r="O156" s="5">
        <f t="shared" ref="O156:O157" si="39">SUM(K156:N156)</f>
        <v>0</v>
      </c>
      <c r="P156">
        <f>_xlfn.RANK.AVG(Q156,Q152:Q157,1)</f>
        <v>5</v>
      </c>
      <c r="Q156">
        <f>_xlfn.RANK.AVG(O156,O152:O157)+J156/10</f>
        <v>4</v>
      </c>
    </row>
    <row r="157" spans="2:17" x14ac:dyDescent="0.45">
      <c r="D157" s="7"/>
      <c r="E157" s="7"/>
      <c r="I157" t="str">
        <f>_xlfn.XLOOKUP(E152,Teams!$B:$B,Teams!J:J)</f>
        <v>Cameron Young</v>
      </c>
      <c r="J157" s="5">
        <f>_xlfn.XLOOKUP($I157,Players!$C:$C,Players!A:A)</f>
        <v>6</v>
      </c>
      <c r="K157" s="5">
        <f>_xlfn.XLOOKUP($I157,Players!$C:$C,Players!D:D)</f>
        <v>0</v>
      </c>
      <c r="L157" s="5">
        <f>_xlfn.XLOOKUP($I157,Players!$C:$C,Players!E:E)</f>
        <v>0</v>
      </c>
      <c r="M157" s="5">
        <f>_xlfn.XLOOKUP($I157,Players!$C:$C,Players!F:F)</f>
        <v>0</v>
      </c>
      <c r="N157" s="5">
        <f>_xlfn.XLOOKUP($I157,Players!$C:$C,Players!G:G)</f>
        <v>0</v>
      </c>
      <c r="O157" s="5">
        <f t="shared" si="39"/>
        <v>0</v>
      </c>
      <c r="P157">
        <f>_xlfn.RANK.AVG(Q157,Q152:Q157,1)</f>
        <v>6</v>
      </c>
      <c r="Q157">
        <f>_xlfn.RANK.AVG(O157,O152:O157)+J157/10</f>
        <v>4.0999999999999996</v>
      </c>
    </row>
    <row r="158" spans="2:17" x14ac:dyDescent="0.45">
      <c r="D158" s="7"/>
      <c r="E158" s="7"/>
      <c r="O158" s="5"/>
    </row>
    <row r="159" spans="2:17" x14ac:dyDescent="0.45">
      <c r="B159">
        <f>COUNTIF(C$40:C159,C159)-1</f>
        <v>17</v>
      </c>
      <c r="C159">
        <f>_xlfn.RANK.AVG(G159,$G$40:$G$210,1)</f>
        <v>11.5</v>
      </c>
      <c r="D159" s="8">
        <f>VALUE(ROUNDDOWN(C159,0)+B159/100)</f>
        <v>11.17</v>
      </c>
      <c r="E159" s="9">
        <f>E152+1</f>
        <v>18</v>
      </c>
      <c r="F159" t="str">
        <f>_xlfn.XLOOKUP(E159,Teams!B:B,Teams!C:C)</f>
        <v>Max</v>
      </c>
      <c r="G159" s="5">
        <f>SMALL(O159:O164,1)+SMALL(O159:O164,2)+SMALL(O159:O164,3)+SMALL(O159:O164,4)</f>
        <v>0</v>
      </c>
      <c r="H159">
        <f>_xlfn.XLOOKUP($E159,Teams!$B:$B,Teams!D:D)</f>
        <v>-12</v>
      </c>
      <c r="I159" t="str">
        <f>_xlfn.XLOOKUP(E159,Teams!$B:$B,Teams!E:E)</f>
        <v>Scottie Scheffler</v>
      </c>
      <c r="J159" s="5">
        <f>_xlfn.XLOOKUP($I159,Players!$C:$C,Players!A:A)</f>
        <v>1</v>
      </c>
      <c r="K159" s="5">
        <f>_xlfn.XLOOKUP($I159,Players!$C:$C,Players!D:D)</f>
        <v>0</v>
      </c>
      <c r="L159" s="5">
        <f>_xlfn.XLOOKUP($I159,Players!$C:$C,Players!E:E)</f>
        <v>0</v>
      </c>
      <c r="M159" s="5">
        <f>_xlfn.XLOOKUP($I159,Players!$C:$C,Players!F:F)</f>
        <v>0</v>
      </c>
      <c r="N159" s="5">
        <f>_xlfn.XLOOKUP($I159,Players!$C:$C,Players!G:G)</f>
        <v>0</v>
      </c>
      <c r="O159" s="5">
        <f>SUM(K159:N159)</f>
        <v>0</v>
      </c>
      <c r="P159">
        <f>_xlfn.RANK.AVG(Q159,Q159:Q164,1)</f>
        <v>1</v>
      </c>
      <c r="Q159">
        <f>_xlfn.RANK.AVG(O159,O159:O164)+J159/10</f>
        <v>3.6</v>
      </c>
    </row>
    <row r="160" spans="2:17" x14ac:dyDescent="0.45">
      <c r="D160" s="7"/>
      <c r="E160" s="7"/>
      <c r="I160" t="str">
        <f>_xlfn.XLOOKUP(E159,Teams!$B:$B,Teams!F:F)</f>
        <v>Patrick Cantlay</v>
      </c>
      <c r="J160" s="5">
        <f>_xlfn.XLOOKUP($I160,Players!$C:$C,Players!A:A)</f>
        <v>2</v>
      </c>
      <c r="K160" s="5">
        <f>_xlfn.XLOOKUP($I160,Players!$C:$C,Players!D:D)</f>
        <v>0</v>
      </c>
      <c r="L160" s="5">
        <f>_xlfn.XLOOKUP($I160,Players!$C:$C,Players!E:E)</f>
        <v>0</v>
      </c>
      <c r="M160" s="5">
        <f>_xlfn.XLOOKUP($I160,Players!$C:$C,Players!F:F)</f>
        <v>0</v>
      </c>
      <c r="N160" s="5">
        <f>_xlfn.XLOOKUP($I160,Players!$C:$C,Players!G:G)</f>
        <v>0</v>
      </c>
      <c r="O160" s="5">
        <f t="shared" ref="O160:O161" si="40">SUM(K160:N160)</f>
        <v>0</v>
      </c>
      <c r="P160">
        <f>_xlfn.RANK.AVG(Q160,Q159:Q164,1)</f>
        <v>2</v>
      </c>
      <c r="Q160">
        <f>_xlfn.RANK.AVG(O160,O159:O164)+J160/10</f>
        <v>3.7</v>
      </c>
    </row>
    <row r="161" spans="2:17" x14ac:dyDescent="0.45">
      <c r="D161" s="7"/>
      <c r="E161" s="7"/>
      <c r="I161" t="str">
        <f>_xlfn.XLOOKUP(E159,Teams!$B:$B,Teams!G:G)</f>
        <v>Sepp Straka</v>
      </c>
      <c r="J161" s="5">
        <f>_xlfn.XLOOKUP($I161,Players!$C:$C,Players!A:A)</f>
        <v>3</v>
      </c>
      <c r="K161" s="5">
        <f>_xlfn.XLOOKUP($I161,Players!$C:$C,Players!D:D)</f>
        <v>0</v>
      </c>
      <c r="L161" s="5">
        <f>_xlfn.XLOOKUP($I161,Players!$C:$C,Players!E:E)</f>
        <v>0</v>
      </c>
      <c r="M161" s="5">
        <f>_xlfn.XLOOKUP($I161,Players!$C:$C,Players!F:F)</f>
        <v>0</v>
      </c>
      <c r="N161" s="5">
        <f>_xlfn.XLOOKUP($I161,Players!$C:$C,Players!G:G)</f>
        <v>0</v>
      </c>
      <c r="O161" s="5">
        <f t="shared" si="40"/>
        <v>0</v>
      </c>
      <c r="P161">
        <f>_xlfn.RANK.AVG(Q161,Q159:Q164,1)</f>
        <v>3</v>
      </c>
      <c r="Q161">
        <f>_xlfn.RANK.AVG(O161,O159:O164)+J161/10</f>
        <v>3.8</v>
      </c>
    </row>
    <row r="162" spans="2:17" x14ac:dyDescent="0.45">
      <c r="D162" s="7"/>
      <c r="E162" s="7"/>
      <c r="I162" t="str">
        <f>_xlfn.XLOOKUP(E159,Teams!$B:$B,Teams!H:H)</f>
        <v>Davis Thompson</v>
      </c>
      <c r="J162" s="5">
        <f>_xlfn.XLOOKUP($I162,Players!$C:$C,Players!A:A)</f>
        <v>4</v>
      </c>
      <c r="K162" s="5">
        <f>_xlfn.XLOOKUP($I162,Players!$C:$C,Players!D:D)</f>
        <v>0</v>
      </c>
      <c r="L162" s="5">
        <f>_xlfn.XLOOKUP($I162,Players!$C:$C,Players!E:E)</f>
        <v>0</v>
      </c>
      <c r="M162" s="5">
        <f>_xlfn.XLOOKUP($I162,Players!$C:$C,Players!F:F)</f>
        <v>0</v>
      </c>
      <c r="N162" s="5">
        <f>_xlfn.XLOOKUP($I162,Players!$C:$C,Players!G:G)</f>
        <v>0</v>
      </c>
      <c r="O162" s="5">
        <f>SUM(K162:N162)</f>
        <v>0</v>
      </c>
      <c r="P162">
        <f>_xlfn.RANK.AVG(Q162,Q159:Q164,1)</f>
        <v>4</v>
      </c>
      <c r="Q162">
        <f>_xlfn.RANK.AVG(O162,O159:O164)+J162/10</f>
        <v>3.9</v>
      </c>
    </row>
    <row r="163" spans="2:17" x14ac:dyDescent="0.45">
      <c r="D163" s="7"/>
      <c r="E163" s="7"/>
      <c r="I163" t="str">
        <f>_xlfn.XLOOKUP(E159,Teams!$B:$B,Teams!I:I)</f>
        <v>Maverick McNealy</v>
      </c>
      <c r="J163" s="5">
        <f>_xlfn.XLOOKUP($I163,Players!$C:$C,Players!A:A)</f>
        <v>5</v>
      </c>
      <c r="K163" s="5">
        <f>_xlfn.XLOOKUP($I163,Players!$C:$C,Players!D:D)</f>
        <v>0</v>
      </c>
      <c r="L163" s="5">
        <f>_xlfn.XLOOKUP($I163,Players!$C:$C,Players!E:E)</f>
        <v>0</v>
      </c>
      <c r="M163" s="5">
        <f>_xlfn.XLOOKUP($I163,Players!$C:$C,Players!F:F)</f>
        <v>0</v>
      </c>
      <c r="N163" s="5">
        <f>_xlfn.XLOOKUP($I163,Players!$C:$C,Players!G:G)</f>
        <v>0</v>
      </c>
      <c r="O163" s="5">
        <f t="shared" ref="O163:O164" si="41">SUM(K163:N163)</f>
        <v>0</v>
      </c>
      <c r="P163">
        <f>_xlfn.RANK.AVG(Q163,Q159:Q164,1)</f>
        <v>5</v>
      </c>
      <c r="Q163">
        <f>_xlfn.RANK.AVG(O163,O159:O164)+J163/10</f>
        <v>4</v>
      </c>
    </row>
    <row r="164" spans="2:17" x14ac:dyDescent="0.45">
      <c r="D164" s="7"/>
      <c r="E164" s="7"/>
      <c r="I164" t="str">
        <f>_xlfn.XLOOKUP(E159,Teams!$B:$B,Teams!J:J)</f>
        <v>Lucas Glover</v>
      </c>
      <c r="J164" s="5">
        <f>_xlfn.XLOOKUP($I164,Players!$C:$C,Players!A:A)</f>
        <v>6</v>
      </c>
      <c r="K164" s="5">
        <f>_xlfn.XLOOKUP($I164,Players!$C:$C,Players!D:D)</f>
        <v>0</v>
      </c>
      <c r="L164" s="5">
        <f>_xlfn.XLOOKUP($I164,Players!$C:$C,Players!E:E)</f>
        <v>0</v>
      </c>
      <c r="M164" s="5">
        <f>_xlfn.XLOOKUP($I164,Players!$C:$C,Players!F:F)</f>
        <v>0</v>
      </c>
      <c r="N164" s="5">
        <f>_xlfn.XLOOKUP($I164,Players!$C:$C,Players!G:G)</f>
        <v>0</v>
      </c>
      <c r="O164" s="5">
        <f t="shared" si="41"/>
        <v>0</v>
      </c>
      <c r="P164">
        <f>_xlfn.RANK.AVG(Q164,Q159:Q164,1)</f>
        <v>6</v>
      </c>
      <c r="Q164">
        <f>_xlfn.RANK.AVG(O164,O159:O164)+J164/10</f>
        <v>4.0999999999999996</v>
      </c>
    </row>
    <row r="165" spans="2:17" x14ac:dyDescent="0.45">
      <c r="D165" s="7"/>
      <c r="E165" s="7"/>
      <c r="O165" s="5"/>
    </row>
    <row r="166" spans="2:17" x14ac:dyDescent="0.45">
      <c r="B166">
        <f>COUNTIF(C$40:C166,C166)-1</f>
        <v>18</v>
      </c>
      <c r="C166">
        <f>_xlfn.RANK.AVG(G166,$G$40:$G$210,1)</f>
        <v>11.5</v>
      </c>
      <c r="D166" s="8">
        <f>VALUE(ROUNDDOWN(C166,0)+B166/100)</f>
        <v>11.18</v>
      </c>
      <c r="E166" s="9">
        <f>E159+1</f>
        <v>19</v>
      </c>
      <c r="F166" t="str">
        <f>_xlfn.XLOOKUP(E166,Teams!B:B,Teams!C:C,"N/A")</f>
        <v>Dallas</v>
      </c>
      <c r="G166" s="5">
        <f>SMALL(O166:O171,1)+SMALL(O166:O171,2)+SMALL(O166:O171,3)+SMALL(O166:O171,4)</f>
        <v>0</v>
      </c>
      <c r="H166">
        <f>_xlfn.XLOOKUP($E166,Teams!$B:$B,Teams!D:D)</f>
        <v>-11</v>
      </c>
      <c r="I166" t="str">
        <f>_xlfn.XLOOKUP(E166,Teams!$B:$B,Teams!E:E)</f>
        <v>Scottie Scheffler</v>
      </c>
      <c r="J166" s="5">
        <f>_xlfn.XLOOKUP($I166,Players!$C:$C,Players!A:A)</f>
        <v>1</v>
      </c>
      <c r="K166" s="5">
        <f>_xlfn.XLOOKUP($I166,Players!$C:$C,Players!D:D)</f>
        <v>0</v>
      </c>
      <c r="L166" s="5">
        <f>_xlfn.XLOOKUP($I166,Players!$C:$C,Players!E:E)</f>
        <v>0</v>
      </c>
      <c r="M166" s="5">
        <f>_xlfn.XLOOKUP($I166,Players!$C:$C,Players!F:F)</f>
        <v>0</v>
      </c>
      <c r="N166" s="5">
        <f>_xlfn.XLOOKUP($I166,Players!$C:$C,Players!G:G)</f>
        <v>0</v>
      </c>
      <c r="O166" s="5">
        <f>SUM(K166:N166)</f>
        <v>0</v>
      </c>
      <c r="P166">
        <f>_xlfn.RANK.AVG(Q166,Q166:Q171,1)</f>
        <v>1</v>
      </c>
      <c r="Q166">
        <f>_xlfn.RANK.AVG(O166,O166:O171)+J166/10</f>
        <v>3.6</v>
      </c>
    </row>
    <row r="167" spans="2:17" x14ac:dyDescent="0.45">
      <c r="D167" s="7"/>
      <c r="E167" s="7"/>
      <c r="I167" t="str">
        <f>_xlfn.XLOOKUP(E166,Teams!$B:$B,Teams!F:F)</f>
        <v>Brooks Koepka</v>
      </c>
      <c r="J167" s="5">
        <f>_xlfn.XLOOKUP($I167,Players!$C:$C,Players!A:A)</f>
        <v>2</v>
      </c>
      <c r="K167" s="5">
        <f>_xlfn.XLOOKUP($I167,Players!$C:$C,Players!D:D)</f>
        <v>0</v>
      </c>
      <c r="L167" s="5">
        <f>_xlfn.XLOOKUP($I167,Players!$C:$C,Players!E:E)</f>
        <v>0</v>
      </c>
      <c r="M167" s="5">
        <f>_xlfn.XLOOKUP($I167,Players!$C:$C,Players!F:F)</f>
        <v>0</v>
      </c>
      <c r="N167" s="5">
        <f>_xlfn.XLOOKUP($I167,Players!$C:$C,Players!G:G)</f>
        <v>0</v>
      </c>
      <c r="O167" s="5">
        <f t="shared" ref="O167:O168" si="42">SUM(K167:N167)</f>
        <v>0</v>
      </c>
      <c r="P167">
        <f>_xlfn.RANK.AVG(Q167,Q166:Q171,1)</f>
        <v>2</v>
      </c>
      <c r="Q167">
        <f>_xlfn.RANK.AVG(O167,O166:O171)+J167/10</f>
        <v>3.7</v>
      </c>
    </row>
    <row r="168" spans="2:17" x14ac:dyDescent="0.45">
      <c r="D168" s="7"/>
      <c r="E168" s="7"/>
      <c r="I168" t="str">
        <f>_xlfn.XLOOKUP(E166,Teams!$B:$B,Teams!G:G)</f>
        <v>Jason Day</v>
      </c>
      <c r="J168" s="5">
        <f>_xlfn.XLOOKUP($I168,Players!$C:$C,Players!A:A)</f>
        <v>3</v>
      </c>
      <c r="K168" s="5">
        <f>_xlfn.XLOOKUP($I168,Players!$C:$C,Players!D:D)</f>
        <v>0</v>
      </c>
      <c r="L168" s="5">
        <f>_xlfn.XLOOKUP($I168,Players!$C:$C,Players!E:E)</f>
        <v>0</v>
      </c>
      <c r="M168" s="5">
        <f>_xlfn.XLOOKUP($I168,Players!$C:$C,Players!F:F)</f>
        <v>0</v>
      </c>
      <c r="N168" s="5">
        <f>_xlfn.XLOOKUP($I168,Players!$C:$C,Players!G:G)</f>
        <v>0</v>
      </c>
      <c r="O168" s="5">
        <f t="shared" si="42"/>
        <v>0</v>
      </c>
      <c r="P168">
        <f>_xlfn.RANK.AVG(Q168,Q166:Q171,1)</f>
        <v>3</v>
      </c>
      <c r="Q168">
        <f>_xlfn.RANK.AVG(O168,O166:O171)+J168/10</f>
        <v>3.8</v>
      </c>
    </row>
    <row r="169" spans="2:17" x14ac:dyDescent="0.45">
      <c r="D169" s="7"/>
      <c r="E169" s="7"/>
      <c r="I169" t="str">
        <f>_xlfn.XLOOKUP(E166,Teams!$B:$B,Teams!H:H)</f>
        <v>Justin Rose</v>
      </c>
      <c r="J169" s="5">
        <f>_xlfn.XLOOKUP($I169,Players!$C:$C,Players!A:A)</f>
        <v>4</v>
      </c>
      <c r="K169" s="5">
        <f>_xlfn.XLOOKUP($I169,Players!$C:$C,Players!D:D)</f>
        <v>0</v>
      </c>
      <c r="L169" s="5">
        <f>_xlfn.XLOOKUP($I169,Players!$C:$C,Players!E:E)</f>
        <v>0</v>
      </c>
      <c r="M169" s="5">
        <f>_xlfn.XLOOKUP($I169,Players!$C:$C,Players!F:F)</f>
        <v>0</v>
      </c>
      <c r="N169" s="5">
        <f>_xlfn.XLOOKUP($I169,Players!$C:$C,Players!G:G)</f>
        <v>0</v>
      </c>
      <c r="O169" s="5">
        <f>SUM(K169:N169)</f>
        <v>0</v>
      </c>
      <c r="P169">
        <f>_xlfn.RANK.AVG(Q169,Q166:Q171,1)</f>
        <v>4</v>
      </c>
      <c r="Q169">
        <f>_xlfn.RANK.AVG(O169,O166:O171)+J169/10</f>
        <v>3.9</v>
      </c>
    </row>
    <row r="170" spans="2:17" x14ac:dyDescent="0.45">
      <c r="D170" s="7"/>
      <c r="E170" s="7"/>
      <c r="I170" t="str">
        <f>_xlfn.XLOOKUP(E166,Teams!$B:$B,Teams!I:I)</f>
        <v>Billy Horschel</v>
      </c>
      <c r="J170" s="5">
        <f>_xlfn.XLOOKUP($I170,Players!$C:$C,Players!A:A)</f>
        <v>5</v>
      </c>
      <c r="K170" s="5">
        <f>_xlfn.XLOOKUP($I170,Players!$C:$C,Players!D:D)</f>
        <v>0</v>
      </c>
      <c r="L170" s="5">
        <f>_xlfn.XLOOKUP($I170,Players!$C:$C,Players!E:E)</f>
        <v>0</v>
      </c>
      <c r="M170" s="5">
        <f>_xlfn.XLOOKUP($I170,Players!$C:$C,Players!F:F)</f>
        <v>0</v>
      </c>
      <c r="N170" s="5">
        <f>_xlfn.XLOOKUP($I170,Players!$C:$C,Players!G:G)</f>
        <v>0</v>
      </c>
      <c r="O170" s="5">
        <f t="shared" ref="O170:O171" si="43">SUM(K170:N170)</f>
        <v>0</v>
      </c>
      <c r="P170">
        <f>_xlfn.RANK.AVG(Q170,Q166:Q171,1)</f>
        <v>5</v>
      </c>
      <c r="Q170">
        <f>_xlfn.RANK.AVG(O170,O166:O171)+J170/10</f>
        <v>4</v>
      </c>
    </row>
    <row r="171" spans="2:17" x14ac:dyDescent="0.45">
      <c r="D171" s="7"/>
      <c r="E171" s="7"/>
      <c r="I171" t="str">
        <f>_xlfn.XLOOKUP(E166,Teams!$B:$B,Teams!J:J)</f>
        <v>Phil Mickelson</v>
      </c>
      <c r="J171" s="5">
        <f>_xlfn.XLOOKUP($I171,Players!$C:$C,Players!A:A)</f>
        <v>6</v>
      </c>
      <c r="K171" s="5">
        <f>_xlfn.XLOOKUP($I171,Players!$C:$C,Players!D:D)</f>
        <v>0</v>
      </c>
      <c r="L171" s="5">
        <f>_xlfn.XLOOKUP($I171,Players!$C:$C,Players!E:E)</f>
        <v>0</v>
      </c>
      <c r="M171" s="5">
        <f>_xlfn.XLOOKUP($I171,Players!$C:$C,Players!F:F)</f>
        <v>0</v>
      </c>
      <c r="N171" s="5">
        <f>_xlfn.XLOOKUP($I171,Players!$C:$C,Players!G:G)</f>
        <v>0</v>
      </c>
      <c r="O171" s="5">
        <f t="shared" si="43"/>
        <v>0</v>
      </c>
      <c r="P171">
        <f>_xlfn.RANK.AVG(Q171,Q166:Q171,1)</f>
        <v>6</v>
      </c>
      <c r="Q171">
        <f>_xlfn.RANK.AVG(O171,O166:O171)+J171/10</f>
        <v>4.0999999999999996</v>
      </c>
    </row>
    <row r="172" spans="2:17" x14ac:dyDescent="0.45">
      <c r="D172" s="7"/>
      <c r="E172" s="7"/>
      <c r="O172" s="5"/>
    </row>
    <row r="173" spans="2:17" x14ac:dyDescent="0.45">
      <c r="B173">
        <f>COUNTIF(C$40:C173,C173)-1</f>
        <v>19</v>
      </c>
      <c r="C173">
        <f>_xlfn.RANK.AVG(G173,$G$40:$G$210,1)</f>
        <v>11.5</v>
      </c>
      <c r="D173" s="8">
        <f>VALUE(ROUNDDOWN(C173,0)+B173/100)</f>
        <v>11.19</v>
      </c>
      <c r="E173" s="9">
        <f>E166+1</f>
        <v>20</v>
      </c>
      <c r="F173" t="str">
        <f>_xlfn.XLOOKUP(E173,Teams!B:B,Teams!C:C,"N/A")</f>
        <v>Kevin</v>
      </c>
      <c r="G173" s="5">
        <f>SMALL(O173:O178,1)+SMALL(O173:O178,2)+SMALL(O173:O178,3)+SMALL(O173:O178,4)</f>
        <v>0</v>
      </c>
      <c r="H173">
        <f>_xlfn.XLOOKUP($E173,Teams!$B:$B,Teams!D:D,"N/A")</f>
        <v>-16</v>
      </c>
      <c r="I173" t="str">
        <f>_xlfn.XLOOKUP(E173,Teams!$B:$B,Teams!E:E,"N/A")</f>
        <v>Rory Mcilroy</v>
      </c>
      <c r="J173" s="5">
        <f>_xlfn.XLOOKUP($I173,Players!$C:$C,Players!A:A,1000)</f>
        <v>1</v>
      </c>
      <c r="K173" s="5">
        <f>_xlfn.XLOOKUP($I173,Players!$C:$C,Players!D:D,1000)</f>
        <v>0</v>
      </c>
      <c r="L173" s="5">
        <f>_xlfn.XLOOKUP($I173,Players!$C:$C,Players!E:E,1000)</f>
        <v>0</v>
      </c>
      <c r="M173" s="5">
        <f>_xlfn.XLOOKUP($I173,Players!$C:$C,Players!F:F,1000)</f>
        <v>0</v>
      </c>
      <c r="N173" s="5">
        <f>_xlfn.XLOOKUP($I173,Players!$C:$C,Players!G:G,1000)</f>
        <v>0</v>
      </c>
      <c r="O173" s="5">
        <f>SUM(K173:N173)</f>
        <v>0</v>
      </c>
      <c r="P173">
        <f>_xlfn.RANK.AVG(Q173,Q173:Q178,1)</f>
        <v>1</v>
      </c>
      <c r="Q173">
        <f>_xlfn.RANK.AVG(O173,O173:O178)+J173/10</f>
        <v>3.6</v>
      </c>
    </row>
    <row r="174" spans="2:17" x14ac:dyDescent="0.45">
      <c r="D174" s="7"/>
      <c r="E174" s="7"/>
      <c r="I174" t="str">
        <f>_xlfn.XLOOKUP(E173,Teams!$B:$B,Teams!F:F,"N/A")</f>
        <v>Patrick Cantlay</v>
      </c>
      <c r="J174" s="5">
        <f>_xlfn.XLOOKUP($I174,Players!$C:$C,Players!A:A,1000)</f>
        <v>2</v>
      </c>
      <c r="K174" s="5">
        <f>_xlfn.XLOOKUP($I174,Players!$C:$C,Players!D:D,1000)</f>
        <v>0</v>
      </c>
      <c r="L174" s="5">
        <f>_xlfn.XLOOKUP($I174,Players!$C:$C,Players!E:E,1000)</f>
        <v>0</v>
      </c>
      <c r="M174" s="5">
        <f>_xlfn.XLOOKUP($I174,Players!$C:$C,Players!F:F,1000)</f>
        <v>0</v>
      </c>
      <c r="N174" s="5">
        <f>_xlfn.XLOOKUP($I174,Players!$C:$C,Players!G:G,1000)</f>
        <v>0</v>
      </c>
      <c r="O174" s="5">
        <f t="shared" ref="O174:O175" si="44">SUM(K174:N174)</f>
        <v>0</v>
      </c>
      <c r="P174">
        <f>_xlfn.RANK.AVG(Q174,Q173:Q178,1)</f>
        <v>2</v>
      </c>
      <c r="Q174">
        <f>_xlfn.RANK.AVG(O174,O173:O178)+J174/10</f>
        <v>3.7</v>
      </c>
    </row>
    <row r="175" spans="2:17" x14ac:dyDescent="0.45">
      <c r="D175" s="7"/>
      <c r="E175" s="7"/>
      <c r="I175" t="str">
        <f>_xlfn.XLOOKUP(E173,Teams!$B:$B,Teams!G:G,"N/A")</f>
        <v>Akshay Bhatia</v>
      </c>
      <c r="J175" s="5">
        <f>_xlfn.XLOOKUP($I175,Players!$C:$C,Players!A:A,1000)</f>
        <v>3</v>
      </c>
      <c r="K175" s="5">
        <f>_xlfn.XLOOKUP($I175,Players!$C:$C,Players!D:D,1000)</f>
        <v>0</v>
      </c>
      <c r="L175" s="5">
        <f>_xlfn.XLOOKUP($I175,Players!$C:$C,Players!E:E,1000)</f>
        <v>0</v>
      </c>
      <c r="M175" s="5">
        <f>_xlfn.XLOOKUP($I175,Players!$C:$C,Players!F:F,1000)</f>
        <v>0</v>
      </c>
      <c r="N175" s="5">
        <f>_xlfn.XLOOKUP($I175,Players!$C:$C,Players!G:G,1000)</f>
        <v>0</v>
      </c>
      <c r="O175" s="5">
        <f t="shared" si="44"/>
        <v>0</v>
      </c>
      <c r="P175">
        <f>_xlfn.RANK.AVG(Q175,Q173:Q178,1)</f>
        <v>3</v>
      </c>
      <c r="Q175">
        <f>_xlfn.RANK.AVG(O175,O173:O178)+J175/10</f>
        <v>3.8</v>
      </c>
    </row>
    <row r="176" spans="2:17" x14ac:dyDescent="0.45">
      <c r="D176" s="7"/>
      <c r="E176" s="7"/>
      <c r="I176" t="str">
        <f>_xlfn.XLOOKUP(E173,Teams!$B:$B,Teams!H:H,"N/A")</f>
        <v>Daniel Berger</v>
      </c>
      <c r="J176" s="5">
        <f>_xlfn.XLOOKUP($I176,Players!$C:$C,Players!A:A,1000)</f>
        <v>4</v>
      </c>
      <c r="K176" s="5">
        <f>_xlfn.XLOOKUP($I176,Players!$C:$C,Players!D:D,1000)</f>
        <v>0</v>
      </c>
      <c r="L176" s="5">
        <f>_xlfn.XLOOKUP($I176,Players!$C:$C,Players!E:E,1000)</f>
        <v>0</v>
      </c>
      <c r="M176" s="5">
        <f>_xlfn.XLOOKUP($I176,Players!$C:$C,Players!F:F,1000)</f>
        <v>0</v>
      </c>
      <c r="N176" s="5">
        <f>_xlfn.XLOOKUP($I176,Players!$C:$C,Players!G:G,1000)</f>
        <v>0</v>
      </c>
      <c r="O176" s="5">
        <f>SUM(K176:N176)</f>
        <v>0</v>
      </c>
      <c r="P176">
        <f>_xlfn.RANK.AVG(Q176,Q173:Q178,1)</f>
        <v>4</v>
      </c>
      <c r="Q176">
        <f>_xlfn.RANK.AVG(O176,O173:O178)+J176/10</f>
        <v>3.9</v>
      </c>
    </row>
    <row r="177" spans="2:17" x14ac:dyDescent="0.45">
      <c r="D177" s="7"/>
      <c r="E177" s="7"/>
      <c r="I177" t="str">
        <f>_xlfn.XLOOKUP(E173,Teams!$B:$B,Teams!I:I,"N/A")</f>
        <v>Adam Scott</v>
      </c>
      <c r="J177" s="5">
        <f>_xlfn.XLOOKUP($I177,Players!$C:$C,Players!A:A,1000)</f>
        <v>5</v>
      </c>
      <c r="K177" s="5">
        <f>_xlfn.XLOOKUP($I177,Players!$C:$C,Players!D:D,1000)</f>
        <v>0</v>
      </c>
      <c r="L177" s="5">
        <f>_xlfn.XLOOKUP($I177,Players!$C:$C,Players!E:E,1000)</f>
        <v>0</v>
      </c>
      <c r="M177" s="5">
        <f>_xlfn.XLOOKUP($I177,Players!$C:$C,Players!F:F,1000)</f>
        <v>0</v>
      </c>
      <c r="N177" s="5">
        <f>_xlfn.XLOOKUP($I177,Players!$C:$C,Players!G:G,1000)</f>
        <v>0</v>
      </c>
      <c r="O177" s="5">
        <f t="shared" ref="O177:O178" si="45">SUM(K177:N177)</f>
        <v>0</v>
      </c>
      <c r="P177">
        <f>_xlfn.RANK.AVG(Q177,Q173:Q178,1)</f>
        <v>5</v>
      </c>
      <c r="Q177">
        <f>_xlfn.RANK.AVG(O177,O173:O178)+J177/10</f>
        <v>4</v>
      </c>
    </row>
    <row r="178" spans="2:17" x14ac:dyDescent="0.45">
      <c r="D178" s="7"/>
      <c r="E178" s="7"/>
      <c r="I178" t="str">
        <f>_xlfn.XLOOKUP(E173,Teams!$B:$B,Teams!J:J,"N/A")</f>
        <v>Christiaan Bezuidenhout</v>
      </c>
      <c r="J178" s="5">
        <f>_xlfn.XLOOKUP($I178,Players!$C:$C,Players!A:A,1000)</f>
        <v>6</v>
      </c>
      <c r="K178" s="5">
        <f>_xlfn.XLOOKUP($I178,Players!$C:$C,Players!D:D,1000)</f>
        <v>0</v>
      </c>
      <c r="L178" s="5">
        <f>_xlfn.XLOOKUP($I178,Players!$C:$C,Players!E:E,1000)</f>
        <v>0</v>
      </c>
      <c r="M178" s="5">
        <f>_xlfn.XLOOKUP($I178,Players!$C:$C,Players!F:F,1000)</f>
        <v>0</v>
      </c>
      <c r="N178" s="5">
        <f>_xlfn.XLOOKUP($I178,Players!$C:$C,Players!G:G,1000)</f>
        <v>0</v>
      </c>
      <c r="O178" s="5">
        <f t="shared" si="45"/>
        <v>0</v>
      </c>
      <c r="P178">
        <f>_xlfn.RANK.AVG(Q178,Q173:Q178,1)</f>
        <v>6</v>
      </c>
      <c r="Q178">
        <f>_xlfn.RANK.AVG(O178,O173:O178)+J178/10</f>
        <v>4.0999999999999996</v>
      </c>
    </row>
    <row r="179" spans="2:17" x14ac:dyDescent="0.45">
      <c r="D179" s="7"/>
      <c r="E179" s="7"/>
      <c r="O179" s="5"/>
    </row>
    <row r="180" spans="2:17" x14ac:dyDescent="0.45">
      <c r="B180">
        <f>COUNTIF(C$40:C180,C180)-1</f>
        <v>20</v>
      </c>
      <c r="C180">
        <f>_xlfn.RANK.AVG(G180,$G$40:$G$210,1)</f>
        <v>11.5</v>
      </c>
      <c r="D180" s="8">
        <f>VALUE(ROUNDDOWN(C180,0)+B180/100)</f>
        <v>11.2</v>
      </c>
      <c r="E180" s="9">
        <f>E173+1</f>
        <v>21</v>
      </c>
      <c r="F180" t="str">
        <f>_xlfn.XLOOKUP(E180,Teams!B:B,Teams!C:C,"N/A")</f>
        <v>Nina</v>
      </c>
      <c r="G180" s="5">
        <f>SMALL(O180:O185,1)+SMALL(O180:O185,2)+SMALL(O180:O185,3)+SMALL(O180:O185,4)</f>
        <v>0</v>
      </c>
      <c r="H180">
        <f>_xlfn.XLOOKUP($E180,Teams!$B:$B,Teams!D:D,"N/A")</f>
        <v>-20</v>
      </c>
      <c r="I180" t="str">
        <f>_xlfn.XLOOKUP(E180,Teams!$B:$B,Teams!E:E,"N/A")</f>
        <v>Scottie Scheffler</v>
      </c>
      <c r="J180" s="5">
        <f>_xlfn.XLOOKUP($I180,Players!$C:$C,Players!A:A,1000)</f>
        <v>1</v>
      </c>
      <c r="K180" s="5">
        <f>_xlfn.XLOOKUP($I180,Players!$C:$C,Players!D:D,1000)</f>
        <v>0</v>
      </c>
      <c r="L180" s="5">
        <f>_xlfn.XLOOKUP($I180,Players!$C:$C,Players!E:E,1000)</f>
        <v>0</v>
      </c>
      <c r="M180" s="5">
        <f>_xlfn.XLOOKUP($I180,Players!$C:$C,Players!F:F,1000)</f>
        <v>0</v>
      </c>
      <c r="N180" s="5">
        <f>_xlfn.XLOOKUP($I180,Players!$C:$C,Players!G:G,1000)</f>
        <v>0</v>
      </c>
      <c r="O180" s="5">
        <f>SUM(K180:N180)</f>
        <v>0</v>
      </c>
      <c r="P180">
        <f>_xlfn.RANK.AVG(Q180,Q180:Q185,1)</f>
        <v>1</v>
      </c>
      <c r="Q180">
        <f>_xlfn.RANK.AVG(O180,O180:O185)+J180/10</f>
        <v>3.6</v>
      </c>
    </row>
    <row r="181" spans="2:17" x14ac:dyDescent="0.45">
      <c r="D181" s="7"/>
      <c r="E181" s="7"/>
      <c r="I181" t="str">
        <f>_xlfn.XLOOKUP(E180,Teams!$B:$B,Teams!F:F,"N/A")</f>
        <v>Patrick Cantlay</v>
      </c>
      <c r="J181" s="5">
        <f>_xlfn.XLOOKUP($I181,Players!$C:$C,Players!A:A,1000)</f>
        <v>2</v>
      </c>
      <c r="K181" s="5">
        <f>_xlfn.XLOOKUP($I181,Players!$C:$C,Players!D:D,1000)</f>
        <v>0</v>
      </c>
      <c r="L181" s="5">
        <f>_xlfn.XLOOKUP($I181,Players!$C:$C,Players!E:E,1000)</f>
        <v>0</v>
      </c>
      <c r="M181" s="5">
        <f>_xlfn.XLOOKUP($I181,Players!$C:$C,Players!F:F,1000)</f>
        <v>0</v>
      </c>
      <c r="N181" s="5">
        <f>_xlfn.XLOOKUP($I181,Players!$C:$C,Players!G:G,1000)</f>
        <v>0</v>
      </c>
      <c r="O181" s="5">
        <f t="shared" ref="O181:O182" si="46">SUM(K181:N181)</f>
        <v>0</v>
      </c>
      <c r="P181">
        <f>_xlfn.RANK.AVG(Q181,Q180:Q185,1)</f>
        <v>2</v>
      </c>
      <c r="Q181">
        <f>_xlfn.RANK.AVG(O181,O180:O185)+J181/10</f>
        <v>3.7</v>
      </c>
    </row>
    <row r="182" spans="2:17" x14ac:dyDescent="0.45">
      <c r="D182" s="7"/>
      <c r="E182" s="7"/>
      <c r="I182" t="str">
        <f>_xlfn.XLOOKUP(E180,Teams!$B:$B,Teams!G:G,"N/A")</f>
        <v>Robert MacIntyre</v>
      </c>
      <c r="J182" s="5">
        <f>_xlfn.XLOOKUP($I182,Players!$C:$C,Players!A:A,1000)</f>
        <v>3</v>
      </c>
      <c r="K182" s="5">
        <f>_xlfn.XLOOKUP($I182,Players!$C:$C,Players!D:D,1000)</f>
        <v>0</v>
      </c>
      <c r="L182" s="5">
        <f>_xlfn.XLOOKUP($I182,Players!$C:$C,Players!E:E,1000)</f>
        <v>0</v>
      </c>
      <c r="M182" s="5">
        <f>_xlfn.XLOOKUP($I182,Players!$C:$C,Players!F:F,1000)</f>
        <v>0</v>
      </c>
      <c r="N182" s="5">
        <f>_xlfn.XLOOKUP($I182,Players!$C:$C,Players!G:G,1000)</f>
        <v>0</v>
      </c>
      <c r="O182" s="5">
        <f t="shared" si="46"/>
        <v>0</v>
      </c>
      <c r="P182">
        <f>_xlfn.RANK.AVG(Q182,Q180:Q185,1)</f>
        <v>3</v>
      </c>
      <c r="Q182">
        <f>_xlfn.RANK.AVG(O182,O180:O185)+J182/10</f>
        <v>3.8</v>
      </c>
    </row>
    <row r="183" spans="2:17" x14ac:dyDescent="0.45">
      <c r="D183" s="7"/>
      <c r="E183" s="7"/>
      <c r="I183" t="str">
        <f>_xlfn.XLOOKUP(E180,Teams!$B:$B,Teams!H:H,"N/A")</f>
        <v>Dustin Johnson</v>
      </c>
      <c r="J183" s="5">
        <f>_xlfn.XLOOKUP($I183,Players!$C:$C,Players!A:A,1000)</f>
        <v>4</v>
      </c>
      <c r="K183" s="5">
        <f>_xlfn.XLOOKUP($I183,Players!$C:$C,Players!D:D,1000)</f>
        <v>0</v>
      </c>
      <c r="L183" s="5">
        <f>_xlfn.XLOOKUP($I183,Players!$C:$C,Players!E:E,1000)</f>
        <v>0</v>
      </c>
      <c r="M183" s="5">
        <f>_xlfn.XLOOKUP($I183,Players!$C:$C,Players!F:F,1000)</f>
        <v>0</v>
      </c>
      <c r="N183" s="5">
        <f>_xlfn.XLOOKUP($I183,Players!$C:$C,Players!G:G,1000)</f>
        <v>0</v>
      </c>
      <c r="O183" s="5">
        <f>SUM(K183:N183)</f>
        <v>0</v>
      </c>
      <c r="P183">
        <f>_xlfn.RANK.AVG(Q183,Q180:Q185,1)</f>
        <v>4</v>
      </c>
      <c r="Q183">
        <f>_xlfn.RANK.AVG(O183,O180:O185)+J183/10</f>
        <v>3.9</v>
      </c>
    </row>
    <row r="184" spans="2:17" x14ac:dyDescent="0.45">
      <c r="D184" s="7"/>
      <c r="E184" s="7"/>
      <c r="I184" t="str">
        <f>_xlfn.XLOOKUP(E180,Teams!$B:$B,Teams!I:I,"N/A")</f>
        <v>Adam Scott</v>
      </c>
      <c r="J184" s="5">
        <f>_xlfn.XLOOKUP($I184,Players!$C:$C,Players!A:A,1000)</f>
        <v>5</v>
      </c>
      <c r="K184" s="5">
        <f>_xlfn.XLOOKUP($I184,Players!$C:$C,Players!D:D,1000)</f>
        <v>0</v>
      </c>
      <c r="L184" s="5">
        <f>_xlfn.XLOOKUP($I184,Players!$C:$C,Players!E:E,1000)</f>
        <v>0</v>
      </c>
      <c r="M184" s="5">
        <f>_xlfn.XLOOKUP($I184,Players!$C:$C,Players!F:F,1000)</f>
        <v>0</v>
      </c>
      <c r="N184" s="5">
        <f>_xlfn.XLOOKUP($I184,Players!$C:$C,Players!G:G,1000)</f>
        <v>0</v>
      </c>
      <c r="O184" s="5">
        <f t="shared" ref="O184:O185" si="47">SUM(K184:N184)</f>
        <v>0</v>
      </c>
      <c r="P184">
        <f>_xlfn.RANK.AVG(Q184,Q180:Q185,1)</f>
        <v>5</v>
      </c>
      <c r="Q184">
        <f>_xlfn.RANK.AVG(O184,O180:O185)+J184/10</f>
        <v>4</v>
      </c>
    </row>
    <row r="185" spans="2:17" x14ac:dyDescent="0.45">
      <c r="D185" s="7"/>
      <c r="E185" s="7"/>
      <c r="I185" t="str">
        <f>_xlfn.XLOOKUP(E180,Teams!$B:$B,Teams!J:J,"N/A")</f>
        <v>Harris English</v>
      </c>
      <c r="J185" s="5">
        <f>_xlfn.XLOOKUP($I185,Players!$C:$C,Players!A:A,1000)</f>
        <v>6</v>
      </c>
      <c r="K185" s="5">
        <f>_xlfn.XLOOKUP($I185,Players!$C:$C,Players!D:D,1000)</f>
        <v>0</v>
      </c>
      <c r="L185" s="5">
        <f>_xlfn.XLOOKUP($I185,Players!$C:$C,Players!E:E,1000)</f>
        <v>0</v>
      </c>
      <c r="M185" s="5">
        <f>_xlfn.XLOOKUP($I185,Players!$C:$C,Players!F:F,1000)</f>
        <v>0</v>
      </c>
      <c r="N185" s="5">
        <f>_xlfn.XLOOKUP($I185,Players!$C:$C,Players!G:G,1000)</f>
        <v>0</v>
      </c>
      <c r="O185" s="5">
        <f t="shared" si="47"/>
        <v>0</v>
      </c>
      <c r="P185">
        <f>_xlfn.RANK.AVG(Q185,Q180:Q185,1)</f>
        <v>6</v>
      </c>
      <c r="Q185">
        <f>_xlfn.RANK.AVG(O185,O180:O185)+J185/10</f>
        <v>4.0999999999999996</v>
      </c>
    </row>
    <row r="186" spans="2:17" x14ac:dyDescent="0.45">
      <c r="D186" s="7"/>
      <c r="E186" s="7"/>
      <c r="O186" s="5"/>
    </row>
    <row r="187" spans="2:17" x14ac:dyDescent="0.45">
      <c r="B187">
        <f>COUNTIF(C$40:C187,C187)-1</f>
        <v>21</v>
      </c>
      <c r="C187">
        <f>_xlfn.RANK.AVG(G187,$G$40:$G$210,1)</f>
        <v>11.5</v>
      </c>
      <c r="D187" s="8">
        <f>VALUE(ROUNDDOWN(C187,0)+B187/100)</f>
        <v>11.21</v>
      </c>
      <c r="E187" s="9">
        <f>E180+1</f>
        <v>22</v>
      </c>
      <c r="F187" t="str">
        <f>_xlfn.XLOOKUP(E187,Teams!B:B,Teams!C:C,"N/A")</f>
        <v>Luke</v>
      </c>
      <c r="G187" s="5">
        <f>SMALL(O187:O192,1)+SMALL(O187:O192,2)+SMALL(O187:O192,3)+SMALL(O187:O192,4)</f>
        <v>0</v>
      </c>
      <c r="H187">
        <f>_xlfn.XLOOKUP($E187,Teams!$B:$B,Teams!D:D,"N/A")</f>
        <v>-10</v>
      </c>
      <c r="I187" t="str">
        <f>_xlfn.XLOOKUP(E187,Teams!$B:$B,Teams!E:E,"N/A")</f>
        <v>Scottie Scheffler</v>
      </c>
      <c r="J187" s="5">
        <f>_xlfn.XLOOKUP($I187,Players!$C:$C,Players!A:A,1000)</f>
        <v>1</v>
      </c>
      <c r="K187" s="5">
        <f>_xlfn.XLOOKUP($I187,Players!$C:$C,Players!D:D,1000)</f>
        <v>0</v>
      </c>
      <c r="L187" s="5">
        <f>_xlfn.XLOOKUP($I187,Players!$C:$C,Players!E:E,1000)</f>
        <v>0</v>
      </c>
      <c r="M187" s="5">
        <f>_xlfn.XLOOKUP($I187,Players!$C:$C,Players!F:F,1000)</f>
        <v>0</v>
      </c>
      <c r="N187" s="5">
        <f>_xlfn.XLOOKUP($I187,Players!$C:$C,Players!G:G,1000)</f>
        <v>0</v>
      </c>
      <c r="O187" s="5">
        <f>SUM(K187:N187)</f>
        <v>0</v>
      </c>
      <c r="P187">
        <f>_xlfn.RANK.AVG(Q187,Q187:Q192,1)</f>
        <v>1</v>
      </c>
      <c r="Q187">
        <f>_xlfn.RANK.AVG(O187,O187:O192)+J187/10</f>
        <v>3.6</v>
      </c>
    </row>
    <row r="188" spans="2:17" x14ac:dyDescent="0.45">
      <c r="D188" s="7"/>
      <c r="E188" s="7"/>
      <c r="I188" t="str">
        <f>_xlfn.XLOOKUP(E187,Teams!$B:$B,Teams!F:F,"N/A")</f>
        <v>Brooks Koepka</v>
      </c>
      <c r="J188" s="5">
        <f>_xlfn.XLOOKUP($I188,Players!$C:$C,Players!A:A,1000)</f>
        <v>2</v>
      </c>
      <c r="K188" s="5">
        <f>_xlfn.XLOOKUP($I188,Players!$C:$C,Players!D:D,1000)</f>
        <v>0</v>
      </c>
      <c r="L188" s="5">
        <f>_xlfn.XLOOKUP($I188,Players!$C:$C,Players!E:E,1000)</f>
        <v>0</v>
      </c>
      <c r="M188" s="5">
        <f>_xlfn.XLOOKUP($I188,Players!$C:$C,Players!F:F,1000)</f>
        <v>0</v>
      </c>
      <c r="N188" s="5">
        <f>_xlfn.XLOOKUP($I188,Players!$C:$C,Players!G:G,1000)</f>
        <v>0</v>
      </c>
      <c r="O188" s="5">
        <f t="shared" ref="O188:O189" si="48">SUM(K188:N188)</f>
        <v>0</v>
      </c>
      <c r="P188">
        <f>_xlfn.RANK.AVG(Q188,Q187:Q192,1)</f>
        <v>2</v>
      </c>
      <c r="Q188">
        <f>_xlfn.RANK.AVG(O188,O187:O192)+J188/10</f>
        <v>3.7</v>
      </c>
    </row>
    <row r="189" spans="2:17" x14ac:dyDescent="0.45">
      <c r="D189" s="7"/>
      <c r="E189" s="7"/>
      <c r="I189" t="str">
        <f>_xlfn.XLOOKUP(E187,Teams!$B:$B,Teams!G:G,"N/A")</f>
        <v>Cameron Smith</v>
      </c>
      <c r="J189" s="5">
        <f>_xlfn.XLOOKUP($I189,Players!$C:$C,Players!A:A,1000)</f>
        <v>3</v>
      </c>
      <c r="K189" s="5">
        <f>_xlfn.XLOOKUP($I189,Players!$C:$C,Players!D:D,1000)</f>
        <v>0</v>
      </c>
      <c r="L189" s="5">
        <f>_xlfn.XLOOKUP($I189,Players!$C:$C,Players!E:E,1000)</f>
        <v>0</v>
      </c>
      <c r="M189" s="5">
        <f>_xlfn.XLOOKUP($I189,Players!$C:$C,Players!F:F,1000)</f>
        <v>0</v>
      </c>
      <c r="N189" s="5">
        <f>_xlfn.XLOOKUP($I189,Players!$C:$C,Players!G:G,1000)</f>
        <v>0</v>
      </c>
      <c r="O189" s="5">
        <f t="shared" si="48"/>
        <v>0</v>
      </c>
      <c r="P189">
        <f>_xlfn.RANK.AVG(Q189,Q187:Q192,1)</f>
        <v>3</v>
      </c>
      <c r="Q189">
        <f>_xlfn.RANK.AVG(O189,O187:O192)+J189/10</f>
        <v>3.8</v>
      </c>
    </row>
    <row r="190" spans="2:17" x14ac:dyDescent="0.45">
      <c r="D190" s="7"/>
      <c r="E190" s="7"/>
      <c r="I190" t="str">
        <f>_xlfn.XLOOKUP(E187,Teams!$B:$B,Teams!H:H,"N/A")</f>
        <v>Dustin Johnson</v>
      </c>
      <c r="J190" s="5">
        <f>_xlfn.XLOOKUP($I190,Players!$C:$C,Players!A:A,1000)</f>
        <v>4</v>
      </c>
      <c r="K190" s="5">
        <f>_xlfn.XLOOKUP($I190,Players!$C:$C,Players!D:D,1000)</f>
        <v>0</v>
      </c>
      <c r="L190" s="5">
        <f>_xlfn.XLOOKUP($I190,Players!$C:$C,Players!E:E,1000)</f>
        <v>0</v>
      </c>
      <c r="M190" s="5">
        <f>_xlfn.XLOOKUP($I190,Players!$C:$C,Players!F:F,1000)</f>
        <v>0</v>
      </c>
      <c r="N190" s="5">
        <f>_xlfn.XLOOKUP($I190,Players!$C:$C,Players!G:G,1000)</f>
        <v>0</v>
      </c>
      <c r="O190" s="5">
        <f>SUM(K190:N190)</f>
        <v>0</v>
      </c>
      <c r="P190">
        <f>_xlfn.RANK.AVG(Q190,Q187:Q192,1)</f>
        <v>4</v>
      </c>
      <c r="Q190">
        <f>_xlfn.RANK.AVG(O190,O187:O192)+J190/10</f>
        <v>3.9</v>
      </c>
    </row>
    <row r="191" spans="2:17" x14ac:dyDescent="0.45">
      <c r="D191" s="7"/>
      <c r="E191" s="7"/>
      <c r="I191" t="str">
        <f>_xlfn.XLOOKUP(E187,Teams!$B:$B,Teams!I:I,"N/A")</f>
        <v>Brian Harman</v>
      </c>
      <c r="J191" s="5">
        <f>_xlfn.XLOOKUP($I191,Players!$C:$C,Players!A:A,1000)</f>
        <v>5</v>
      </c>
      <c r="K191" s="5">
        <f>_xlfn.XLOOKUP($I191,Players!$C:$C,Players!D:D,1000)</f>
        <v>0</v>
      </c>
      <c r="L191" s="5">
        <f>_xlfn.XLOOKUP($I191,Players!$C:$C,Players!E:E,1000)</f>
        <v>0</v>
      </c>
      <c r="M191" s="5">
        <f>_xlfn.XLOOKUP($I191,Players!$C:$C,Players!F:F,1000)</f>
        <v>0</v>
      </c>
      <c r="N191" s="5">
        <f>_xlfn.XLOOKUP($I191,Players!$C:$C,Players!G:G,1000)</f>
        <v>0</v>
      </c>
      <c r="O191" s="5">
        <f t="shared" ref="O191:O192" si="49">SUM(K191:N191)</f>
        <v>0</v>
      </c>
      <c r="P191">
        <f>_xlfn.RANK.AVG(Q191,Q187:Q192,1)</f>
        <v>5</v>
      </c>
      <c r="Q191">
        <f>_xlfn.RANK.AVG(O191,O187:O192)+J191/10</f>
        <v>4</v>
      </c>
    </row>
    <row r="192" spans="2:17" x14ac:dyDescent="0.45">
      <c r="D192" s="7"/>
      <c r="E192" s="7"/>
      <c r="I192" t="str">
        <f>_xlfn.XLOOKUP(E187,Teams!$B:$B,Teams!J:J,"N/A")</f>
        <v>Harris English</v>
      </c>
      <c r="J192" s="5">
        <f>_xlfn.XLOOKUP($I192,Players!$C:$C,Players!A:A,1000)</f>
        <v>6</v>
      </c>
      <c r="K192" s="5">
        <f>_xlfn.XLOOKUP($I192,Players!$C:$C,Players!D:D,1000)</f>
        <v>0</v>
      </c>
      <c r="L192" s="5">
        <f>_xlfn.XLOOKUP($I192,Players!$C:$C,Players!E:E,1000)</f>
        <v>0</v>
      </c>
      <c r="M192" s="5">
        <f>_xlfn.XLOOKUP($I192,Players!$C:$C,Players!F:F,1000)</f>
        <v>0</v>
      </c>
      <c r="N192" s="5">
        <f>_xlfn.XLOOKUP($I192,Players!$C:$C,Players!G:G,1000)</f>
        <v>0</v>
      </c>
      <c r="O192" s="5">
        <f t="shared" si="49"/>
        <v>0</v>
      </c>
      <c r="P192">
        <f>_xlfn.RANK.AVG(Q192,Q187:Q192,1)</f>
        <v>6</v>
      </c>
      <c r="Q192">
        <f>_xlfn.RANK.AVG(O192,O187:O192)+J192/10</f>
        <v>4.0999999999999996</v>
      </c>
    </row>
    <row r="193" spans="2:17" x14ac:dyDescent="0.45">
      <c r="D193" s="7"/>
      <c r="E193" s="7"/>
      <c r="O193" s="5"/>
    </row>
    <row r="194" spans="2:17" x14ac:dyDescent="0.45">
      <c r="B194">
        <f>COUNTIF(C$40:C194,C194)-1</f>
        <v>0</v>
      </c>
      <c r="C194">
        <f>_xlfn.RANK.AVG(G194,$G$40:$G$210,1)</f>
        <v>23.5</v>
      </c>
      <c r="D194" s="8">
        <f>VALUE(ROUNDDOWN(C194,0)+B194/100)</f>
        <v>23</v>
      </c>
      <c r="E194" s="9">
        <f>E187+1</f>
        <v>23</v>
      </c>
      <c r="F194">
        <f>_xlfn.XLOOKUP(E194,Teams!B:B,Teams!C:C,"N/A")</f>
        <v>0</v>
      </c>
      <c r="G194" s="5">
        <f>SMALL(O194:O199,1)+SMALL(O194:O199,2)+SMALL(O194:O199,3)+SMALL(O194:O199,4)</f>
        <v>16000</v>
      </c>
      <c r="H194">
        <f>_xlfn.XLOOKUP($E194,Teams!$B:$B,Teams!D:D,"N/A")</f>
        <v>0</v>
      </c>
      <c r="I194">
        <f>_xlfn.XLOOKUP(E194,Teams!$B:$B,Teams!E:E,"N/A")</f>
        <v>0</v>
      </c>
      <c r="J194" s="5">
        <f>_xlfn.XLOOKUP($I194,Players!$C:$C,Players!A:A,1000)</f>
        <v>1000</v>
      </c>
      <c r="K194" s="5">
        <f>_xlfn.XLOOKUP($I194,Players!$C:$C,Players!D:D,1000)</f>
        <v>1000</v>
      </c>
      <c r="L194" s="5">
        <f>_xlfn.XLOOKUP($I194,Players!$C:$C,Players!E:E,1000)</f>
        <v>1000</v>
      </c>
      <c r="M194" s="5">
        <f>_xlfn.XLOOKUP($I194,Players!$C:$C,Players!F:F,1000)</f>
        <v>1000</v>
      </c>
      <c r="N194" s="5">
        <f>_xlfn.XLOOKUP($I194,Players!$C:$C,Players!G:G,1000)</f>
        <v>1000</v>
      </c>
      <c r="O194" s="5">
        <f>SUM(K194:N194)</f>
        <v>4000</v>
      </c>
      <c r="P194">
        <f>_xlfn.RANK.AVG(Q194,Q194:Q199,1)</f>
        <v>3.5</v>
      </c>
      <c r="Q194">
        <f>_xlfn.RANK.AVG(O194,O194:O199)+J194/10</f>
        <v>103.5</v>
      </c>
    </row>
    <row r="195" spans="2:17" x14ac:dyDescent="0.45">
      <c r="D195" s="7"/>
      <c r="E195" s="7"/>
      <c r="I195">
        <f>_xlfn.XLOOKUP(E194,Teams!$B:$B,Teams!F:F,"N/A")</f>
        <v>0</v>
      </c>
      <c r="J195" s="5">
        <f>_xlfn.XLOOKUP($I195,Players!$C:$C,Players!A:A,1000)</f>
        <v>1000</v>
      </c>
      <c r="K195" s="5">
        <f>_xlfn.XLOOKUP($I195,Players!$C:$C,Players!D:D,1000)</f>
        <v>1000</v>
      </c>
      <c r="L195" s="5">
        <f>_xlfn.XLOOKUP($I195,Players!$C:$C,Players!E:E,1000)</f>
        <v>1000</v>
      </c>
      <c r="M195" s="5">
        <f>_xlfn.XLOOKUP($I195,Players!$C:$C,Players!F:F,1000)</f>
        <v>1000</v>
      </c>
      <c r="N195" s="5">
        <f>_xlfn.XLOOKUP($I195,Players!$C:$C,Players!G:G,1000)</f>
        <v>1000</v>
      </c>
      <c r="O195" s="5">
        <f t="shared" ref="O195:O196" si="50">SUM(K195:N195)</f>
        <v>4000</v>
      </c>
      <c r="P195">
        <f>_xlfn.RANK.AVG(Q195,Q194:Q199,1)</f>
        <v>3.5</v>
      </c>
      <c r="Q195">
        <f>_xlfn.RANK.AVG(O195,O194:O199)+J195/10</f>
        <v>103.5</v>
      </c>
    </row>
    <row r="196" spans="2:17" x14ac:dyDescent="0.45">
      <c r="D196" s="7"/>
      <c r="E196" s="7"/>
      <c r="I196">
        <f>_xlfn.XLOOKUP(E194,Teams!$B:$B,Teams!G:G,"N/A")</f>
        <v>0</v>
      </c>
      <c r="J196" s="5">
        <f>_xlfn.XLOOKUP($I196,Players!$C:$C,Players!A:A,1000)</f>
        <v>1000</v>
      </c>
      <c r="K196" s="5">
        <f>_xlfn.XLOOKUP($I196,Players!$C:$C,Players!D:D,1000)</f>
        <v>1000</v>
      </c>
      <c r="L196" s="5">
        <f>_xlfn.XLOOKUP($I196,Players!$C:$C,Players!E:E,1000)</f>
        <v>1000</v>
      </c>
      <c r="M196" s="5">
        <f>_xlfn.XLOOKUP($I196,Players!$C:$C,Players!F:F,1000)</f>
        <v>1000</v>
      </c>
      <c r="N196" s="5">
        <f>_xlfn.XLOOKUP($I196,Players!$C:$C,Players!G:G,1000)</f>
        <v>1000</v>
      </c>
      <c r="O196" s="5">
        <f t="shared" si="50"/>
        <v>4000</v>
      </c>
      <c r="P196">
        <f>_xlfn.RANK.AVG(Q196,Q194:Q199,1)</f>
        <v>3.5</v>
      </c>
      <c r="Q196">
        <f>_xlfn.RANK.AVG(O196,O194:O199)+J196/10</f>
        <v>103.5</v>
      </c>
    </row>
    <row r="197" spans="2:17" x14ac:dyDescent="0.45">
      <c r="D197" s="7"/>
      <c r="E197" s="7"/>
      <c r="I197">
        <f>_xlfn.XLOOKUP(E194,Teams!$B:$B,Teams!H:H,"N/A")</f>
        <v>0</v>
      </c>
      <c r="J197" s="5">
        <f>_xlfn.XLOOKUP($I197,Players!$C:$C,Players!A:A,1000)</f>
        <v>1000</v>
      </c>
      <c r="K197" s="5">
        <f>_xlfn.XLOOKUP($I197,Players!$C:$C,Players!D:D,1000)</f>
        <v>1000</v>
      </c>
      <c r="L197" s="5">
        <f>_xlfn.XLOOKUP($I197,Players!$C:$C,Players!E:E,1000)</f>
        <v>1000</v>
      </c>
      <c r="M197" s="5">
        <f>_xlfn.XLOOKUP($I197,Players!$C:$C,Players!F:F,1000)</f>
        <v>1000</v>
      </c>
      <c r="N197" s="5">
        <f>_xlfn.XLOOKUP($I197,Players!$C:$C,Players!G:G,1000)</f>
        <v>1000</v>
      </c>
      <c r="O197" s="5">
        <f>SUM(K197:N197)</f>
        <v>4000</v>
      </c>
      <c r="P197">
        <f>_xlfn.RANK.AVG(Q197,Q194:Q199,1)</f>
        <v>3.5</v>
      </c>
      <c r="Q197">
        <f>_xlfn.RANK.AVG(O197,O194:O199)+J197/10</f>
        <v>103.5</v>
      </c>
    </row>
    <row r="198" spans="2:17" x14ac:dyDescent="0.45">
      <c r="D198" s="7"/>
      <c r="E198" s="7"/>
      <c r="I198">
        <f>_xlfn.XLOOKUP(E194,Teams!$B:$B,Teams!I:I,"N/A")</f>
        <v>0</v>
      </c>
      <c r="J198" s="5">
        <f>_xlfn.XLOOKUP($I198,Players!$C:$C,Players!A:A,1000)</f>
        <v>1000</v>
      </c>
      <c r="K198" s="5">
        <f>_xlfn.XLOOKUP($I198,Players!$C:$C,Players!D:D,1000)</f>
        <v>1000</v>
      </c>
      <c r="L198" s="5">
        <f>_xlfn.XLOOKUP($I198,Players!$C:$C,Players!E:E,1000)</f>
        <v>1000</v>
      </c>
      <c r="M198" s="5">
        <f>_xlfn.XLOOKUP($I198,Players!$C:$C,Players!F:F,1000)</f>
        <v>1000</v>
      </c>
      <c r="N198" s="5">
        <f>_xlfn.XLOOKUP($I198,Players!$C:$C,Players!G:G,1000)</f>
        <v>1000</v>
      </c>
      <c r="O198" s="5">
        <f t="shared" ref="O198:O199" si="51">SUM(K198:N198)</f>
        <v>4000</v>
      </c>
      <c r="P198">
        <f>_xlfn.RANK.AVG(Q198,Q194:Q199,1)</f>
        <v>3.5</v>
      </c>
      <c r="Q198">
        <f>_xlfn.RANK.AVG(O198,O194:O199)+J198/10</f>
        <v>103.5</v>
      </c>
    </row>
    <row r="199" spans="2:17" x14ac:dyDescent="0.45">
      <c r="D199" s="7"/>
      <c r="E199" s="7"/>
      <c r="I199">
        <f>_xlfn.XLOOKUP(E194,Teams!$B:$B,Teams!J:J,"N/A")</f>
        <v>0</v>
      </c>
      <c r="J199" s="5">
        <f>_xlfn.XLOOKUP($I199,Players!$C:$C,Players!A:A,1000)</f>
        <v>1000</v>
      </c>
      <c r="K199" s="5">
        <f>_xlfn.XLOOKUP($I199,Players!$C:$C,Players!D:D,1000)</f>
        <v>1000</v>
      </c>
      <c r="L199" s="5">
        <f>_xlfn.XLOOKUP($I199,Players!$C:$C,Players!E:E,1000)</f>
        <v>1000</v>
      </c>
      <c r="M199" s="5">
        <f>_xlfn.XLOOKUP($I199,Players!$C:$C,Players!F:F,1000)</f>
        <v>1000</v>
      </c>
      <c r="N199" s="5">
        <f>_xlfn.XLOOKUP($I199,Players!$C:$C,Players!G:G,1000)</f>
        <v>1000</v>
      </c>
      <c r="O199" s="5">
        <f t="shared" si="51"/>
        <v>4000</v>
      </c>
      <c r="P199">
        <f>_xlfn.RANK.AVG(Q199,Q194:Q199,1)</f>
        <v>3.5</v>
      </c>
      <c r="Q199">
        <f>_xlfn.RANK.AVG(O199,O194:O199)+J199/10</f>
        <v>103.5</v>
      </c>
    </row>
    <row r="200" spans="2:17" x14ac:dyDescent="0.45">
      <c r="D200" s="7"/>
      <c r="E200" s="7"/>
      <c r="O200" s="5"/>
    </row>
    <row r="201" spans="2:17" x14ac:dyDescent="0.45">
      <c r="B201">
        <f>COUNTIF(C$40:C201,C201)-1</f>
        <v>1</v>
      </c>
      <c r="C201">
        <f>_xlfn.RANK.AVG(G201,$G$40:$G$210,1)</f>
        <v>23.5</v>
      </c>
      <c r="D201" s="8">
        <f>VALUE(ROUNDDOWN(C201,0)+B201/100)</f>
        <v>23.01</v>
      </c>
      <c r="E201" s="9">
        <f>E194+1</f>
        <v>24</v>
      </c>
      <c r="F201">
        <f>_xlfn.XLOOKUP(E201,Teams!B:B,Teams!C:C,"N/A")</f>
        <v>0</v>
      </c>
      <c r="G201" s="5">
        <f>SMALL(O201:O206,1)+SMALL(O201:O206,2)+SMALL(O201:O206,3)+SMALL(O201:O206,4)</f>
        <v>16000</v>
      </c>
      <c r="H201">
        <f>_xlfn.XLOOKUP($E201,Teams!$B:$B,Teams!D:D,"N/A")</f>
        <v>0</v>
      </c>
      <c r="I201">
        <f>_xlfn.XLOOKUP(E201,Teams!$B:$B,Teams!E:E,"N/A")</f>
        <v>0</v>
      </c>
      <c r="J201" s="5">
        <f>_xlfn.XLOOKUP($I201,Players!$C:$C,Players!A:A,1000)</f>
        <v>1000</v>
      </c>
      <c r="K201" s="5">
        <f>_xlfn.XLOOKUP($I201,Players!$C:$C,Players!D:D,1000)</f>
        <v>1000</v>
      </c>
      <c r="L201" s="5">
        <f>_xlfn.XLOOKUP($I201,Players!$C:$C,Players!E:E,1000)</f>
        <v>1000</v>
      </c>
      <c r="M201" s="5">
        <f>_xlfn.XLOOKUP($I201,Players!$C:$C,Players!F:F,1000)</f>
        <v>1000</v>
      </c>
      <c r="N201" s="5">
        <f>_xlfn.XLOOKUP($I201,Players!$C:$C,Players!G:G,1000)</f>
        <v>1000</v>
      </c>
      <c r="O201" s="5">
        <f>SUM(K201:N201)</f>
        <v>4000</v>
      </c>
      <c r="P201">
        <f>_xlfn.RANK.AVG(Q201,Q201:Q206,1)</f>
        <v>3.5</v>
      </c>
      <c r="Q201">
        <f>_xlfn.RANK.AVG(O201,O201:O206)+J201/10</f>
        <v>103.5</v>
      </c>
    </row>
    <row r="202" spans="2:17" x14ac:dyDescent="0.45">
      <c r="D202" s="7"/>
      <c r="E202" s="7"/>
      <c r="I202">
        <f>_xlfn.XLOOKUP(E201,Teams!$B:$B,Teams!F:F,"N/A")</f>
        <v>0</v>
      </c>
      <c r="J202" s="5">
        <f>_xlfn.XLOOKUP($I202,Players!$C:$C,Players!A:A,1000)</f>
        <v>1000</v>
      </c>
      <c r="K202" s="5">
        <f>_xlfn.XLOOKUP($I202,Players!$C:$C,Players!D:D,1000)</f>
        <v>1000</v>
      </c>
      <c r="L202" s="5">
        <f>_xlfn.XLOOKUP($I202,Players!$C:$C,Players!E:E,1000)</f>
        <v>1000</v>
      </c>
      <c r="M202" s="5">
        <f>_xlfn.XLOOKUP($I202,Players!$C:$C,Players!F:F,1000)</f>
        <v>1000</v>
      </c>
      <c r="N202" s="5">
        <f>_xlfn.XLOOKUP($I202,Players!$C:$C,Players!G:G,1000)</f>
        <v>1000</v>
      </c>
      <c r="O202" s="5">
        <f t="shared" ref="O202:O203" si="52">SUM(K202:N202)</f>
        <v>4000</v>
      </c>
      <c r="P202">
        <f>_xlfn.RANK.AVG(Q202,Q201:Q206,1)</f>
        <v>3.5</v>
      </c>
      <c r="Q202">
        <f>_xlfn.RANK.AVG(O202,O201:O206)+J202/10</f>
        <v>103.5</v>
      </c>
    </row>
    <row r="203" spans="2:17" x14ac:dyDescent="0.45">
      <c r="D203" s="7"/>
      <c r="E203" s="7"/>
      <c r="I203">
        <f>_xlfn.XLOOKUP(E201,Teams!$B:$B,Teams!G:G,"N/A")</f>
        <v>0</v>
      </c>
      <c r="J203" s="5">
        <f>_xlfn.XLOOKUP($I203,Players!$C:$C,Players!A:A,1000)</f>
        <v>1000</v>
      </c>
      <c r="K203" s="5">
        <f>_xlfn.XLOOKUP($I203,Players!$C:$C,Players!D:D,1000)</f>
        <v>1000</v>
      </c>
      <c r="L203" s="5">
        <f>_xlfn.XLOOKUP($I203,Players!$C:$C,Players!E:E,1000)</f>
        <v>1000</v>
      </c>
      <c r="M203" s="5">
        <f>_xlfn.XLOOKUP($I203,Players!$C:$C,Players!F:F,1000)</f>
        <v>1000</v>
      </c>
      <c r="N203" s="5">
        <f>_xlfn.XLOOKUP($I203,Players!$C:$C,Players!G:G,1000)</f>
        <v>1000</v>
      </c>
      <c r="O203" s="5">
        <f t="shared" si="52"/>
        <v>4000</v>
      </c>
      <c r="P203">
        <f>_xlfn.RANK.AVG(Q203,Q201:Q206,1)</f>
        <v>3.5</v>
      </c>
      <c r="Q203">
        <f>_xlfn.RANK.AVG(O203,O201:O206)+J203/10</f>
        <v>103.5</v>
      </c>
    </row>
    <row r="204" spans="2:17" x14ac:dyDescent="0.45">
      <c r="D204" s="7"/>
      <c r="E204" s="7"/>
      <c r="I204">
        <f>_xlfn.XLOOKUP(E201,Teams!$B:$B,Teams!H:H,"N/A")</f>
        <v>0</v>
      </c>
      <c r="J204" s="5">
        <f>_xlfn.XLOOKUP($I204,Players!$C:$C,Players!A:A,1000)</f>
        <v>1000</v>
      </c>
      <c r="K204" s="5">
        <f>_xlfn.XLOOKUP($I204,Players!$C:$C,Players!D:D,1000)</f>
        <v>1000</v>
      </c>
      <c r="L204" s="5">
        <f>_xlfn.XLOOKUP($I204,Players!$C:$C,Players!E:E,1000)</f>
        <v>1000</v>
      </c>
      <c r="M204" s="5">
        <f>_xlfn.XLOOKUP($I204,Players!$C:$C,Players!F:F,1000)</f>
        <v>1000</v>
      </c>
      <c r="N204" s="5">
        <f>_xlfn.XLOOKUP($I204,Players!$C:$C,Players!G:G,1000)</f>
        <v>1000</v>
      </c>
      <c r="O204" s="5">
        <f>SUM(K204:N204)</f>
        <v>4000</v>
      </c>
      <c r="P204">
        <f>_xlfn.RANK.AVG(Q204,Q201:Q206,1)</f>
        <v>3.5</v>
      </c>
      <c r="Q204">
        <f>_xlfn.RANK.AVG(O204,O201:O206)+J204/10</f>
        <v>103.5</v>
      </c>
    </row>
    <row r="205" spans="2:17" x14ac:dyDescent="0.45">
      <c r="D205" s="7"/>
      <c r="E205" s="7"/>
      <c r="I205">
        <f>_xlfn.XLOOKUP(E201,Teams!$B:$B,Teams!I:I,"N/A")</f>
        <v>0</v>
      </c>
      <c r="J205" s="5">
        <f>_xlfn.XLOOKUP($I205,Players!$C:$C,Players!A:A,1000)</f>
        <v>1000</v>
      </c>
      <c r="K205" s="5">
        <f>_xlfn.XLOOKUP($I205,Players!$C:$C,Players!D:D,1000)</f>
        <v>1000</v>
      </c>
      <c r="L205" s="5">
        <f>_xlfn.XLOOKUP($I205,Players!$C:$C,Players!E:E,1000)</f>
        <v>1000</v>
      </c>
      <c r="M205" s="5">
        <f>_xlfn.XLOOKUP($I205,Players!$C:$C,Players!F:F,1000)</f>
        <v>1000</v>
      </c>
      <c r="N205" s="5">
        <f>_xlfn.XLOOKUP($I205,Players!$C:$C,Players!G:G,1000)</f>
        <v>1000</v>
      </c>
      <c r="O205" s="5">
        <f t="shared" ref="O205:O206" si="53">SUM(K205:N205)</f>
        <v>4000</v>
      </c>
      <c r="P205">
        <f>_xlfn.RANK.AVG(Q205,Q201:Q206,1)</f>
        <v>3.5</v>
      </c>
      <c r="Q205">
        <f>_xlfn.RANK.AVG(O205,O201:O206)+J205/10</f>
        <v>103.5</v>
      </c>
    </row>
    <row r="206" spans="2:17" x14ac:dyDescent="0.45">
      <c r="D206" s="7"/>
      <c r="E206" s="7"/>
      <c r="I206">
        <f>_xlfn.XLOOKUP(E201,Teams!$B:$B,Teams!J:J,"N/A")</f>
        <v>0</v>
      </c>
      <c r="J206" s="5">
        <f>_xlfn.XLOOKUP($I206,Players!$C:$C,Players!A:A,1000)</f>
        <v>1000</v>
      </c>
      <c r="K206" s="5">
        <f>_xlfn.XLOOKUP($I206,Players!$C:$C,Players!D:D,1000)</f>
        <v>1000</v>
      </c>
      <c r="L206" s="5">
        <f>_xlfn.XLOOKUP($I206,Players!$C:$C,Players!E:E,1000)</f>
        <v>1000</v>
      </c>
      <c r="M206" s="5">
        <f>_xlfn.XLOOKUP($I206,Players!$C:$C,Players!F:F,1000)</f>
        <v>1000</v>
      </c>
      <c r="N206" s="5">
        <f>_xlfn.XLOOKUP($I206,Players!$C:$C,Players!G:G,1000)</f>
        <v>1000</v>
      </c>
      <c r="O206" s="5">
        <f t="shared" si="53"/>
        <v>4000</v>
      </c>
      <c r="P206">
        <f>_xlfn.RANK.AVG(Q206,Q201:Q206,1)</f>
        <v>3.5</v>
      </c>
      <c r="Q206">
        <f>_xlfn.RANK.AVG(O206,O201:O206)+J206/10</f>
        <v>103.5</v>
      </c>
    </row>
  </sheetData>
  <conditionalFormatting sqref="O40:O45">
    <cfRule type="expression" dxfId="70" priority="1591">
      <formula>$P40&lt;3</formula>
    </cfRule>
  </conditionalFormatting>
  <conditionalFormatting sqref="O47:O52">
    <cfRule type="expression" dxfId="69" priority="1523">
      <formula>$P47&lt;3</formula>
    </cfRule>
  </conditionalFormatting>
  <conditionalFormatting sqref="O54:O59">
    <cfRule type="expression" dxfId="68" priority="1522">
      <formula>$P54&lt;3</formula>
    </cfRule>
  </conditionalFormatting>
  <conditionalFormatting sqref="O61:O66">
    <cfRule type="expression" dxfId="67" priority="1521">
      <formula>$P61&lt;3</formula>
    </cfRule>
  </conditionalFormatting>
  <conditionalFormatting sqref="O68:O73">
    <cfRule type="expression" dxfId="66" priority="1520">
      <formula>$P68&lt;3</formula>
    </cfRule>
  </conditionalFormatting>
  <conditionalFormatting sqref="O75:O80">
    <cfRule type="expression" dxfId="65" priority="1519">
      <formula>$P75&lt;3</formula>
    </cfRule>
  </conditionalFormatting>
  <conditionalFormatting sqref="O82:O87">
    <cfRule type="expression" dxfId="64" priority="1518">
      <formula>$P82&lt;3</formula>
    </cfRule>
  </conditionalFormatting>
  <conditionalFormatting sqref="O89:O94">
    <cfRule type="expression" dxfId="63" priority="1513">
      <formula>$P89&lt;3</formula>
    </cfRule>
  </conditionalFormatting>
  <conditionalFormatting sqref="O96:O101">
    <cfRule type="expression" dxfId="62" priority="1283">
      <formula>$P96&lt;3</formula>
    </cfRule>
  </conditionalFormatting>
  <conditionalFormatting sqref="O103:O108">
    <cfRule type="expression" dxfId="61" priority="1280">
      <formula>$P103&lt;3</formula>
    </cfRule>
  </conditionalFormatting>
  <conditionalFormatting sqref="O110:O115">
    <cfRule type="expression" dxfId="60" priority="1265">
      <formula>$P110&lt;3</formula>
    </cfRule>
  </conditionalFormatting>
  <conditionalFormatting sqref="O117:O122">
    <cfRule type="expression" dxfId="59" priority="1262">
      <formula>$P117&lt;3</formula>
    </cfRule>
  </conditionalFormatting>
  <conditionalFormatting sqref="O124:O129">
    <cfRule type="expression" dxfId="58" priority="1215">
      <formula>$P124&lt;3</formula>
    </cfRule>
  </conditionalFormatting>
  <conditionalFormatting sqref="O131:O136">
    <cfRule type="expression" dxfId="57" priority="1030">
      <formula>$P131&lt;3</formula>
    </cfRule>
  </conditionalFormatting>
  <conditionalFormatting sqref="O138:O143">
    <cfRule type="expression" dxfId="56" priority="1001">
      <formula>$P138&lt;3</formula>
    </cfRule>
  </conditionalFormatting>
  <conditionalFormatting sqref="O145:O150">
    <cfRule type="expression" dxfId="55" priority="894">
      <formula>$P145&lt;3</formula>
    </cfRule>
  </conditionalFormatting>
  <conditionalFormatting sqref="O152:O157">
    <cfRule type="expression" dxfId="54" priority="865">
      <formula>$P152&lt;3</formula>
    </cfRule>
  </conditionalFormatting>
  <conditionalFormatting sqref="O159:O164">
    <cfRule type="expression" dxfId="53" priority="716">
      <formula>$P159&lt;3</formula>
    </cfRule>
  </conditionalFormatting>
  <conditionalFormatting sqref="O166:O171">
    <cfRule type="expression" dxfId="52" priority="687">
      <formula>$P166&lt;3</formula>
    </cfRule>
  </conditionalFormatting>
  <conditionalFormatting sqref="O173:O178">
    <cfRule type="expression" dxfId="51" priority="1">
      <formula>$P173&lt;3</formula>
    </cfRule>
  </conditionalFormatting>
  <conditionalFormatting sqref="O180:O185">
    <cfRule type="expression" dxfId="50" priority="2">
      <formula>$P180&lt;3</formula>
    </cfRule>
  </conditionalFormatting>
  <conditionalFormatting sqref="O187:O192">
    <cfRule type="expression" dxfId="49" priority="7">
      <formula>$P187&lt;3</formula>
    </cfRule>
  </conditionalFormatting>
  <conditionalFormatting sqref="O194:O199">
    <cfRule type="expression" dxfId="48" priority="4">
      <formula>$P194&lt;3</formula>
    </cfRule>
  </conditionalFormatting>
  <conditionalFormatting sqref="O201:O206">
    <cfRule type="expression" dxfId="47" priority="3">
      <formula>$P201&lt;3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DADB-FF72-461D-A3F0-B8B8608B3C76}">
  <sheetPr>
    <pageSetUpPr fitToPage="1"/>
  </sheetPr>
  <dimension ref="B2:S206"/>
  <sheetViews>
    <sheetView view="pageBreakPreview" topLeftCell="A187" zoomScale="80" zoomScaleNormal="75" zoomScaleSheetLayoutView="80" workbookViewId="0">
      <selection activeCell="F39" sqref="F39:O192"/>
    </sheetView>
  </sheetViews>
  <sheetFormatPr defaultRowHeight="14.25" outlineLevelRow="1" outlineLevelCol="1" x14ac:dyDescent="0.45"/>
  <cols>
    <col min="1" max="1" width="2.73046875" customWidth="1"/>
    <col min="2" max="3" width="9.1328125" customWidth="1" outlineLevel="1"/>
    <col min="4" max="5" width="9" customWidth="1" outlineLevel="1"/>
    <col min="6" max="6" width="11.59765625" bestFit="1" customWidth="1"/>
    <col min="7" max="7" width="11.59765625" customWidth="1"/>
    <col min="8" max="8" width="12.1328125" customWidth="1"/>
    <col min="9" max="9" width="18.1328125" bestFit="1" customWidth="1"/>
    <col min="10" max="10" width="8.3984375" bestFit="1" customWidth="1"/>
    <col min="11" max="15" width="8.59765625" customWidth="1"/>
    <col min="16" max="16" width="9" hidden="1" customWidth="1" outlineLevel="1"/>
    <col min="17" max="17" width="9.06640625" hidden="1" customWidth="1" outlineLevel="1"/>
    <col min="18" max="18" width="10.59765625" customWidth="1" collapsed="1"/>
    <col min="19" max="19" width="11.73046875" bestFit="1" customWidth="1"/>
  </cols>
  <sheetData>
    <row r="2" spans="3:19" ht="18" x14ac:dyDescent="0.55000000000000004">
      <c r="G2">
        <v>20</v>
      </c>
      <c r="H2" s="2"/>
      <c r="I2" s="2"/>
      <c r="J2" s="2"/>
      <c r="R2" s="1" t="s">
        <v>47</v>
      </c>
      <c r="S2" t="s">
        <v>44</v>
      </c>
    </row>
    <row r="3" spans="3:19" ht="18" x14ac:dyDescent="0.55000000000000004">
      <c r="F3" s="2" t="str">
        <f>"Masters Pool "&amp;TEXT(G2,"$0")&amp;" Each"</f>
        <v>Masters Pool $20 Each</v>
      </c>
      <c r="G3" s="2"/>
      <c r="R3" s="3" t="s">
        <v>47</v>
      </c>
      <c r="S3" t="s">
        <v>45</v>
      </c>
    </row>
    <row r="4" spans="3:19" ht="18" x14ac:dyDescent="0.55000000000000004">
      <c r="F4" s="2" t="s">
        <v>146</v>
      </c>
      <c r="G4" s="12">
        <f>+MAX(F10:F40)*G2</f>
        <v>440</v>
      </c>
      <c r="R4" s="4">
        <v>80</v>
      </c>
      <c r="S4" t="s">
        <v>46</v>
      </c>
    </row>
    <row r="5" spans="3:19" x14ac:dyDescent="0.45">
      <c r="F5" t="s">
        <v>147</v>
      </c>
    </row>
    <row r="6" spans="3:19" x14ac:dyDescent="0.45">
      <c r="F6" t="s">
        <v>148</v>
      </c>
    </row>
    <row r="7" spans="3:19" x14ac:dyDescent="0.45">
      <c r="F7" t="s">
        <v>43</v>
      </c>
    </row>
    <row r="9" spans="3:19" ht="20.25" x14ac:dyDescent="0.85">
      <c r="F9" s="15" t="s">
        <v>83</v>
      </c>
      <c r="G9" s="15" t="s">
        <v>37</v>
      </c>
      <c r="H9" s="15" t="s">
        <v>82</v>
      </c>
    </row>
    <row r="10" spans="3:19" x14ac:dyDescent="0.45">
      <c r="C10" s="6">
        <f t="shared" ref="C10:C35" si="0">SMALL($D$40:$D$210,F10)</f>
        <v>11</v>
      </c>
      <c r="F10">
        <f>Teams!B2</f>
        <v>1</v>
      </c>
      <c r="G10" t="str">
        <f t="shared" ref="G10:H29" si="1">_xlfn.XLOOKUP($C10,$D:$D,F:F)</f>
        <v>Demian</v>
      </c>
      <c r="H10" s="5">
        <f t="shared" si="1"/>
        <v>0</v>
      </c>
    </row>
    <row r="11" spans="3:19" x14ac:dyDescent="0.45">
      <c r="C11" s="6">
        <f t="shared" si="0"/>
        <v>11.01</v>
      </c>
      <c r="F11">
        <f>Teams!B3</f>
        <v>2</v>
      </c>
      <c r="G11" t="str">
        <f t="shared" si="1"/>
        <v>Jason</v>
      </c>
      <c r="H11" s="5">
        <f t="shared" si="1"/>
        <v>0</v>
      </c>
    </row>
    <row r="12" spans="3:19" x14ac:dyDescent="0.45">
      <c r="C12" s="6">
        <f t="shared" si="0"/>
        <v>11.02</v>
      </c>
      <c r="F12">
        <f>Teams!B4</f>
        <v>3</v>
      </c>
      <c r="G12" t="str">
        <f t="shared" si="1"/>
        <v>Natron</v>
      </c>
      <c r="H12" s="5">
        <f t="shared" si="1"/>
        <v>0</v>
      </c>
    </row>
    <row r="13" spans="3:19" x14ac:dyDescent="0.45">
      <c r="C13" s="6">
        <f t="shared" si="0"/>
        <v>11.03</v>
      </c>
      <c r="F13">
        <f>Teams!B5</f>
        <v>4</v>
      </c>
      <c r="G13" t="str">
        <f t="shared" si="1"/>
        <v>Willie</v>
      </c>
      <c r="H13" s="5">
        <f t="shared" si="1"/>
        <v>0</v>
      </c>
    </row>
    <row r="14" spans="3:19" x14ac:dyDescent="0.45">
      <c r="C14" s="6">
        <f t="shared" si="0"/>
        <v>11.04</v>
      </c>
      <c r="F14">
        <f>Teams!B6</f>
        <v>5</v>
      </c>
      <c r="G14" t="str">
        <f t="shared" si="1"/>
        <v>Lew</v>
      </c>
      <c r="H14" s="5">
        <f t="shared" si="1"/>
        <v>0</v>
      </c>
    </row>
    <row r="15" spans="3:19" x14ac:dyDescent="0.45">
      <c r="C15" s="6">
        <f t="shared" si="0"/>
        <v>11.05</v>
      </c>
      <c r="F15">
        <f>Teams!B7</f>
        <v>6</v>
      </c>
      <c r="G15" t="str">
        <f t="shared" si="1"/>
        <v>Shaner</v>
      </c>
      <c r="H15" s="5">
        <f t="shared" si="1"/>
        <v>0</v>
      </c>
    </row>
    <row r="16" spans="3:19" x14ac:dyDescent="0.45">
      <c r="C16" s="6">
        <f t="shared" si="0"/>
        <v>11.06</v>
      </c>
      <c r="F16">
        <f>Teams!B8</f>
        <v>7</v>
      </c>
      <c r="G16" t="str">
        <f t="shared" si="1"/>
        <v>Andrew S</v>
      </c>
      <c r="H16" s="5">
        <f t="shared" si="1"/>
        <v>0</v>
      </c>
    </row>
    <row r="17" spans="3:8" x14ac:dyDescent="0.45">
      <c r="C17" s="6">
        <f t="shared" si="0"/>
        <v>11.07</v>
      </c>
      <c r="F17">
        <f>Teams!B9</f>
        <v>8</v>
      </c>
      <c r="G17" t="str">
        <f t="shared" si="1"/>
        <v>Colin</v>
      </c>
      <c r="H17" s="5">
        <f t="shared" si="1"/>
        <v>0</v>
      </c>
    </row>
    <row r="18" spans="3:8" x14ac:dyDescent="0.45">
      <c r="C18" s="6">
        <f t="shared" si="0"/>
        <v>11.08</v>
      </c>
      <c r="F18">
        <f>Teams!B10</f>
        <v>9</v>
      </c>
      <c r="G18" t="str">
        <f t="shared" si="1"/>
        <v>Ryan</v>
      </c>
      <c r="H18" s="5">
        <f t="shared" si="1"/>
        <v>0</v>
      </c>
    </row>
    <row r="19" spans="3:8" x14ac:dyDescent="0.45">
      <c r="C19" s="6">
        <f t="shared" si="0"/>
        <v>11.09</v>
      </c>
      <c r="F19">
        <f>Teams!B11</f>
        <v>10</v>
      </c>
      <c r="G19" t="str">
        <f t="shared" si="1"/>
        <v>Evan</v>
      </c>
      <c r="H19" s="5">
        <f t="shared" si="1"/>
        <v>0</v>
      </c>
    </row>
    <row r="20" spans="3:8" x14ac:dyDescent="0.45">
      <c r="C20" s="6">
        <f t="shared" si="0"/>
        <v>11.1</v>
      </c>
      <c r="F20">
        <f>Teams!B12</f>
        <v>11</v>
      </c>
      <c r="G20" t="str">
        <f t="shared" si="1"/>
        <v>Andrew W</v>
      </c>
      <c r="H20" s="5">
        <f t="shared" si="1"/>
        <v>0</v>
      </c>
    </row>
    <row r="21" spans="3:8" x14ac:dyDescent="0.45">
      <c r="C21" s="6">
        <f t="shared" si="0"/>
        <v>11.11</v>
      </c>
      <c r="F21">
        <f>Teams!B13</f>
        <v>12</v>
      </c>
      <c r="G21" t="str">
        <f t="shared" si="1"/>
        <v>ShiGuy</v>
      </c>
      <c r="H21" s="5">
        <f t="shared" si="1"/>
        <v>0</v>
      </c>
    </row>
    <row r="22" spans="3:8" x14ac:dyDescent="0.45">
      <c r="C22" s="6">
        <f t="shared" si="0"/>
        <v>11.12</v>
      </c>
      <c r="F22">
        <f>Teams!B14</f>
        <v>13</v>
      </c>
      <c r="G22" t="str">
        <f t="shared" si="1"/>
        <v>Marty</v>
      </c>
      <c r="H22" s="5">
        <f t="shared" si="1"/>
        <v>0</v>
      </c>
    </row>
    <row r="23" spans="3:8" x14ac:dyDescent="0.45">
      <c r="C23" s="6">
        <f t="shared" si="0"/>
        <v>11.13</v>
      </c>
      <c r="F23">
        <f>Teams!B15</f>
        <v>14</v>
      </c>
      <c r="G23" t="str">
        <f t="shared" si="1"/>
        <v>Matt U</v>
      </c>
      <c r="H23" s="5">
        <f t="shared" si="1"/>
        <v>0</v>
      </c>
    </row>
    <row r="24" spans="3:8" x14ac:dyDescent="0.45">
      <c r="C24" s="6">
        <f t="shared" si="0"/>
        <v>11.14</v>
      </c>
      <c r="F24">
        <f>Teams!B16</f>
        <v>15</v>
      </c>
      <c r="G24" t="str">
        <f t="shared" si="1"/>
        <v>Eben</v>
      </c>
      <c r="H24" s="5">
        <f t="shared" si="1"/>
        <v>0</v>
      </c>
    </row>
    <row r="25" spans="3:8" x14ac:dyDescent="0.45">
      <c r="C25" s="6">
        <f t="shared" si="0"/>
        <v>11.15</v>
      </c>
      <c r="F25">
        <f>Teams!B17</f>
        <v>16</v>
      </c>
      <c r="G25" t="str">
        <f t="shared" si="1"/>
        <v>Botteri</v>
      </c>
      <c r="H25" s="5">
        <f t="shared" si="1"/>
        <v>0</v>
      </c>
    </row>
    <row r="26" spans="3:8" x14ac:dyDescent="0.45">
      <c r="C26" s="6">
        <f t="shared" si="0"/>
        <v>11.16</v>
      </c>
      <c r="F26">
        <f>Teams!B18</f>
        <v>17</v>
      </c>
      <c r="G26" t="str">
        <f t="shared" si="1"/>
        <v>Walt</v>
      </c>
      <c r="H26" s="5">
        <f t="shared" si="1"/>
        <v>0</v>
      </c>
    </row>
    <row r="27" spans="3:8" x14ac:dyDescent="0.45">
      <c r="C27" s="6">
        <f t="shared" si="0"/>
        <v>11.17</v>
      </c>
      <c r="F27">
        <f>Teams!B19</f>
        <v>18</v>
      </c>
      <c r="G27" t="str">
        <f t="shared" si="1"/>
        <v>Max</v>
      </c>
      <c r="H27" s="5">
        <f t="shared" si="1"/>
        <v>0</v>
      </c>
    </row>
    <row r="28" spans="3:8" x14ac:dyDescent="0.45">
      <c r="C28" s="6">
        <f t="shared" si="0"/>
        <v>11.18</v>
      </c>
      <c r="F28">
        <f>Teams!B20</f>
        <v>19</v>
      </c>
      <c r="G28" t="str">
        <f t="shared" si="1"/>
        <v>Dallas</v>
      </c>
      <c r="H28" s="5">
        <f t="shared" si="1"/>
        <v>0</v>
      </c>
    </row>
    <row r="29" spans="3:8" x14ac:dyDescent="0.45">
      <c r="C29" s="6">
        <f t="shared" si="0"/>
        <v>11.19</v>
      </c>
      <c r="F29">
        <f>Teams!B21</f>
        <v>20</v>
      </c>
      <c r="G29" t="str">
        <f t="shared" si="1"/>
        <v>Kevin</v>
      </c>
      <c r="H29" s="5">
        <f t="shared" si="1"/>
        <v>0</v>
      </c>
    </row>
    <row r="30" spans="3:8" x14ac:dyDescent="0.45">
      <c r="C30" s="6">
        <f t="shared" si="0"/>
        <v>11.2</v>
      </c>
      <c r="F30">
        <f>Teams!B22</f>
        <v>21</v>
      </c>
      <c r="G30" t="str">
        <f t="shared" ref="G30:H32" si="2">IFERROR(_xlfn.XLOOKUP($C30,$D:$D,F:F),)</f>
        <v>Nina</v>
      </c>
      <c r="H30" s="5">
        <f t="shared" si="2"/>
        <v>0</v>
      </c>
    </row>
    <row r="31" spans="3:8" x14ac:dyDescent="0.45">
      <c r="C31" s="6">
        <f t="shared" si="0"/>
        <v>11.21</v>
      </c>
      <c r="F31">
        <f>Teams!B23</f>
        <v>22</v>
      </c>
      <c r="G31" t="str">
        <f t="shared" si="2"/>
        <v>Luke</v>
      </c>
      <c r="H31" s="5">
        <f t="shared" si="2"/>
        <v>0</v>
      </c>
    </row>
    <row r="32" spans="3:8" outlineLevel="1" x14ac:dyDescent="0.45">
      <c r="C32" s="6" t="e">
        <f t="shared" si="0"/>
        <v>#NUM!</v>
      </c>
      <c r="G32">
        <f t="shared" si="2"/>
        <v>0</v>
      </c>
      <c r="H32" s="5">
        <f t="shared" si="2"/>
        <v>0</v>
      </c>
    </row>
    <row r="33" spans="2:17" outlineLevel="1" x14ac:dyDescent="0.45">
      <c r="C33" s="6" t="e">
        <f t="shared" si="0"/>
        <v>#NUM!</v>
      </c>
      <c r="G33">
        <f t="shared" ref="G33:H33" si="3">IFERROR(_xlfn.XLOOKUP($C33,$D:$D,F:F),)</f>
        <v>0</v>
      </c>
      <c r="H33" s="5">
        <f t="shared" si="3"/>
        <v>0</v>
      </c>
    </row>
    <row r="34" spans="2:17" outlineLevel="1" x14ac:dyDescent="0.45">
      <c r="C34" s="6" t="e">
        <f t="shared" si="0"/>
        <v>#NUM!</v>
      </c>
      <c r="G34">
        <f t="shared" ref="G34:H34" si="4">IFERROR(_xlfn.XLOOKUP($C34,$D:$D,F:F),)</f>
        <v>0</v>
      </c>
      <c r="H34" s="5">
        <f t="shared" si="4"/>
        <v>0</v>
      </c>
    </row>
    <row r="35" spans="2:17" outlineLevel="1" x14ac:dyDescent="0.45">
      <c r="C35" s="6" t="e">
        <f t="shared" si="0"/>
        <v>#NUM!</v>
      </c>
      <c r="G35">
        <f t="shared" ref="G35:H35" si="5">IFERROR(_xlfn.XLOOKUP($C35,$D:$D,F:F),)</f>
        <v>0</v>
      </c>
      <c r="H35" s="5">
        <f t="shared" si="5"/>
        <v>0</v>
      </c>
    </row>
    <row r="36" spans="2:17" ht="5" customHeight="1" outlineLevel="1" x14ac:dyDescent="0.45">
      <c r="C36" s="6"/>
      <c r="H36" s="5"/>
    </row>
    <row r="37" spans="2:17" ht="7.05" customHeight="1" outlineLevel="1" x14ac:dyDescent="0.45">
      <c r="C37" s="6"/>
      <c r="F37" s="10"/>
      <c r="G37" s="10"/>
      <c r="H37" s="13"/>
    </row>
    <row r="39" spans="2:17" ht="20.25" x14ac:dyDescent="0.85">
      <c r="E39" t="s">
        <v>89</v>
      </c>
      <c r="F39" s="15" t="s">
        <v>36</v>
      </c>
      <c r="G39" s="15" t="s">
        <v>82</v>
      </c>
      <c r="H39" s="15" t="s">
        <v>78</v>
      </c>
      <c r="I39" s="15" t="s">
        <v>37</v>
      </c>
      <c r="J39" s="15" t="s">
        <v>73</v>
      </c>
      <c r="K39" s="15" t="s">
        <v>38</v>
      </c>
      <c r="L39" s="15" t="s">
        <v>39</v>
      </c>
      <c r="M39" s="15" t="s">
        <v>40</v>
      </c>
      <c r="N39" s="15" t="s">
        <v>41</v>
      </c>
      <c r="O39" s="15" t="s">
        <v>42</v>
      </c>
    </row>
    <row r="40" spans="2:17" x14ac:dyDescent="0.45">
      <c r="B40">
        <f>COUNTIF(C$40:C40,C40)-1</f>
        <v>0</v>
      </c>
      <c r="C40">
        <f>_xlfn.RANK.AVG(G40,$G$40:$G$210,1)</f>
        <v>11.5</v>
      </c>
      <c r="D40" s="8">
        <f>VALUE(ROUNDDOWN(C40,0)+B40/100)</f>
        <v>11</v>
      </c>
      <c r="E40" s="9">
        <v>1</v>
      </c>
      <c r="F40" t="str">
        <f>_xlfn.XLOOKUP(E40,Teams!B:B,Teams!C:C)</f>
        <v>Demian</v>
      </c>
      <c r="G40" s="5">
        <f>SMALL(O40:O45,1)+SMALL(O40:O45,2)+SMALL(O40:O45,3)+SMALL(O40:O45,4)</f>
        <v>0</v>
      </c>
      <c r="H40">
        <f>_xlfn.XLOOKUP($E40,Teams!$B:$B,Teams!D:D)</f>
        <v>-13</v>
      </c>
      <c r="I40" t="str">
        <f>_xlfn.XLOOKUP(E40,Teams!$B:$B,Teams!E:E)</f>
        <v>Rory Mcilroy</v>
      </c>
      <c r="J40" s="5">
        <f>_xlfn.XLOOKUP($I40,Players!$C:$C,Players!A:A)</f>
        <v>1</v>
      </c>
      <c r="K40" s="5">
        <f>_xlfn.XLOOKUP($I40,Players!$C:$C,Players!D:D)</f>
        <v>0</v>
      </c>
      <c r="L40" s="5">
        <f>_xlfn.XLOOKUP($I40,Players!$C:$C,Players!E:E)</f>
        <v>0</v>
      </c>
      <c r="M40" s="5">
        <f>_xlfn.XLOOKUP($I40,Players!$C:$C,Players!F:F)</f>
        <v>0</v>
      </c>
      <c r="N40" s="5">
        <f>_xlfn.XLOOKUP($I40,Players!$C:$C,Players!G:G)</f>
        <v>0</v>
      </c>
      <c r="O40" s="5">
        <f>SUM(K40:N40)</f>
        <v>0</v>
      </c>
      <c r="P40">
        <f>_xlfn.RANK.AVG(Q40,Q40:Q45,1)</f>
        <v>1</v>
      </c>
      <c r="Q40">
        <f>_xlfn.RANK.AVG(O40,O40:O45)+J40/10</f>
        <v>3.6</v>
      </c>
    </row>
    <row r="41" spans="2:17" x14ac:dyDescent="0.45">
      <c r="D41" s="7"/>
      <c r="E41" s="7"/>
      <c r="G41" s="5"/>
      <c r="I41" t="str">
        <f>_xlfn.XLOOKUP(E40,Teams!$B:$B,Teams!F:F)</f>
        <v>Min Woo Lee</v>
      </c>
      <c r="J41" s="5">
        <f>_xlfn.XLOOKUP($I41,Players!$C:$C,Players!A:A)</f>
        <v>2</v>
      </c>
      <c r="K41" s="5">
        <f>_xlfn.XLOOKUP($I41,Players!$C:$C,Players!D:D)</f>
        <v>0</v>
      </c>
      <c r="L41" s="5">
        <f>_xlfn.XLOOKUP($I41,Players!$C:$C,Players!E:E)</f>
        <v>0</v>
      </c>
      <c r="M41" s="5">
        <f>_xlfn.XLOOKUP($I41,Players!$C:$C,Players!F:F)</f>
        <v>0</v>
      </c>
      <c r="N41" s="5">
        <f>_xlfn.XLOOKUP($I41,Players!$C:$C,Players!G:G)</f>
        <v>0</v>
      </c>
      <c r="O41" s="5">
        <f t="shared" ref="O41:O45" si="6">SUM(K41:N41)</f>
        <v>0</v>
      </c>
      <c r="P41">
        <f>_xlfn.RANK.AVG(Q41,Q40:Q45,1)</f>
        <v>2</v>
      </c>
      <c r="Q41">
        <f>_xlfn.RANK.AVG(O41,O40:O45)+J41/10</f>
        <v>3.7</v>
      </c>
    </row>
    <row r="42" spans="2:17" x14ac:dyDescent="0.45">
      <c r="D42" s="7"/>
      <c r="E42" s="7"/>
      <c r="I42" t="str">
        <f>_xlfn.XLOOKUP(E40,Teams!$B:$B,Teams!G:G)</f>
        <v>Akshay Bhatia</v>
      </c>
      <c r="J42" s="5">
        <f>_xlfn.XLOOKUP($I42,Players!$C:$C,Players!A:A)</f>
        <v>3</v>
      </c>
      <c r="K42" s="5">
        <f>_xlfn.XLOOKUP($I42,Players!$C:$C,Players!D:D)</f>
        <v>0</v>
      </c>
      <c r="L42" s="5">
        <f>_xlfn.XLOOKUP($I42,Players!$C:$C,Players!E:E)</f>
        <v>0</v>
      </c>
      <c r="M42" s="5">
        <f>_xlfn.XLOOKUP($I42,Players!$C:$C,Players!F:F)</f>
        <v>0</v>
      </c>
      <c r="N42" s="5">
        <f>_xlfn.XLOOKUP($I42,Players!$C:$C,Players!G:G)</f>
        <v>0</v>
      </c>
      <c r="O42" s="5">
        <f t="shared" si="6"/>
        <v>0</v>
      </c>
      <c r="P42">
        <f>_xlfn.RANK.AVG(Q42,Q40:Q45,1)</f>
        <v>3</v>
      </c>
      <c r="Q42">
        <f>_xlfn.RANK.AVG(O42,O40:O45)+J42/10</f>
        <v>3.8</v>
      </c>
    </row>
    <row r="43" spans="2:17" x14ac:dyDescent="0.45">
      <c r="D43" s="7"/>
      <c r="E43" s="7"/>
      <c r="I43" t="str">
        <f>_xlfn.XLOOKUP(E40,Teams!$B:$B,Teams!H:H)</f>
        <v>Patrick Reed</v>
      </c>
      <c r="J43" s="5">
        <f>_xlfn.XLOOKUP($I43,Players!$C:$C,Players!A:A)</f>
        <v>4</v>
      </c>
      <c r="K43" s="5">
        <f>_xlfn.XLOOKUP($I43,Players!$C:$C,Players!D:D)</f>
        <v>0</v>
      </c>
      <c r="L43" s="5">
        <f>_xlfn.XLOOKUP($I43,Players!$C:$C,Players!E:E)</f>
        <v>0</v>
      </c>
      <c r="M43" s="5">
        <f>_xlfn.XLOOKUP($I43,Players!$C:$C,Players!F:F)</f>
        <v>0</v>
      </c>
      <c r="N43" s="5">
        <f>_xlfn.XLOOKUP($I43,Players!$C:$C,Players!G:G)</f>
        <v>0</v>
      </c>
      <c r="O43" s="5">
        <f>SUM(K43:N43)</f>
        <v>0</v>
      </c>
      <c r="P43">
        <f>_xlfn.RANK.AVG(Q43,Q40:Q45,1)</f>
        <v>4</v>
      </c>
      <c r="Q43">
        <f>_xlfn.RANK.AVG(O43,O40:O45)+J43/10</f>
        <v>3.9</v>
      </c>
    </row>
    <row r="44" spans="2:17" x14ac:dyDescent="0.45">
      <c r="D44" s="7"/>
      <c r="E44" s="7"/>
      <c r="I44" t="str">
        <f>_xlfn.XLOOKUP(E40,Teams!$B:$B,Teams!I:I)</f>
        <v>Byeong Hun An</v>
      </c>
      <c r="J44" s="5">
        <f>_xlfn.XLOOKUP($I44,Players!$C:$C,Players!A:A)</f>
        <v>5</v>
      </c>
      <c r="K44" s="5">
        <f>_xlfn.XLOOKUP($I44,Players!$C:$C,Players!D:D)</f>
        <v>0</v>
      </c>
      <c r="L44" s="5">
        <f>_xlfn.XLOOKUP($I44,Players!$C:$C,Players!E:E)</f>
        <v>0</v>
      </c>
      <c r="M44" s="5">
        <f>_xlfn.XLOOKUP($I44,Players!$C:$C,Players!F:F)</f>
        <v>0</v>
      </c>
      <c r="N44" s="5">
        <f>_xlfn.XLOOKUP($I44,Players!$C:$C,Players!G:G)</f>
        <v>0</v>
      </c>
      <c r="O44" s="5">
        <f t="shared" si="6"/>
        <v>0</v>
      </c>
      <c r="P44">
        <f>_xlfn.RANK.AVG(Q44,Q40:Q45,1)</f>
        <v>5</v>
      </c>
      <c r="Q44">
        <f>_xlfn.RANK.AVG(O44,O40:O45)+J44/10</f>
        <v>4</v>
      </c>
    </row>
    <row r="45" spans="2:17" x14ac:dyDescent="0.45">
      <c r="D45" s="7"/>
      <c r="E45" s="7"/>
      <c r="I45" t="str">
        <f>_xlfn.XLOOKUP(E40,Teams!$B:$B,Teams!J:J)</f>
        <v>Denny McCarthy</v>
      </c>
      <c r="J45" s="5">
        <f>_xlfn.XLOOKUP($I45,Players!$C:$C,Players!A:A)</f>
        <v>6</v>
      </c>
      <c r="K45" s="5">
        <f>_xlfn.XLOOKUP($I45,Players!$C:$C,Players!D:D)</f>
        <v>0</v>
      </c>
      <c r="L45" s="5">
        <f>_xlfn.XLOOKUP($I45,Players!$C:$C,Players!E:E)</f>
        <v>0</v>
      </c>
      <c r="M45" s="5">
        <f>_xlfn.XLOOKUP($I45,Players!$C:$C,Players!F:F)</f>
        <v>0</v>
      </c>
      <c r="N45" s="5">
        <f>_xlfn.XLOOKUP($I45,Players!$C:$C,Players!G:G)</f>
        <v>0</v>
      </c>
      <c r="O45" s="5">
        <f t="shared" si="6"/>
        <v>0</v>
      </c>
      <c r="P45">
        <f>_xlfn.RANK.AVG(Q45,Q40:Q45,1)</f>
        <v>6</v>
      </c>
      <c r="Q45">
        <f>_xlfn.RANK.AVG(O45,O40:O45)+J45/10</f>
        <v>4.0999999999999996</v>
      </c>
    </row>
    <row r="46" spans="2:17" x14ac:dyDescent="0.45">
      <c r="D46" s="7"/>
      <c r="E46" s="7"/>
    </row>
    <row r="47" spans="2:17" x14ac:dyDescent="0.45">
      <c r="B47">
        <f>COUNTIF(C$40:C47,C47)-1</f>
        <v>1</v>
      </c>
      <c r="C47">
        <f>_xlfn.RANK.AVG(G47,$G$40:$G$210,1)</f>
        <v>11.5</v>
      </c>
      <c r="D47" s="8">
        <f>VALUE(ROUNDDOWN(C47,0)+B47/100)</f>
        <v>11.01</v>
      </c>
      <c r="E47" s="9">
        <f>E40+1</f>
        <v>2</v>
      </c>
      <c r="F47" t="str">
        <f>_xlfn.XLOOKUP(E47,Teams!B:B,Teams!C:C)</f>
        <v>Jason</v>
      </c>
      <c r="G47" s="5">
        <f>SMALL(O47:O52,1)+SMALL(O47:O52,2)+SMALL(O47:O52,3)+SMALL(O47:O52,4)</f>
        <v>0</v>
      </c>
      <c r="H47">
        <f>_xlfn.XLOOKUP($E47,Teams!$B:$B,Teams!D:D)</f>
        <v>-8</v>
      </c>
      <c r="I47" t="str">
        <f>_xlfn.XLOOKUP(E47,Teams!$B:$B,Teams!E:E)</f>
        <v>Scottie Scheffler</v>
      </c>
      <c r="J47" s="5">
        <f>_xlfn.XLOOKUP($I47,Players!$C:$C,Players!A:A)</f>
        <v>1</v>
      </c>
      <c r="K47" s="5">
        <f>_xlfn.XLOOKUP($I47,Players!$C:$C,Players!D:D)</f>
        <v>0</v>
      </c>
      <c r="L47" s="5">
        <f>_xlfn.XLOOKUP($I47,Players!$C:$C,Players!E:E)</f>
        <v>0</v>
      </c>
      <c r="M47" s="5">
        <f>_xlfn.XLOOKUP($I47,Players!$C:$C,Players!F:F)</f>
        <v>0</v>
      </c>
      <c r="N47" s="5">
        <f>_xlfn.XLOOKUP($I47,Players!$C:$C,Players!G:G)</f>
        <v>0</v>
      </c>
      <c r="O47" s="5">
        <f>SUM(K47:N47)</f>
        <v>0</v>
      </c>
      <c r="P47">
        <f>_xlfn.RANK.AVG(Q47,Q47:Q52,1)</f>
        <v>1</v>
      </c>
      <c r="Q47">
        <f>_xlfn.RANK.AVG(O47,O47:O52)+J47/10</f>
        <v>3.6</v>
      </c>
    </row>
    <row r="48" spans="2:17" x14ac:dyDescent="0.45">
      <c r="D48" s="7"/>
      <c r="E48" s="7"/>
      <c r="I48" t="str">
        <f>_xlfn.XLOOKUP(E47,Teams!$B:$B,Teams!F:F)</f>
        <v>Brooks Koepka</v>
      </c>
      <c r="J48" s="5">
        <f>_xlfn.XLOOKUP($I48,Players!$C:$C,Players!A:A)</f>
        <v>2</v>
      </c>
      <c r="K48" s="5">
        <f>_xlfn.XLOOKUP($I48,Players!$C:$C,Players!D:D)</f>
        <v>0</v>
      </c>
      <c r="L48" s="5">
        <f>_xlfn.XLOOKUP($I48,Players!$C:$C,Players!E:E)</f>
        <v>0</v>
      </c>
      <c r="M48" s="5">
        <f>_xlfn.XLOOKUP($I48,Players!$C:$C,Players!F:F)</f>
        <v>0</v>
      </c>
      <c r="N48" s="5">
        <f>_xlfn.XLOOKUP($I48,Players!$C:$C,Players!G:G)</f>
        <v>0</v>
      </c>
      <c r="O48" s="5">
        <f t="shared" ref="O48:O49" si="7">SUM(K48:N48)</f>
        <v>0</v>
      </c>
      <c r="P48">
        <f>_xlfn.RANK.AVG(Q48,Q47:Q52,1)</f>
        <v>2</v>
      </c>
      <c r="Q48">
        <f>_xlfn.RANK.AVG(O48,O47:O52)+J48/10</f>
        <v>3.7</v>
      </c>
    </row>
    <row r="49" spans="2:17" x14ac:dyDescent="0.45">
      <c r="D49" s="7"/>
      <c r="E49" s="7"/>
      <c r="I49" t="str">
        <f>_xlfn.XLOOKUP(E47,Teams!$B:$B,Teams!G:G)</f>
        <v>Robert MacIntyre</v>
      </c>
      <c r="J49" s="5">
        <f>_xlfn.XLOOKUP($I49,Players!$C:$C,Players!A:A)</f>
        <v>3</v>
      </c>
      <c r="K49" s="5">
        <f>_xlfn.XLOOKUP($I49,Players!$C:$C,Players!D:D)</f>
        <v>0</v>
      </c>
      <c r="L49" s="5">
        <f>_xlfn.XLOOKUP($I49,Players!$C:$C,Players!E:E)</f>
        <v>0</v>
      </c>
      <c r="M49" s="5">
        <f>_xlfn.XLOOKUP($I49,Players!$C:$C,Players!F:F)</f>
        <v>0</v>
      </c>
      <c r="N49" s="5">
        <f>_xlfn.XLOOKUP($I49,Players!$C:$C,Players!G:G)</f>
        <v>0</v>
      </c>
      <c r="O49" s="5">
        <f t="shared" si="7"/>
        <v>0</v>
      </c>
      <c r="P49">
        <f>_xlfn.RANK.AVG(Q49,Q47:Q52,1)</f>
        <v>3</v>
      </c>
      <c r="Q49">
        <f>_xlfn.RANK.AVG(O49,O47:O52)+J49/10</f>
        <v>3.8</v>
      </c>
    </row>
    <row r="50" spans="2:17" x14ac:dyDescent="0.45">
      <c r="D50" s="7"/>
      <c r="E50" s="7"/>
      <c r="I50" t="str">
        <f>_xlfn.XLOOKUP(E47,Teams!$B:$B,Teams!H:H)</f>
        <v>Keegan Bradley</v>
      </c>
      <c r="J50" s="5">
        <f>_xlfn.XLOOKUP($I50,Players!$C:$C,Players!A:A)</f>
        <v>4</v>
      </c>
      <c r="K50" s="5">
        <f>_xlfn.XLOOKUP($I50,Players!$C:$C,Players!D:D)</f>
        <v>0</v>
      </c>
      <c r="L50" s="5">
        <f>_xlfn.XLOOKUP($I50,Players!$C:$C,Players!E:E)</f>
        <v>0</v>
      </c>
      <c r="M50" s="5">
        <f>_xlfn.XLOOKUP($I50,Players!$C:$C,Players!F:F)</f>
        <v>0</v>
      </c>
      <c r="N50" s="5">
        <f>_xlfn.XLOOKUP($I50,Players!$C:$C,Players!G:G)</f>
        <v>0</v>
      </c>
      <c r="O50" s="5">
        <f>SUM(K50:N50)</f>
        <v>0</v>
      </c>
      <c r="P50">
        <f>_xlfn.RANK.AVG(Q50,Q47:Q52,1)</f>
        <v>4</v>
      </c>
      <c r="Q50">
        <f>_xlfn.RANK.AVG(O50,O47:O52)+J50/10</f>
        <v>3.9</v>
      </c>
    </row>
    <row r="51" spans="2:17" x14ac:dyDescent="0.45">
      <c r="D51" s="7"/>
      <c r="E51" s="7"/>
      <c r="I51" t="str">
        <f>_xlfn.XLOOKUP(E47,Teams!$B:$B,Teams!I:I)</f>
        <v>J.J. Spaun</v>
      </c>
      <c r="J51" s="5">
        <f>_xlfn.XLOOKUP($I51,Players!$C:$C,Players!A:A)</f>
        <v>5</v>
      </c>
      <c r="K51" s="5">
        <f>_xlfn.XLOOKUP($I51,Players!$C:$C,Players!D:D)</f>
        <v>0</v>
      </c>
      <c r="L51" s="5">
        <f>_xlfn.XLOOKUP($I51,Players!$C:$C,Players!E:E)</f>
        <v>0</v>
      </c>
      <c r="M51" s="5">
        <f>_xlfn.XLOOKUP($I51,Players!$C:$C,Players!F:F)</f>
        <v>0</v>
      </c>
      <c r="N51" s="5">
        <f>_xlfn.XLOOKUP($I51,Players!$C:$C,Players!G:G)</f>
        <v>0</v>
      </c>
      <c r="O51" s="5">
        <f t="shared" ref="O51:O52" si="8">SUM(K51:N51)</f>
        <v>0</v>
      </c>
      <c r="P51">
        <f>_xlfn.RANK.AVG(Q51,Q47:Q52,1)</f>
        <v>5</v>
      </c>
      <c r="Q51">
        <f>_xlfn.RANK.AVG(O51,O47:O52)+J51/10</f>
        <v>4</v>
      </c>
    </row>
    <row r="52" spans="2:17" x14ac:dyDescent="0.45">
      <c r="D52" s="7"/>
      <c r="E52" s="7"/>
      <c r="I52" t="str">
        <f>_xlfn.XLOOKUP(E47,Teams!$B:$B,Teams!J:J)</f>
        <v>Denny McCarthy</v>
      </c>
      <c r="J52" s="5">
        <f>_xlfn.XLOOKUP($I52,Players!$C:$C,Players!A:A)</f>
        <v>6</v>
      </c>
      <c r="K52" s="5">
        <f>_xlfn.XLOOKUP($I52,Players!$C:$C,Players!D:D)</f>
        <v>0</v>
      </c>
      <c r="L52" s="5">
        <f>_xlfn.XLOOKUP($I52,Players!$C:$C,Players!E:E)</f>
        <v>0</v>
      </c>
      <c r="M52" s="5">
        <f>_xlfn.XLOOKUP($I52,Players!$C:$C,Players!F:F)</f>
        <v>0</v>
      </c>
      <c r="N52" s="5">
        <f>_xlfn.XLOOKUP($I52,Players!$C:$C,Players!G:G)</f>
        <v>0</v>
      </c>
      <c r="O52" s="5">
        <f t="shared" si="8"/>
        <v>0</v>
      </c>
      <c r="P52">
        <f>_xlfn.RANK.AVG(Q52,Q47:Q52,1)</f>
        <v>6</v>
      </c>
      <c r="Q52">
        <f>_xlfn.RANK.AVG(O52,O47:O52)+J52/10</f>
        <v>4.0999999999999996</v>
      </c>
    </row>
    <row r="53" spans="2:17" x14ac:dyDescent="0.45">
      <c r="D53" s="7"/>
      <c r="E53" s="7"/>
    </row>
    <row r="54" spans="2:17" x14ac:dyDescent="0.45">
      <c r="B54">
        <f>COUNTIF(C$40:C54,C54)-1</f>
        <v>2</v>
      </c>
      <c r="C54">
        <f>_xlfn.RANK.AVG(G54,$G$40:$G$210,1)</f>
        <v>11.5</v>
      </c>
      <c r="D54" s="8">
        <f>VALUE(ROUNDDOWN(C54,0)+B54/100)</f>
        <v>11.02</v>
      </c>
      <c r="E54" s="9">
        <f>E47+1</f>
        <v>3</v>
      </c>
      <c r="F54" t="str">
        <f>_xlfn.XLOOKUP(E54,Teams!B:B,Teams!C:C)</f>
        <v>Natron</v>
      </c>
      <c r="G54" s="5">
        <f>SMALL(O54:O59,1)+SMALL(O54:O59,2)+SMALL(O54:O59,3)+SMALL(O54:O59,4)</f>
        <v>0</v>
      </c>
      <c r="H54">
        <f>_xlfn.XLOOKUP($E54,Teams!$B:$B,Teams!D:D)</f>
        <v>-15</v>
      </c>
      <c r="I54" t="str">
        <f>_xlfn.XLOOKUP(E54,Teams!$B:$B,Teams!E:E)</f>
        <v>Scottie Scheffler</v>
      </c>
      <c r="J54" s="5">
        <f>_xlfn.XLOOKUP($I54,Players!$C:$C,Players!A:A)</f>
        <v>1</v>
      </c>
      <c r="K54" s="5">
        <f>_xlfn.XLOOKUP($I54,Players!$C:$C,Players!D:D)</f>
        <v>0</v>
      </c>
      <c r="L54" s="5">
        <f>_xlfn.XLOOKUP($I54,Players!$C:$C,Players!E:E)</f>
        <v>0</v>
      </c>
      <c r="M54" s="5">
        <f>_xlfn.XLOOKUP($I54,Players!$C:$C,Players!F:F)</f>
        <v>0</v>
      </c>
      <c r="N54" s="5">
        <f>_xlfn.XLOOKUP($I54,Players!$C:$C,Players!G:G)</f>
        <v>0</v>
      </c>
      <c r="O54" s="5">
        <f>SUM(K54:N54)</f>
        <v>0</v>
      </c>
      <c r="P54">
        <f>_xlfn.RANK.AVG(Q54,Q54:Q59,1)</f>
        <v>1</v>
      </c>
      <c r="Q54">
        <f>_xlfn.RANK.AVG(O54,O54:O59)+J54/10</f>
        <v>3.6</v>
      </c>
    </row>
    <row r="55" spans="2:17" x14ac:dyDescent="0.45">
      <c r="D55" s="7"/>
      <c r="E55" s="7"/>
      <c r="I55" t="str">
        <f>_xlfn.XLOOKUP(E54,Teams!$B:$B,Teams!F:F)</f>
        <v>Brooks Koepka</v>
      </c>
      <c r="J55" s="5">
        <f>_xlfn.XLOOKUP($I55,Players!$C:$C,Players!A:A)</f>
        <v>2</v>
      </c>
      <c r="K55" s="5">
        <f>_xlfn.XLOOKUP($I55,Players!$C:$C,Players!D:D)</f>
        <v>0</v>
      </c>
      <c r="L55" s="5">
        <f>_xlfn.XLOOKUP($I55,Players!$C:$C,Players!E:E)</f>
        <v>0</v>
      </c>
      <c r="M55" s="5">
        <f>_xlfn.XLOOKUP($I55,Players!$C:$C,Players!F:F)</f>
        <v>0</v>
      </c>
      <c r="N55" s="5">
        <f>_xlfn.XLOOKUP($I55,Players!$C:$C,Players!G:G)</f>
        <v>0</v>
      </c>
      <c r="O55" s="5">
        <f t="shared" ref="O55:O56" si="9">SUM(K55:N55)</f>
        <v>0</v>
      </c>
      <c r="P55">
        <f>_xlfn.RANK.AVG(Q55,Q54:Q59,1)</f>
        <v>2</v>
      </c>
      <c r="Q55">
        <f>_xlfn.RANK.AVG(O55,O54:O59)+J55/10</f>
        <v>3.7</v>
      </c>
    </row>
    <row r="56" spans="2:17" x14ac:dyDescent="0.45">
      <c r="D56" s="7"/>
      <c r="E56" s="7"/>
      <c r="I56" t="str">
        <f>_xlfn.XLOOKUP(E54,Teams!$B:$B,Teams!G:G)</f>
        <v>Jason Day</v>
      </c>
      <c r="J56" s="5">
        <f>_xlfn.XLOOKUP($I56,Players!$C:$C,Players!A:A)</f>
        <v>3</v>
      </c>
      <c r="K56" s="5">
        <f>_xlfn.XLOOKUP($I56,Players!$C:$C,Players!D:D)</f>
        <v>0</v>
      </c>
      <c r="L56" s="5">
        <f>_xlfn.XLOOKUP($I56,Players!$C:$C,Players!E:E)</f>
        <v>0</v>
      </c>
      <c r="M56" s="5">
        <f>_xlfn.XLOOKUP($I56,Players!$C:$C,Players!F:F)</f>
        <v>0</v>
      </c>
      <c r="N56" s="5">
        <f>_xlfn.XLOOKUP($I56,Players!$C:$C,Players!G:G)</f>
        <v>0</v>
      </c>
      <c r="O56" s="5">
        <f t="shared" si="9"/>
        <v>0</v>
      </c>
      <c r="P56">
        <f>_xlfn.RANK.AVG(Q56,Q54:Q59,1)</f>
        <v>3</v>
      </c>
      <c r="Q56">
        <f>_xlfn.RANK.AVG(O56,O54:O59)+J56/10</f>
        <v>3.8</v>
      </c>
    </row>
    <row r="57" spans="2:17" x14ac:dyDescent="0.45">
      <c r="D57" s="7"/>
      <c r="E57" s="7"/>
      <c r="I57" t="str">
        <f>_xlfn.XLOOKUP(E54,Teams!$B:$B,Teams!H:H)</f>
        <v>Keegan Bradley</v>
      </c>
      <c r="J57" s="5">
        <f>_xlfn.XLOOKUP($I57,Players!$C:$C,Players!A:A)</f>
        <v>4</v>
      </c>
      <c r="K57" s="5">
        <f>_xlfn.XLOOKUP($I57,Players!$C:$C,Players!D:D)</f>
        <v>0</v>
      </c>
      <c r="L57" s="5">
        <f>_xlfn.XLOOKUP($I57,Players!$C:$C,Players!E:E)</f>
        <v>0</v>
      </c>
      <c r="M57" s="5">
        <f>_xlfn.XLOOKUP($I57,Players!$C:$C,Players!F:F)</f>
        <v>0</v>
      </c>
      <c r="N57" s="5">
        <f>_xlfn.XLOOKUP($I57,Players!$C:$C,Players!G:G)</f>
        <v>0</v>
      </c>
      <c r="O57" s="5">
        <f>SUM(K57:N57)</f>
        <v>0</v>
      </c>
      <c r="P57">
        <f>_xlfn.RANK.AVG(Q57,Q54:Q59,1)</f>
        <v>4</v>
      </c>
      <c r="Q57">
        <f>_xlfn.RANK.AVG(O57,O54:O59)+J57/10</f>
        <v>3.9</v>
      </c>
    </row>
    <row r="58" spans="2:17" x14ac:dyDescent="0.45">
      <c r="D58" s="7"/>
      <c r="E58" s="7"/>
      <c r="I58" t="str">
        <f>_xlfn.XLOOKUP(E54,Teams!$B:$B,Teams!I:I)</f>
        <v>Maverick McNealy</v>
      </c>
      <c r="J58" s="5">
        <f>_xlfn.XLOOKUP($I58,Players!$C:$C,Players!A:A)</f>
        <v>5</v>
      </c>
      <c r="K58" s="5">
        <f>_xlfn.XLOOKUP($I58,Players!$C:$C,Players!D:D)</f>
        <v>0</v>
      </c>
      <c r="L58" s="5">
        <f>_xlfn.XLOOKUP($I58,Players!$C:$C,Players!E:E)</f>
        <v>0</v>
      </c>
      <c r="M58" s="5">
        <f>_xlfn.XLOOKUP($I58,Players!$C:$C,Players!F:F)</f>
        <v>0</v>
      </c>
      <c r="N58" s="5">
        <f>_xlfn.XLOOKUP($I58,Players!$C:$C,Players!G:G)</f>
        <v>0</v>
      </c>
      <c r="O58" s="5">
        <f t="shared" ref="O58:O59" si="10">SUM(K58:N58)</f>
        <v>0</v>
      </c>
      <c r="P58">
        <f>_xlfn.RANK.AVG(Q58,Q54:Q59,1)</f>
        <v>5</v>
      </c>
      <c r="Q58">
        <f>_xlfn.RANK.AVG(O58,O54:O59)+J58/10</f>
        <v>4</v>
      </c>
    </row>
    <row r="59" spans="2:17" x14ac:dyDescent="0.45">
      <c r="D59" s="7"/>
      <c r="E59" s="7"/>
      <c r="I59" t="str">
        <f>_xlfn.XLOOKUP(E54,Teams!$B:$B,Teams!J:J)</f>
        <v>Lucas Glover</v>
      </c>
      <c r="J59" s="5">
        <f>_xlfn.XLOOKUP($I59,Players!$C:$C,Players!A:A)</f>
        <v>6</v>
      </c>
      <c r="K59" s="5">
        <f>_xlfn.XLOOKUP($I59,Players!$C:$C,Players!D:D)</f>
        <v>0</v>
      </c>
      <c r="L59" s="5">
        <f>_xlfn.XLOOKUP($I59,Players!$C:$C,Players!E:E)</f>
        <v>0</v>
      </c>
      <c r="M59" s="5">
        <f>_xlfn.XLOOKUP($I59,Players!$C:$C,Players!F:F)</f>
        <v>0</v>
      </c>
      <c r="N59" s="5">
        <f>_xlfn.XLOOKUP($I59,Players!$C:$C,Players!G:G)</f>
        <v>0</v>
      </c>
      <c r="O59" s="5">
        <f t="shared" si="10"/>
        <v>0</v>
      </c>
      <c r="P59">
        <f>_xlfn.RANK.AVG(Q59,Q54:Q59,1)</f>
        <v>6</v>
      </c>
      <c r="Q59">
        <f>_xlfn.RANK.AVG(O59,O54:O59)+J59/10</f>
        <v>4.0999999999999996</v>
      </c>
    </row>
    <row r="60" spans="2:17" x14ac:dyDescent="0.45">
      <c r="D60" s="7"/>
      <c r="E60" s="7"/>
      <c r="O60" s="5"/>
    </row>
    <row r="61" spans="2:17" x14ac:dyDescent="0.45">
      <c r="B61">
        <f>COUNTIF(C$40:C61,C61)-1</f>
        <v>3</v>
      </c>
      <c r="C61">
        <f>_xlfn.RANK.AVG(G61,$G$40:$G$210,1)</f>
        <v>11.5</v>
      </c>
      <c r="D61" s="8">
        <f>VALUE(ROUNDDOWN(C61,0)+B61/100)</f>
        <v>11.03</v>
      </c>
      <c r="E61" s="9">
        <f>E54+1</f>
        <v>4</v>
      </c>
      <c r="F61" t="str">
        <f>_xlfn.XLOOKUP(E61,Teams!B:B,Teams!C:C)</f>
        <v>Willie</v>
      </c>
      <c r="G61" s="5">
        <f>SMALL(O61:O66,1)+SMALL(O61:O66,2)+SMALL(O61:O66,3)+SMALL(O61:O66,4)</f>
        <v>0</v>
      </c>
      <c r="H61">
        <f>_xlfn.XLOOKUP($E61,Teams!$B:$B,Teams!D:D)</f>
        <v>-13</v>
      </c>
      <c r="I61" t="str">
        <f>_xlfn.XLOOKUP(E61,Teams!$B:$B,Teams!E:E)</f>
        <v>Scottie Scheffler</v>
      </c>
      <c r="J61" s="5">
        <f>_xlfn.XLOOKUP($I61,Players!$C:$C,Players!A:A)</f>
        <v>1</v>
      </c>
      <c r="K61" s="5">
        <f>_xlfn.XLOOKUP($I61,Players!$C:$C,Players!D:D)</f>
        <v>0</v>
      </c>
      <c r="L61" s="5">
        <f>_xlfn.XLOOKUP($I61,Players!$C:$C,Players!E:E)</f>
        <v>0</v>
      </c>
      <c r="M61" s="5">
        <f>_xlfn.XLOOKUP($I61,Players!$C:$C,Players!F:F)</f>
        <v>0</v>
      </c>
      <c r="N61" s="5">
        <f>_xlfn.XLOOKUP($I61,Players!$C:$C,Players!G:G)</f>
        <v>0</v>
      </c>
      <c r="O61" s="5">
        <f>SUM(K61:N61)</f>
        <v>0</v>
      </c>
      <c r="P61">
        <f>_xlfn.RANK.AVG(Q61,Q61:Q66,1)</f>
        <v>1</v>
      </c>
      <c r="Q61">
        <f>_xlfn.RANK.AVG(O61,O61:O66)+J61/10</f>
        <v>3.6</v>
      </c>
    </row>
    <row r="62" spans="2:17" x14ac:dyDescent="0.45">
      <c r="D62" s="7"/>
      <c r="E62" s="7"/>
      <c r="I62" t="str">
        <f>_xlfn.XLOOKUP(E61,Teams!$B:$B,Teams!F:F)</f>
        <v>Jordan Spieth</v>
      </c>
      <c r="J62" s="5">
        <f>_xlfn.XLOOKUP($I62,Players!$C:$C,Players!A:A)</f>
        <v>2</v>
      </c>
      <c r="K62" s="5">
        <f>_xlfn.XLOOKUP($I62,Players!$C:$C,Players!D:D)</f>
        <v>0</v>
      </c>
      <c r="L62" s="5">
        <f>_xlfn.XLOOKUP($I62,Players!$C:$C,Players!E:E)</f>
        <v>0</v>
      </c>
      <c r="M62" s="5">
        <f>_xlfn.XLOOKUP($I62,Players!$C:$C,Players!F:F)</f>
        <v>0</v>
      </c>
      <c r="N62" s="5">
        <f>_xlfn.XLOOKUP($I62,Players!$C:$C,Players!G:G)</f>
        <v>0</v>
      </c>
      <c r="O62" s="5">
        <f t="shared" ref="O62:O63" si="11">SUM(K62:N62)</f>
        <v>0</v>
      </c>
      <c r="P62">
        <f>_xlfn.RANK.AVG(Q62,Q61:Q66,1)</f>
        <v>2</v>
      </c>
      <c r="Q62">
        <f>_xlfn.RANK.AVG(O62,O61:O66)+J62/10</f>
        <v>3.7</v>
      </c>
    </row>
    <row r="63" spans="2:17" x14ac:dyDescent="0.45">
      <c r="D63" s="7"/>
      <c r="E63" s="7"/>
      <c r="I63" t="str">
        <f>_xlfn.XLOOKUP(E61,Teams!$B:$B,Teams!G:G)</f>
        <v>Akshay Bhatia</v>
      </c>
      <c r="J63" s="5">
        <f>_xlfn.XLOOKUP($I63,Players!$C:$C,Players!A:A)</f>
        <v>3</v>
      </c>
      <c r="K63" s="5">
        <f>_xlfn.XLOOKUP($I63,Players!$C:$C,Players!D:D)</f>
        <v>0</v>
      </c>
      <c r="L63" s="5">
        <f>_xlfn.XLOOKUP($I63,Players!$C:$C,Players!E:E)</f>
        <v>0</v>
      </c>
      <c r="M63" s="5">
        <f>_xlfn.XLOOKUP($I63,Players!$C:$C,Players!F:F)</f>
        <v>0</v>
      </c>
      <c r="N63" s="5">
        <f>_xlfn.XLOOKUP($I63,Players!$C:$C,Players!G:G)</f>
        <v>0</v>
      </c>
      <c r="O63" s="5">
        <f t="shared" si="11"/>
        <v>0</v>
      </c>
      <c r="P63">
        <f>_xlfn.RANK.AVG(Q63,Q61:Q66,1)</f>
        <v>3</v>
      </c>
      <c r="Q63">
        <f>_xlfn.RANK.AVG(O63,O61:O66)+J63/10</f>
        <v>3.8</v>
      </c>
    </row>
    <row r="64" spans="2:17" x14ac:dyDescent="0.45">
      <c r="D64" s="7"/>
      <c r="E64" s="7"/>
      <c r="I64" t="str">
        <f>_xlfn.XLOOKUP(E61,Teams!$B:$B,Teams!H:H)</f>
        <v>Patrick Reed</v>
      </c>
      <c r="J64" s="5">
        <f>_xlfn.XLOOKUP($I64,Players!$C:$C,Players!A:A)</f>
        <v>4</v>
      </c>
      <c r="K64" s="5">
        <f>_xlfn.XLOOKUP($I64,Players!$C:$C,Players!D:D)</f>
        <v>0</v>
      </c>
      <c r="L64" s="5">
        <f>_xlfn.XLOOKUP($I64,Players!$C:$C,Players!E:E)</f>
        <v>0</v>
      </c>
      <c r="M64" s="5">
        <f>_xlfn.XLOOKUP($I64,Players!$C:$C,Players!F:F)</f>
        <v>0</v>
      </c>
      <c r="N64" s="5">
        <f>_xlfn.XLOOKUP($I64,Players!$C:$C,Players!G:G)</f>
        <v>0</v>
      </c>
      <c r="O64" s="5">
        <f>SUM(K64:N64)</f>
        <v>0</v>
      </c>
      <c r="P64">
        <f>_xlfn.RANK.AVG(Q64,Q61:Q66,1)</f>
        <v>4</v>
      </c>
      <c r="Q64">
        <f>_xlfn.RANK.AVG(O64,O61:O66)+J64/10</f>
        <v>3.9</v>
      </c>
    </row>
    <row r="65" spans="2:17" x14ac:dyDescent="0.45">
      <c r="D65" s="7"/>
      <c r="E65" s="7"/>
      <c r="I65" t="str">
        <f>_xlfn.XLOOKUP(E61,Teams!$B:$B,Teams!I:I)</f>
        <v>Byeong Hun An</v>
      </c>
      <c r="J65" s="5">
        <f>_xlfn.XLOOKUP($I65,Players!$C:$C,Players!A:A)</f>
        <v>5</v>
      </c>
      <c r="K65" s="5">
        <f>_xlfn.XLOOKUP($I65,Players!$C:$C,Players!D:D)</f>
        <v>0</v>
      </c>
      <c r="L65" s="5">
        <f>_xlfn.XLOOKUP($I65,Players!$C:$C,Players!E:E)</f>
        <v>0</v>
      </c>
      <c r="M65" s="5">
        <f>_xlfn.XLOOKUP($I65,Players!$C:$C,Players!F:F)</f>
        <v>0</v>
      </c>
      <c r="N65" s="5">
        <f>_xlfn.XLOOKUP($I65,Players!$C:$C,Players!G:G)</f>
        <v>0</v>
      </c>
      <c r="O65" s="5">
        <f t="shared" ref="O65:O66" si="12">SUM(K65:N65)</f>
        <v>0</v>
      </c>
      <c r="P65">
        <f>_xlfn.RANK.AVG(Q65,Q61:Q66,1)</f>
        <v>5</v>
      </c>
      <c r="Q65">
        <f>_xlfn.RANK.AVG(O65,O61:O66)+J65/10</f>
        <v>4</v>
      </c>
    </row>
    <row r="66" spans="2:17" x14ac:dyDescent="0.45">
      <c r="D66" s="7"/>
      <c r="E66" s="7"/>
      <c r="I66" t="str">
        <f>_xlfn.XLOOKUP(E61,Teams!$B:$B,Teams!J:J)</f>
        <v>Denny McCarthy</v>
      </c>
      <c r="J66" s="5">
        <f>_xlfn.XLOOKUP($I66,Players!$C:$C,Players!A:A)</f>
        <v>6</v>
      </c>
      <c r="K66" s="5">
        <f>_xlfn.XLOOKUP($I66,Players!$C:$C,Players!D:D)</f>
        <v>0</v>
      </c>
      <c r="L66" s="5">
        <f>_xlfn.XLOOKUP($I66,Players!$C:$C,Players!E:E)</f>
        <v>0</v>
      </c>
      <c r="M66" s="5">
        <f>_xlfn.XLOOKUP($I66,Players!$C:$C,Players!F:F)</f>
        <v>0</v>
      </c>
      <c r="N66" s="5">
        <f>_xlfn.XLOOKUP($I66,Players!$C:$C,Players!G:G)</f>
        <v>0</v>
      </c>
      <c r="O66" s="5">
        <f t="shared" si="12"/>
        <v>0</v>
      </c>
      <c r="P66">
        <f>_xlfn.RANK.AVG(Q66,Q61:Q66,1)</f>
        <v>6</v>
      </c>
      <c r="Q66">
        <f>_xlfn.RANK.AVG(O66,O61:O66)+J66/10</f>
        <v>4.0999999999999996</v>
      </c>
    </row>
    <row r="67" spans="2:17" x14ac:dyDescent="0.45">
      <c r="D67" s="7"/>
      <c r="E67" s="7"/>
    </row>
    <row r="68" spans="2:17" x14ac:dyDescent="0.45">
      <c r="B68">
        <f>COUNTIF(C$40:C68,C68)-1</f>
        <v>4</v>
      </c>
      <c r="C68">
        <f>_xlfn.RANK.AVG(G68,$G$40:$G$210,1)</f>
        <v>11.5</v>
      </c>
      <c r="D68" s="8">
        <f>VALUE(ROUNDDOWN(C68,0)+B68/100)</f>
        <v>11.04</v>
      </c>
      <c r="E68" s="9">
        <f>E61+1</f>
        <v>5</v>
      </c>
      <c r="F68" t="str">
        <f>_xlfn.XLOOKUP(E68,Teams!B:B,Teams!C:C)</f>
        <v>Lew</v>
      </c>
      <c r="G68" s="5">
        <f>SMALL(O68:O73,1)+SMALL(O68:O73,2)+SMALL(O68:O73,3)+SMALL(O68:O73,4)</f>
        <v>0</v>
      </c>
      <c r="H68">
        <f>_xlfn.XLOOKUP($E68,Teams!$B:$B,Teams!D:D)</f>
        <v>-15</v>
      </c>
      <c r="I68" t="str">
        <f>_xlfn.XLOOKUP(E68,Teams!$B:$B,Teams!E:E)</f>
        <v>Jon Rahm</v>
      </c>
      <c r="J68" s="5">
        <f>_xlfn.XLOOKUP($I68,Players!$C:$C,Players!A:A)</f>
        <v>1</v>
      </c>
      <c r="K68" s="5">
        <f>_xlfn.XLOOKUP($I68,Players!$C:$C,Players!D:D)</f>
        <v>0</v>
      </c>
      <c r="L68" s="5">
        <f>_xlfn.XLOOKUP($I68,Players!$C:$C,Players!E:E)</f>
        <v>0</v>
      </c>
      <c r="M68" s="5">
        <f>_xlfn.XLOOKUP($I68,Players!$C:$C,Players!F:F)</f>
        <v>0</v>
      </c>
      <c r="N68" s="5">
        <f>_xlfn.XLOOKUP($I68,Players!$C:$C,Players!G:G)</f>
        <v>0</v>
      </c>
      <c r="O68" s="5">
        <f>SUM(K68:N68)</f>
        <v>0</v>
      </c>
      <c r="P68">
        <f>_xlfn.RANK.AVG(Q68,Q68:Q73,1)</f>
        <v>1</v>
      </c>
      <c r="Q68">
        <f>_xlfn.RANK.AVG(O68,O68:O73)+J68/10</f>
        <v>3.6</v>
      </c>
    </row>
    <row r="69" spans="2:17" x14ac:dyDescent="0.45">
      <c r="D69" s="7"/>
      <c r="E69" s="7"/>
      <c r="I69" t="str">
        <f>_xlfn.XLOOKUP(E68,Teams!$B:$B,Teams!F:F)</f>
        <v>Brooks Koepka</v>
      </c>
      <c r="J69" s="5">
        <f>_xlfn.XLOOKUP($I69,Players!$C:$C,Players!A:A)</f>
        <v>2</v>
      </c>
      <c r="K69" s="5">
        <f>_xlfn.XLOOKUP($I69,Players!$C:$C,Players!D:D)</f>
        <v>0</v>
      </c>
      <c r="L69" s="5">
        <f>_xlfn.XLOOKUP($I69,Players!$C:$C,Players!E:E)</f>
        <v>0</v>
      </c>
      <c r="M69" s="5">
        <f>_xlfn.XLOOKUP($I69,Players!$C:$C,Players!F:F)</f>
        <v>0</v>
      </c>
      <c r="N69" s="5">
        <f>_xlfn.XLOOKUP($I69,Players!$C:$C,Players!G:G)</f>
        <v>0</v>
      </c>
      <c r="O69" s="5">
        <f t="shared" ref="O69:O70" si="13">SUM(K69:N69)</f>
        <v>0</v>
      </c>
      <c r="P69">
        <f>_xlfn.RANK.AVG(Q69,Q68:Q73,1)</f>
        <v>2</v>
      </c>
      <c r="Q69">
        <f>_xlfn.RANK.AVG(O69,O68:O73)+J69/10</f>
        <v>3.7</v>
      </c>
    </row>
    <row r="70" spans="2:17" x14ac:dyDescent="0.45">
      <c r="D70" s="7"/>
      <c r="E70" s="7"/>
      <c r="I70" t="str">
        <f>_xlfn.XLOOKUP(E68,Teams!$B:$B,Teams!G:G)</f>
        <v>Sepp Straka</v>
      </c>
      <c r="J70" s="5">
        <f>_xlfn.XLOOKUP($I70,Players!$C:$C,Players!A:A)</f>
        <v>3</v>
      </c>
      <c r="K70" s="5">
        <f>_xlfn.XLOOKUP($I70,Players!$C:$C,Players!D:D)</f>
        <v>0</v>
      </c>
      <c r="L70" s="5">
        <f>_xlfn.XLOOKUP($I70,Players!$C:$C,Players!E:E)</f>
        <v>0</v>
      </c>
      <c r="M70" s="5">
        <f>_xlfn.XLOOKUP($I70,Players!$C:$C,Players!F:F)</f>
        <v>0</v>
      </c>
      <c r="N70" s="5">
        <f>_xlfn.XLOOKUP($I70,Players!$C:$C,Players!G:G)</f>
        <v>0</v>
      </c>
      <c r="O70" s="5">
        <f t="shared" si="13"/>
        <v>0</v>
      </c>
      <c r="P70">
        <f>_xlfn.RANK.AVG(Q70,Q68:Q73,1)</f>
        <v>3</v>
      </c>
      <c r="Q70">
        <f>_xlfn.RANK.AVG(O70,O68:O73)+J70/10</f>
        <v>3.8</v>
      </c>
    </row>
    <row r="71" spans="2:17" x14ac:dyDescent="0.45">
      <c r="D71" s="7"/>
      <c r="E71" s="7"/>
      <c r="I71" t="str">
        <f>_xlfn.XLOOKUP(E68,Teams!$B:$B,Teams!H:H)</f>
        <v>Daniel Berger</v>
      </c>
      <c r="J71" s="5">
        <f>_xlfn.XLOOKUP($I71,Players!$C:$C,Players!A:A)</f>
        <v>4</v>
      </c>
      <c r="K71" s="5">
        <f>_xlfn.XLOOKUP($I71,Players!$C:$C,Players!D:D)</f>
        <v>0</v>
      </c>
      <c r="L71" s="5">
        <f>_xlfn.XLOOKUP($I71,Players!$C:$C,Players!E:E)</f>
        <v>0</v>
      </c>
      <c r="M71" s="5">
        <f>_xlfn.XLOOKUP($I71,Players!$C:$C,Players!F:F)</f>
        <v>0</v>
      </c>
      <c r="N71" s="5">
        <f>_xlfn.XLOOKUP($I71,Players!$C:$C,Players!G:G)</f>
        <v>0</v>
      </c>
      <c r="O71" s="5">
        <f>SUM(K71:N71)</f>
        <v>0</v>
      </c>
      <c r="P71">
        <f>_xlfn.RANK.AVG(Q71,Q68:Q73,1)</f>
        <v>4</v>
      </c>
      <c r="Q71">
        <f>_xlfn.RANK.AVG(O71,O68:O73)+J71/10</f>
        <v>3.9</v>
      </c>
    </row>
    <row r="72" spans="2:17" x14ac:dyDescent="0.45">
      <c r="D72" s="7"/>
      <c r="E72" s="7"/>
      <c r="I72" t="str">
        <f>_xlfn.XLOOKUP(E68,Teams!$B:$B,Teams!I:I)</f>
        <v>Taylor Pendrith</v>
      </c>
      <c r="J72" s="5">
        <f>_xlfn.XLOOKUP($I72,Players!$C:$C,Players!A:A)</f>
        <v>5</v>
      </c>
      <c r="K72" s="5">
        <f>_xlfn.XLOOKUP($I72,Players!$C:$C,Players!D:D)</f>
        <v>0</v>
      </c>
      <c r="L72" s="5">
        <f>_xlfn.XLOOKUP($I72,Players!$C:$C,Players!E:E)</f>
        <v>0</v>
      </c>
      <c r="M72" s="5">
        <f>_xlfn.XLOOKUP($I72,Players!$C:$C,Players!F:F)</f>
        <v>0</v>
      </c>
      <c r="N72" s="5">
        <f>_xlfn.XLOOKUP($I72,Players!$C:$C,Players!G:G)</f>
        <v>0</v>
      </c>
      <c r="O72" s="5">
        <f t="shared" ref="O72:O73" si="14">SUM(K72:N72)</f>
        <v>0</v>
      </c>
      <c r="P72">
        <f>_xlfn.RANK.AVG(Q72,Q68:Q73,1)</f>
        <v>5</v>
      </c>
      <c r="Q72">
        <f>_xlfn.RANK.AVG(O72,O68:O73)+J72/10</f>
        <v>4</v>
      </c>
    </row>
    <row r="73" spans="2:17" x14ac:dyDescent="0.45">
      <c r="D73" s="7"/>
      <c r="E73" s="7"/>
      <c r="I73" t="str">
        <f>_xlfn.XLOOKUP(E68,Teams!$B:$B,Teams!J:J)</f>
        <v>J.T. Poston</v>
      </c>
      <c r="J73" s="5">
        <f>_xlfn.XLOOKUP($I73,Players!$C:$C,Players!A:A)</f>
        <v>6</v>
      </c>
      <c r="K73" s="5">
        <f>_xlfn.XLOOKUP($I73,Players!$C:$C,Players!D:D)</f>
        <v>0</v>
      </c>
      <c r="L73" s="5">
        <f>_xlfn.XLOOKUP($I73,Players!$C:$C,Players!E:E)</f>
        <v>0</v>
      </c>
      <c r="M73" s="5">
        <f>_xlfn.XLOOKUP($I73,Players!$C:$C,Players!F:F)</f>
        <v>0</v>
      </c>
      <c r="N73" s="5">
        <f>_xlfn.XLOOKUP($I73,Players!$C:$C,Players!G:G)</f>
        <v>0</v>
      </c>
      <c r="O73" s="5">
        <f t="shared" si="14"/>
        <v>0</v>
      </c>
      <c r="P73">
        <f>_xlfn.RANK.AVG(Q73,Q68:Q73,1)</f>
        <v>6</v>
      </c>
      <c r="Q73">
        <f>_xlfn.RANK.AVG(O73,O68:O73)+J73/10</f>
        <v>4.0999999999999996</v>
      </c>
    </row>
    <row r="74" spans="2:17" x14ac:dyDescent="0.45">
      <c r="D74" s="7"/>
      <c r="E74" s="7"/>
      <c r="O74" s="5"/>
    </row>
    <row r="75" spans="2:17" x14ac:dyDescent="0.45">
      <c r="B75">
        <f>COUNTIF(C$40:C75,C75)-1</f>
        <v>5</v>
      </c>
      <c r="C75">
        <f>_xlfn.RANK.AVG(G75,$G$40:$G$210,1)</f>
        <v>11.5</v>
      </c>
      <c r="D75" s="8">
        <f>VALUE(ROUNDDOWN(C75,0)+B75/100)</f>
        <v>11.05</v>
      </c>
      <c r="E75" s="9">
        <f>E68+1</f>
        <v>6</v>
      </c>
      <c r="F75" t="str">
        <f>_xlfn.XLOOKUP(E75,Teams!B:B,Teams!C:C)</f>
        <v>Shaner</v>
      </c>
      <c r="G75" s="5">
        <f>SMALL(O75:O80,1)+SMALL(O75:O80,2)+SMALL(O75:O80,3)+SMALL(O75:O80,4)</f>
        <v>0</v>
      </c>
      <c r="H75">
        <f>_xlfn.XLOOKUP($E75,Teams!$B:$B,Teams!D:D)</f>
        <v>-14</v>
      </c>
      <c r="I75" t="str">
        <f>_xlfn.XLOOKUP(E75,Teams!$B:$B,Teams!E:E)</f>
        <v>Jon Rahm</v>
      </c>
      <c r="J75" s="5">
        <f>_xlfn.XLOOKUP($I75,Players!$C:$C,Players!A:A)</f>
        <v>1</v>
      </c>
      <c r="K75" s="5">
        <f>_xlfn.XLOOKUP($I75,Players!$C:$C,Players!D:D)</f>
        <v>0</v>
      </c>
      <c r="L75" s="5">
        <f>_xlfn.XLOOKUP($I75,Players!$C:$C,Players!E:E)</f>
        <v>0</v>
      </c>
      <c r="M75" s="5">
        <f>_xlfn.XLOOKUP($I75,Players!$C:$C,Players!F:F)</f>
        <v>0</v>
      </c>
      <c r="N75" s="5">
        <f>_xlfn.XLOOKUP($I75,Players!$C:$C,Players!G:G)</f>
        <v>0</v>
      </c>
      <c r="O75" s="5">
        <f>SUM(K75:N75)</f>
        <v>0</v>
      </c>
      <c r="P75">
        <f>_xlfn.RANK.AVG(Q75,Q75:Q80,1)</f>
        <v>1</v>
      </c>
      <c r="Q75">
        <f>_xlfn.RANK.AVG(O75,O75:O80)+J75/10</f>
        <v>3.6</v>
      </c>
    </row>
    <row r="76" spans="2:17" x14ac:dyDescent="0.45">
      <c r="D76" s="7"/>
      <c r="E76" s="7"/>
      <c r="I76" t="str">
        <f>_xlfn.XLOOKUP(E75,Teams!$B:$B,Teams!F:F)</f>
        <v>Tommy Fleetwood</v>
      </c>
      <c r="J76" s="5">
        <f>_xlfn.XLOOKUP($I76,Players!$C:$C,Players!A:A)</f>
        <v>2</v>
      </c>
      <c r="K76" s="5">
        <f>_xlfn.XLOOKUP($I76,Players!$C:$C,Players!D:D)</f>
        <v>0</v>
      </c>
      <c r="L76" s="5">
        <f>_xlfn.XLOOKUP($I76,Players!$C:$C,Players!E:E)</f>
        <v>0</v>
      </c>
      <c r="M76" s="5">
        <f>_xlfn.XLOOKUP($I76,Players!$C:$C,Players!F:F)</f>
        <v>0</v>
      </c>
      <c r="N76" s="5">
        <f>_xlfn.XLOOKUP($I76,Players!$C:$C,Players!G:G)</f>
        <v>0</v>
      </c>
      <c r="O76" s="5">
        <f t="shared" ref="O76:O77" si="15">SUM(K76:N76)</f>
        <v>0</v>
      </c>
      <c r="P76">
        <f>_xlfn.RANK.AVG(Q76,Q75:Q80,1)</f>
        <v>2</v>
      </c>
      <c r="Q76">
        <f>_xlfn.RANK.AVG(O76,O75:O80)+J76/10</f>
        <v>3.7</v>
      </c>
    </row>
    <row r="77" spans="2:17" x14ac:dyDescent="0.45">
      <c r="D77" s="7"/>
      <c r="E77" s="7"/>
      <c r="I77" t="str">
        <f>_xlfn.XLOOKUP(E75,Teams!$B:$B,Teams!G:G)</f>
        <v>Akshay Bhatia</v>
      </c>
      <c r="J77" s="5">
        <f>_xlfn.XLOOKUP($I77,Players!$C:$C,Players!A:A)</f>
        <v>3</v>
      </c>
      <c r="K77" s="5">
        <f>_xlfn.XLOOKUP($I77,Players!$C:$C,Players!D:D)</f>
        <v>0</v>
      </c>
      <c r="L77" s="5">
        <f>_xlfn.XLOOKUP($I77,Players!$C:$C,Players!E:E)</f>
        <v>0</v>
      </c>
      <c r="M77" s="5">
        <f>_xlfn.XLOOKUP($I77,Players!$C:$C,Players!F:F)</f>
        <v>0</v>
      </c>
      <c r="N77" s="5">
        <f>_xlfn.XLOOKUP($I77,Players!$C:$C,Players!G:G)</f>
        <v>0</v>
      </c>
      <c r="O77" s="5">
        <f t="shared" si="15"/>
        <v>0</v>
      </c>
      <c r="P77">
        <f>_xlfn.RANK.AVG(Q77,Q75:Q80,1)</f>
        <v>3</v>
      </c>
      <c r="Q77">
        <f>_xlfn.RANK.AVG(O77,O75:O80)+J77/10</f>
        <v>3.8</v>
      </c>
    </row>
    <row r="78" spans="2:17" x14ac:dyDescent="0.45">
      <c r="D78" s="7"/>
      <c r="E78" s="7"/>
      <c r="I78" t="str">
        <f>_xlfn.XLOOKUP(E75,Teams!$B:$B,Teams!H:H)</f>
        <v>Tom Kim</v>
      </c>
      <c r="J78" s="5">
        <f>_xlfn.XLOOKUP($I78,Players!$C:$C,Players!A:A)</f>
        <v>4</v>
      </c>
      <c r="K78" s="5">
        <f>_xlfn.XLOOKUP($I78,Players!$C:$C,Players!D:D)</f>
        <v>0</v>
      </c>
      <c r="L78" s="5">
        <f>_xlfn.XLOOKUP($I78,Players!$C:$C,Players!E:E)</f>
        <v>0</v>
      </c>
      <c r="M78" s="5">
        <f>_xlfn.XLOOKUP($I78,Players!$C:$C,Players!F:F)</f>
        <v>0</v>
      </c>
      <c r="N78" s="5">
        <f>_xlfn.XLOOKUP($I78,Players!$C:$C,Players!G:G)</f>
        <v>0</v>
      </c>
      <c r="O78" s="5">
        <f>SUM(K78:N78)</f>
        <v>0</v>
      </c>
      <c r="P78">
        <f>_xlfn.RANK.AVG(Q78,Q75:Q80,1)</f>
        <v>4</v>
      </c>
      <c r="Q78">
        <f>_xlfn.RANK.AVG(O78,O75:O80)+J78/10</f>
        <v>3.9</v>
      </c>
    </row>
    <row r="79" spans="2:17" x14ac:dyDescent="0.45">
      <c r="D79" s="7"/>
      <c r="E79" s="7"/>
      <c r="I79" t="str">
        <f>_xlfn.XLOOKUP(E75,Teams!$B:$B,Teams!I:I)</f>
        <v>Billy Horschel</v>
      </c>
      <c r="J79" s="5">
        <f>_xlfn.XLOOKUP($I79,Players!$C:$C,Players!A:A)</f>
        <v>5</v>
      </c>
      <c r="K79" s="5">
        <f>_xlfn.XLOOKUP($I79,Players!$C:$C,Players!D:D)</f>
        <v>0</v>
      </c>
      <c r="L79" s="5">
        <f>_xlfn.XLOOKUP($I79,Players!$C:$C,Players!E:E)</f>
        <v>0</v>
      </c>
      <c r="M79" s="5">
        <f>_xlfn.XLOOKUP($I79,Players!$C:$C,Players!F:F)</f>
        <v>0</v>
      </c>
      <c r="N79" s="5">
        <f>_xlfn.XLOOKUP($I79,Players!$C:$C,Players!G:G)</f>
        <v>0</v>
      </c>
      <c r="O79" s="5">
        <f t="shared" ref="O79:O80" si="16">SUM(K79:N79)</f>
        <v>0</v>
      </c>
      <c r="P79">
        <f>_xlfn.RANK.AVG(Q79,Q75:Q80,1)</f>
        <v>5</v>
      </c>
      <c r="Q79">
        <f>_xlfn.RANK.AVG(O79,O75:O80)+J79/10</f>
        <v>4</v>
      </c>
    </row>
    <row r="80" spans="2:17" x14ac:dyDescent="0.45">
      <c r="D80" s="7"/>
      <c r="E80" s="7"/>
      <c r="I80" t="str">
        <f>_xlfn.XLOOKUP(E75,Teams!$B:$B,Teams!J:J)</f>
        <v>Denny McCarthy</v>
      </c>
      <c r="J80" s="5">
        <f>_xlfn.XLOOKUP($I80,Players!$C:$C,Players!A:A)</f>
        <v>6</v>
      </c>
      <c r="K80" s="5">
        <f>_xlfn.XLOOKUP($I80,Players!$C:$C,Players!D:D)</f>
        <v>0</v>
      </c>
      <c r="L80" s="5">
        <f>_xlfn.XLOOKUP($I80,Players!$C:$C,Players!E:E)</f>
        <v>0</v>
      </c>
      <c r="M80" s="5">
        <f>_xlfn.XLOOKUP($I80,Players!$C:$C,Players!F:F)</f>
        <v>0</v>
      </c>
      <c r="N80" s="5">
        <f>_xlfn.XLOOKUP($I80,Players!$C:$C,Players!G:G)</f>
        <v>0</v>
      </c>
      <c r="O80" s="5">
        <f t="shared" si="16"/>
        <v>0</v>
      </c>
      <c r="P80">
        <f>_xlfn.RANK.AVG(Q80,Q75:Q80,1)</f>
        <v>6</v>
      </c>
      <c r="Q80">
        <f>_xlfn.RANK.AVG(O80,O75:O80)+J80/10</f>
        <v>4.0999999999999996</v>
      </c>
    </row>
    <row r="81" spans="2:17" x14ac:dyDescent="0.45">
      <c r="D81" s="7"/>
      <c r="E81" s="7"/>
    </row>
    <row r="82" spans="2:17" x14ac:dyDescent="0.45">
      <c r="B82">
        <f>COUNTIF(C$40:C82,C82)-1</f>
        <v>6</v>
      </c>
      <c r="C82">
        <f>_xlfn.RANK.AVG(G82,$G$40:$G$210,1)</f>
        <v>11.5</v>
      </c>
      <c r="D82" s="8">
        <f>VALUE(ROUNDDOWN(C82,0)+B82/100)</f>
        <v>11.06</v>
      </c>
      <c r="E82" s="9">
        <f>E75+1</f>
        <v>7</v>
      </c>
      <c r="F82" t="str">
        <f>_xlfn.XLOOKUP(E82,Teams!B:B,Teams!C:C)</f>
        <v>Andrew S</v>
      </c>
      <c r="G82" s="5">
        <f>SMALL(O82:O87,1)+SMALL(O82:O87,2)+SMALL(O82:O87,3)+SMALL(O82:O87,4)</f>
        <v>0</v>
      </c>
      <c r="H82">
        <f>_xlfn.XLOOKUP($E82,Teams!$B:$B,Teams!D:D)</f>
        <v>-11</v>
      </c>
      <c r="I82" t="str">
        <f>_xlfn.XLOOKUP(E82,Teams!$B:$B,Teams!E:E)</f>
        <v>Bryson Dechambeau</v>
      </c>
      <c r="J82" s="5">
        <f>_xlfn.XLOOKUP($I82,Players!$C:$C,Players!A:A)</f>
        <v>1</v>
      </c>
      <c r="K82" s="5">
        <f>_xlfn.XLOOKUP($I82,Players!$C:$C,Players!D:D)</f>
        <v>0</v>
      </c>
      <c r="L82" s="5">
        <f>_xlfn.XLOOKUP($I82,Players!$C:$C,Players!E:E)</f>
        <v>0</v>
      </c>
      <c r="M82" s="5">
        <f>_xlfn.XLOOKUP($I82,Players!$C:$C,Players!F:F)</f>
        <v>0</v>
      </c>
      <c r="N82" s="5">
        <f>_xlfn.XLOOKUP($I82,Players!$C:$C,Players!G:G)</f>
        <v>0</v>
      </c>
      <c r="O82" s="5">
        <f>SUM(K82:N82)</f>
        <v>0</v>
      </c>
      <c r="P82">
        <f>_xlfn.RANK.AVG(Q82,Q82:Q87,1)</f>
        <v>1</v>
      </c>
      <c r="Q82">
        <f>_xlfn.RANK.AVG(O82,O82:O87)+J82/10</f>
        <v>3.6</v>
      </c>
    </row>
    <row r="83" spans="2:17" x14ac:dyDescent="0.45">
      <c r="D83" s="7"/>
      <c r="E83" s="7"/>
      <c r="I83" t="str">
        <f>_xlfn.XLOOKUP(E82,Teams!$B:$B,Teams!F:F)</f>
        <v>Min Woo Lee</v>
      </c>
      <c r="J83" s="5">
        <f>_xlfn.XLOOKUP($I83,Players!$C:$C,Players!A:A)</f>
        <v>2</v>
      </c>
      <c r="K83" s="5">
        <f>_xlfn.XLOOKUP($I83,Players!$C:$C,Players!D:D)</f>
        <v>0</v>
      </c>
      <c r="L83" s="5">
        <f>_xlfn.XLOOKUP($I83,Players!$C:$C,Players!E:E)</f>
        <v>0</v>
      </c>
      <c r="M83" s="5">
        <f>_xlfn.XLOOKUP($I83,Players!$C:$C,Players!F:F)</f>
        <v>0</v>
      </c>
      <c r="N83" s="5">
        <f>_xlfn.XLOOKUP($I83,Players!$C:$C,Players!G:G)</f>
        <v>0</v>
      </c>
      <c r="O83" s="5">
        <f t="shared" ref="O83:O84" si="17">SUM(K83:N83)</f>
        <v>0</v>
      </c>
      <c r="P83">
        <f>_xlfn.RANK.AVG(Q83,Q82:Q87,1)</f>
        <v>2</v>
      </c>
      <c r="Q83">
        <f>_xlfn.RANK.AVG(O83,O82:O87)+J83/10</f>
        <v>3.7</v>
      </c>
    </row>
    <row r="84" spans="2:17" x14ac:dyDescent="0.45">
      <c r="D84" s="7"/>
      <c r="E84" s="7"/>
      <c r="I84" t="str">
        <f>_xlfn.XLOOKUP(E82,Teams!$B:$B,Teams!G:G)</f>
        <v>Cameron Smith</v>
      </c>
      <c r="J84" s="5">
        <f>_xlfn.XLOOKUP($I84,Players!$C:$C,Players!A:A)</f>
        <v>3</v>
      </c>
      <c r="K84" s="5">
        <f>_xlfn.XLOOKUP($I84,Players!$C:$C,Players!D:D)</f>
        <v>0</v>
      </c>
      <c r="L84" s="5">
        <f>_xlfn.XLOOKUP($I84,Players!$C:$C,Players!E:E)</f>
        <v>0</v>
      </c>
      <c r="M84" s="5">
        <f>_xlfn.XLOOKUP($I84,Players!$C:$C,Players!F:F)</f>
        <v>0</v>
      </c>
      <c r="N84" s="5">
        <f>_xlfn.XLOOKUP($I84,Players!$C:$C,Players!G:G)</f>
        <v>0</v>
      </c>
      <c r="O84" s="5">
        <f t="shared" si="17"/>
        <v>0</v>
      </c>
      <c r="P84">
        <f>_xlfn.RANK.AVG(Q84,Q82:Q87,1)</f>
        <v>3</v>
      </c>
      <c r="Q84">
        <f>_xlfn.RANK.AVG(O84,O82:O87)+J84/10</f>
        <v>3.8</v>
      </c>
    </row>
    <row r="85" spans="2:17" x14ac:dyDescent="0.45">
      <c r="D85" s="7"/>
      <c r="E85" s="7"/>
      <c r="I85" t="str">
        <f>_xlfn.XLOOKUP(E82,Teams!$B:$B,Teams!H:H)</f>
        <v>Sam Burns</v>
      </c>
      <c r="J85" s="5">
        <f>_xlfn.XLOOKUP($I85,Players!$C:$C,Players!A:A)</f>
        <v>4</v>
      </c>
      <c r="K85" s="5">
        <f>_xlfn.XLOOKUP($I85,Players!$C:$C,Players!D:D)</f>
        <v>0</v>
      </c>
      <c r="L85" s="5">
        <f>_xlfn.XLOOKUP($I85,Players!$C:$C,Players!E:E)</f>
        <v>0</v>
      </c>
      <c r="M85" s="5">
        <f>_xlfn.XLOOKUP($I85,Players!$C:$C,Players!F:F)</f>
        <v>0</v>
      </c>
      <c r="N85" s="5">
        <f>_xlfn.XLOOKUP($I85,Players!$C:$C,Players!G:G)</f>
        <v>0</v>
      </c>
      <c r="O85" s="5">
        <f>SUM(K85:N85)</f>
        <v>0</v>
      </c>
      <c r="P85">
        <f>_xlfn.RANK.AVG(Q85,Q82:Q87,1)</f>
        <v>4</v>
      </c>
      <c r="Q85">
        <f>_xlfn.RANK.AVG(O85,O82:O87)+J85/10</f>
        <v>3.9</v>
      </c>
    </row>
    <row r="86" spans="2:17" x14ac:dyDescent="0.45">
      <c r="D86" s="7"/>
      <c r="E86" s="7"/>
      <c r="I86" t="str">
        <f>_xlfn.XLOOKUP(E82,Teams!$B:$B,Teams!I:I)</f>
        <v>Brian Harman</v>
      </c>
      <c r="J86" s="5">
        <f>_xlfn.XLOOKUP($I86,Players!$C:$C,Players!A:A)</f>
        <v>5</v>
      </c>
      <c r="K86" s="5">
        <f>_xlfn.XLOOKUP($I86,Players!$C:$C,Players!D:D)</f>
        <v>0</v>
      </c>
      <c r="L86" s="5">
        <f>_xlfn.XLOOKUP($I86,Players!$C:$C,Players!E:E)</f>
        <v>0</v>
      </c>
      <c r="M86" s="5">
        <f>_xlfn.XLOOKUP($I86,Players!$C:$C,Players!F:F)</f>
        <v>0</v>
      </c>
      <c r="N86" s="5">
        <f>_xlfn.XLOOKUP($I86,Players!$C:$C,Players!G:G)</f>
        <v>0</v>
      </c>
      <c r="O86" s="5">
        <f t="shared" ref="O86:O87" si="18">SUM(K86:N86)</f>
        <v>0</v>
      </c>
      <c r="P86">
        <f>_xlfn.RANK.AVG(Q86,Q82:Q87,1)</f>
        <v>5</v>
      </c>
      <c r="Q86">
        <f>_xlfn.RANK.AVG(O86,O82:O87)+J86/10</f>
        <v>4</v>
      </c>
    </row>
    <row r="87" spans="2:17" x14ac:dyDescent="0.45">
      <c r="D87" s="7"/>
      <c r="E87" s="7"/>
      <c r="I87" t="str">
        <f>_xlfn.XLOOKUP(E82,Teams!$B:$B,Teams!J:J)</f>
        <v>Max Homa</v>
      </c>
      <c r="J87" s="5">
        <f>_xlfn.XLOOKUP($I87,Players!$C:$C,Players!A:A)</f>
        <v>6</v>
      </c>
      <c r="K87" s="5">
        <f>_xlfn.XLOOKUP($I87,Players!$C:$C,Players!D:D)</f>
        <v>0</v>
      </c>
      <c r="L87" s="5">
        <f>_xlfn.XLOOKUP($I87,Players!$C:$C,Players!E:E)</f>
        <v>0</v>
      </c>
      <c r="M87" s="5">
        <f>_xlfn.XLOOKUP($I87,Players!$C:$C,Players!F:F)</f>
        <v>0</v>
      </c>
      <c r="N87" s="5">
        <f>_xlfn.XLOOKUP($I87,Players!$C:$C,Players!G:G)</f>
        <v>0</v>
      </c>
      <c r="O87" s="5">
        <f t="shared" si="18"/>
        <v>0</v>
      </c>
      <c r="P87">
        <f>_xlfn.RANK.AVG(Q87,Q82:Q87,1)</f>
        <v>6</v>
      </c>
      <c r="Q87">
        <f>_xlfn.RANK.AVG(O87,O82:O87)+J87/10</f>
        <v>4.0999999999999996</v>
      </c>
    </row>
    <row r="88" spans="2:17" x14ac:dyDescent="0.45">
      <c r="D88" s="7"/>
      <c r="E88" s="7"/>
      <c r="O88" s="5"/>
    </row>
    <row r="89" spans="2:17" x14ac:dyDescent="0.45">
      <c r="B89">
        <f>COUNTIF(C$40:C89,C89)-1</f>
        <v>7</v>
      </c>
      <c r="C89">
        <f>_xlfn.RANK.AVG(G89,$G$40:$G$210,1)</f>
        <v>11.5</v>
      </c>
      <c r="D89" s="8">
        <f>VALUE(ROUNDDOWN(C89,0)+B89/100)</f>
        <v>11.07</v>
      </c>
      <c r="E89" s="9">
        <f>E82+1</f>
        <v>8</v>
      </c>
      <c r="F89" t="str">
        <f>_xlfn.XLOOKUP(E89,Teams!B:B,Teams!C:C)</f>
        <v>Colin</v>
      </c>
      <c r="G89" s="5">
        <f>SMALL(O89:O94,1)+SMALL(O89:O94,2)+SMALL(O89:O94,3)+SMALL(O89:O94,4)</f>
        <v>0</v>
      </c>
      <c r="H89">
        <f>_xlfn.XLOOKUP($E89,Teams!$B:$B,Teams!D:D)</f>
        <v>-9</v>
      </c>
      <c r="I89" t="str">
        <f>_xlfn.XLOOKUP(E89,Teams!$B:$B,Teams!E:E)</f>
        <v>Rory Mcilroy</v>
      </c>
      <c r="J89" s="5">
        <f>_xlfn.XLOOKUP($I89,Players!$C:$C,Players!A:A)</f>
        <v>1</v>
      </c>
      <c r="K89" s="5">
        <f>_xlfn.XLOOKUP($I89,Players!$C:$C,Players!D:D)</f>
        <v>0</v>
      </c>
      <c r="L89" s="5">
        <f>_xlfn.XLOOKUP($I89,Players!$C:$C,Players!E:E)</f>
        <v>0</v>
      </c>
      <c r="M89" s="5">
        <f>_xlfn.XLOOKUP($I89,Players!$C:$C,Players!F:F)</f>
        <v>0</v>
      </c>
      <c r="N89" s="5">
        <f>_xlfn.XLOOKUP($I89,Players!$C:$C,Players!G:G)</f>
        <v>0</v>
      </c>
      <c r="O89" s="5">
        <f>SUM(K89:N89)</f>
        <v>0</v>
      </c>
      <c r="P89">
        <f>_xlfn.RANK.AVG(Q89,Q89:Q94,1)</f>
        <v>1</v>
      </c>
      <c r="Q89">
        <f>_xlfn.RANK.AVG(O89,O89:O94)+J89/10</f>
        <v>3.6</v>
      </c>
    </row>
    <row r="90" spans="2:17" x14ac:dyDescent="0.45">
      <c r="D90" s="7"/>
      <c r="E90" s="7"/>
      <c r="I90" t="str">
        <f>_xlfn.XLOOKUP(E89,Teams!$B:$B,Teams!F:F)</f>
        <v>Shane Lowry</v>
      </c>
      <c r="J90" s="5">
        <f>_xlfn.XLOOKUP($I90,Players!$C:$C,Players!A:A)</f>
        <v>2</v>
      </c>
      <c r="K90" s="5">
        <f>_xlfn.XLOOKUP($I90,Players!$C:$C,Players!D:D)</f>
        <v>0</v>
      </c>
      <c r="L90" s="5">
        <f>_xlfn.XLOOKUP($I90,Players!$C:$C,Players!E:E)</f>
        <v>0</v>
      </c>
      <c r="M90" s="5">
        <f>_xlfn.XLOOKUP($I90,Players!$C:$C,Players!F:F)</f>
        <v>0</v>
      </c>
      <c r="N90" s="5">
        <f>_xlfn.XLOOKUP($I90,Players!$C:$C,Players!G:G)</f>
        <v>0</v>
      </c>
      <c r="O90" s="5">
        <f t="shared" ref="O90:O91" si="19">SUM(K90:N90)</f>
        <v>0</v>
      </c>
      <c r="P90">
        <f>_xlfn.RANK.AVG(Q90,Q89:Q94,1)</f>
        <v>2</v>
      </c>
      <c r="Q90">
        <f>_xlfn.RANK.AVG(O90,O89:O94)+J90/10</f>
        <v>3.7</v>
      </c>
    </row>
    <row r="91" spans="2:17" x14ac:dyDescent="0.45">
      <c r="D91" s="7"/>
      <c r="E91" s="7"/>
      <c r="I91" t="str">
        <f>_xlfn.XLOOKUP(E89,Teams!$B:$B,Teams!G:G)</f>
        <v>Sepp Straka</v>
      </c>
      <c r="J91" s="5">
        <f>_xlfn.XLOOKUP($I91,Players!$C:$C,Players!A:A)</f>
        <v>3</v>
      </c>
      <c r="K91" s="5">
        <f>_xlfn.XLOOKUP($I91,Players!$C:$C,Players!D:D)</f>
        <v>0</v>
      </c>
      <c r="L91" s="5">
        <f>_xlfn.XLOOKUP($I91,Players!$C:$C,Players!E:E)</f>
        <v>0</v>
      </c>
      <c r="M91" s="5">
        <f>_xlfn.XLOOKUP($I91,Players!$C:$C,Players!F:F)</f>
        <v>0</v>
      </c>
      <c r="N91" s="5">
        <f>_xlfn.XLOOKUP($I91,Players!$C:$C,Players!G:G)</f>
        <v>0</v>
      </c>
      <c r="O91" s="5">
        <f t="shared" si="19"/>
        <v>0</v>
      </c>
      <c r="P91">
        <f>_xlfn.RANK.AVG(Q91,Q89:Q94,1)</f>
        <v>3</v>
      </c>
      <c r="Q91">
        <f>_xlfn.RANK.AVG(O91,O89:O94)+J91/10</f>
        <v>3.8</v>
      </c>
    </row>
    <row r="92" spans="2:17" x14ac:dyDescent="0.45">
      <c r="D92" s="7"/>
      <c r="E92" s="7"/>
      <c r="I92" t="str">
        <f>_xlfn.XLOOKUP(E89,Teams!$B:$B,Teams!H:H)</f>
        <v>Daniel Berger</v>
      </c>
      <c r="J92" s="5">
        <f>_xlfn.XLOOKUP($I92,Players!$C:$C,Players!A:A)</f>
        <v>4</v>
      </c>
      <c r="K92" s="5">
        <f>_xlfn.XLOOKUP($I92,Players!$C:$C,Players!D:D)</f>
        <v>0</v>
      </c>
      <c r="L92" s="5">
        <f>_xlfn.XLOOKUP($I92,Players!$C:$C,Players!E:E)</f>
        <v>0</v>
      </c>
      <c r="M92" s="5">
        <f>_xlfn.XLOOKUP($I92,Players!$C:$C,Players!F:F)</f>
        <v>0</v>
      </c>
      <c r="N92" s="5">
        <f>_xlfn.XLOOKUP($I92,Players!$C:$C,Players!G:G)</f>
        <v>0</v>
      </c>
      <c r="O92" s="5">
        <f>SUM(K92:N92)</f>
        <v>0</v>
      </c>
      <c r="P92">
        <f>_xlfn.RANK.AVG(Q92,Q89:Q94,1)</f>
        <v>4</v>
      </c>
      <c r="Q92">
        <f>_xlfn.RANK.AVG(O92,O89:O94)+J92/10</f>
        <v>3.9</v>
      </c>
    </row>
    <row r="93" spans="2:17" x14ac:dyDescent="0.45">
      <c r="D93" s="7"/>
      <c r="E93" s="7"/>
      <c r="I93" t="str">
        <f>_xlfn.XLOOKUP(E89,Teams!$B:$B,Teams!I:I)</f>
        <v>Matt Fitzpatrick</v>
      </c>
      <c r="J93" s="5">
        <f>_xlfn.XLOOKUP($I93,Players!$C:$C,Players!A:A)</f>
        <v>5</v>
      </c>
      <c r="K93" s="5">
        <f>_xlfn.XLOOKUP($I93,Players!$C:$C,Players!D:D)</f>
        <v>0</v>
      </c>
      <c r="L93" s="5">
        <f>_xlfn.XLOOKUP($I93,Players!$C:$C,Players!E:E)</f>
        <v>0</v>
      </c>
      <c r="M93" s="5">
        <f>_xlfn.XLOOKUP($I93,Players!$C:$C,Players!F:F)</f>
        <v>0</v>
      </c>
      <c r="N93" s="5">
        <f>_xlfn.XLOOKUP($I93,Players!$C:$C,Players!G:G)</f>
        <v>0</v>
      </c>
      <c r="O93" s="5">
        <f t="shared" ref="O93:O94" si="20">SUM(K93:N93)</f>
        <v>0</v>
      </c>
      <c r="P93">
        <f>_xlfn.RANK.AVG(Q93,Q89:Q94,1)</f>
        <v>5</v>
      </c>
      <c r="Q93">
        <f>_xlfn.RANK.AVG(O93,O89:O94)+J93/10</f>
        <v>4</v>
      </c>
    </row>
    <row r="94" spans="2:17" x14ac:dyDescent="0.45">
      <c r="D94" s="7"/>
      <c r="E94" s="7"/>
      <c r="I94" t="str">
        <f>_xlfn.XLOOKUP(E89,Teams!$B:$B,Teams!J:J)</f>
        <v>Denny McCarthy</v>
      </c>
      <c r="J94" s="5">
        <f>_xlfn.XLOOKUP($I94,Players!$C:$C,Players!A:A)</f>
        <v>6</v>
      </c>
      <c r="K94" s="5">
        <f>_xlfn.XLOOKUP($I94,Players!$C:$C,Players!D:D)</f>
        <v>0</v>
      </c>
      <c r="L94" s="5">
        <f>_xlfn.XLOOKUP($I94,Players!$C:$C,Players!E:E)</f>
        <v>0</v>
      </c>
      <c r="M94" s="5">
        <f>_xlfn.XLOOKUP($I94,Players!$C:$C,Players!F:F)</f>
        <v>0</v>
      </c>
      <c r="N94" s="5">
        <f>_xlfn.XLOOKUP($I94,Players!$C:$C,Players!G:G)</f>
        <v>0</v>
      </c>
      <c r="O94" s="5">
        <f t="shared" si="20"/>
        <v>0</v>
      </c>
      <c r="P94">
        <f>_xlfn.RANK.AVG(Q94,Q89:Q94,1)</f>
        <v>6</v>
      </c>
      <c r="Q94">
        <f>_xlfn.RANK.AVG(O94,O89:O94)+J94/10</f>
        <v>4.0999999999999996</v>
      </c>
    </row>
    <row r="95" spans="2:17" x14ac:dyDescent="0.45">
      <c r="D95" s="7"/>
      <c r="E95" s="7"/>
      <c r="O95" s="5"/>
    </row>
    <row r="96" spans="2:17" x14ac:dyDescent="0.45">
      <c r="B96">
        <f>COUNTIF(C$40:C96,C96)-1</f>
        <v>8</v>
      </c>
      <c r="C96">
        <f>_xlfn.RANK.AVG(G96,$G$40:$G$210,1)</f>
        <v>11.5</v>
      </c>
      <c r="D96" s="8">
        <f>VALUE(ROUNDDOWN(C96,0)+B96/100)</f>
        <v>11.08</v>
      </c>
      <c r="E96" s="9">
        <f>E89+1</f>
        <v>9</v>
      </c>
      <c r="F96" t="str">
        <f>_xlfn.XLOOKUP(E96,Teams!B:B,Teams!C:C)</f>
        <v>Ryan</v>
      </c>
      <c r="G96" s="5">
        <f>SMALL(O96:O101,1)+SMALL(O96:O101,2)+SMALL(O96:O101,3)+SMALL(O96:O101,4)</f>
        <v>0</v>
      </c>
      <c r="H96">
        <f>_xlfn.XLOOKUP($E96,Teams!$B:$B,Teams!D:D)</f>
        <v>-11</v>
      </c>
      <c r="I96" t="str">
        <f>_xlfn.XLOOKUP(E96,Teams!$B:$B,Teams!E:E)</f>
        <v>Scottie Scheffler</v>
      </c>
      <c r="J96" s="5">
        <f>_xlfn.XLOOKUP($I96,Players!$C:$C,Players!A:A)</f>
        <v>1</v>
      </c>
      <c r="K96" s="5">
        <f>_xlfn.XLOOKUP($I96,Players!$C:$C,Players!D:D)</f>
        <v>0</v>
      </c>
      <c r="L96" s="5">
        <f>_xlfn.XLOOKUP($I96,Players!$C:$C,Players!E:E)</f>
        <v>0</v>
      </c>
      <c r="M96" s="5">
        <f>_xlfn.XLOOKUP($I96,Players!$C:$C,Players!F:F)</f>
        <v>0</v>
      </c>
      <c r="N96" s="5">
        <f>_xlfn.XLOOKUP($I96,Players!$C:$C,Players!G:G)</f>
        <v>0</v>
      </c>
      <c r="O96" s="5">
        <f>SUM(K96:N96)</f>
        <v>0</v>
      </c>
      <c r="P96">
        <f>_xlfn.RANK.AVG(Q96,Q96:Q101,1)</f>
        <v>1</v>
      </c>
      <c r="Q96">
        <f>_xlfn.RANK.AVG(O96,O96:O101)+J96/10</f>
        <v>3.6</v>
      </c>
    </row>
    <row r="97" spans="2:17" x14ac:dyDescent="0.45">
      <c r="D97" s="7"/>
      <c r="E97" s="7"/>
      <c r="I97" t="str">
        <f>_xlfn.XLOOKUP(E96,Teams!$B:$B,Teams!F:F)</f>
        <v>Russell Henley</v>
      </c>
      <c r="J97" s="5">
        <f>_xlfn.XLOOKUP($I97,Players!$C:$C,Players!A:A)</f>
        <v>2</v>
      </c>
      <c r="K97" s="5">
        <f>_xlfn.XLOOKUP($I97,Players!$C:$C,Players!D:D)</f>
        <v>0</v>
      </c>
      <c r="L97" s="5">
        <f>_xlfn.XLOOKUP($I97,Players!$C:$C,Players!E:E)</f>
        <v>0</v>
      </c>
      <c r="M97" s="5">
        <f>_xlfn.XLOOKUP($I97,Players!$C:$C,Players!F:F)</f>
        <v>0</v>
      </c>
      <c r="N97" s="5">
        <f>_xlfn.XLOOKUP($I97,Players!$C:$C,Players!G:G)</f>
        <v>0</v>
      </c>
      <c r="O97" s="5">
        <f t="shared" ref="O97:O98" si="21">SUM(K97:N97)</f>
        <v>0</v>
      </c>
      <c r="P97">
        <f>_xlfn.RANK.AVG(Q97,Q96:Q101,1)</f>
        <v>2</v>
      </c>
      <c r="Q97">
        <f>_xlfn.RANK.AVG(O97,O96:O101)+J97/10</f>
        <v>3.7</v>
      </c>
    </row>
    <row r="98" spans="2:17" x14ac:dyDescent="0.45">
      <c r="D98" s="7"/>
      <c r="E98" s="7"/>
      <c r="I98" t="str">
        <f>_xlfn.XLOOKUP(E96,Teams!$B:$B,Teams!G:G)</f>
        <v>Sepp Straka</v>
      </c>
      <c r="J98" s="5">
        <f>_xlfn.XLOOKUP($I98,Players!$C:$C,Players!A:A)</f>
        <v>3</v>
      </c>
      <c r="K98" s="5">
        <f>_xlfn.XLOOKUP($I98,Players!$C:$C,Players!D:D)</f>
        <v>0</v>
      </c>
      <c r="L98" s="5">
        <f>_xlfn.XLOOKUP($I98,Players!$C:$C,Players!E:E)</f>
        <v>0</v>
      </c>
      <c r="M98" s="5">
        <f>_xlfn.XLOOKUP($I98,Players!$C:$C,Players!F:F)</f>
        <v>0</v>
      </c>
      <c r="N98" s="5">
        <f>_xlfn.XLOOKUP($I98,Players!$C:$C,Players!G:G)</f>
        <v>0</v>
      </c>
      <c r="O98" s="5">
        <f t="shared" si="21"/>
        <v>0</v>
      </c>
      <c r="P98">
        <f>_xlfn.RANK.AVG(Q98,Q96:Q101,1)</f>
        <v>3</v>
      </c>
      <c r="Q98">
        <f>_xlfn.RANK.AVG(O98,O96:O101)+J98/10</f>
        <v>3.8</v>
      </c>
    </row>
    <row r="99" spans="2:17" x14ac:dyDescent="0.45">
      <c r="D99" s="7"/>
      <c r="E99" s="7"/>
      <c r="I99" t="str">
        <f>_xlfn.XLOOKUP(E96,Teams!$B:$B,Teams!H:H)</f>
        <v>Tom Kim</v>
      </c>
      <c r="J99" s="5">
        <f>_xlfn.XLOOKUP($I99,Players!$C:$C,Players!A:A)</f>
        <v>4</v>
      </c>
      <c r="K99" s="5">
        <f>_xlfn.XLOOKUP($I99,Players!$C:$C,Players!D:D)</f>
        <v>0</v>
      </c>
      <c r="L99" s="5">
        <f>_xlfn.XLOOKUP($I99,Players!$C:$C,Players!E:E)</f>
        <v>0</v>
      </c>
      <c r="M99" s="5">
        <f>_xlfn.XLOOKUP($I99,Players!$C:$C,Players!F:F)</f>
        <v>0</v>
      </c>
      <c r="N99" s="5">
        <f>_xlfn.XLOOKUP($I99,Players!$C:$C,Players!G:G)</f>
        <v>0</v>
      </c>
      <c r="O99" s="5">
        <f>SUM(K99:N99)</f>
        <v>0</v>
      </c>
      <c r="P99">
        <f>_xlfn.RANK.AVG(Q99,Q96:Q101,1)</f>
        <v>4</v>
      </c>
      <c r="Q99">
        <f>_xlfn.RANK.AVG(O99,O96:O101)+J99/10</f>
        <v>3.9</v>
      </c>
    </row>
    <row r="100" spans="2:17" x14ac:dyDescent="0.45">
      <c r="D100" s="7"/>
      <c r="E100" s="7"/>
      <c r="I100" t="str">
        <f>_xlfn.XLOOKUP(E96,Teams!$B:$B,Teams!I:I)</f>
        <v>Thomas Detry</v>
      </c>
      <c r="J100" s="5">
        <f>_xlfn.XLOOKUP($I100,Players!$C:$C,Players!A:A)</f>
        <v>5</v>
      </c>
      <c r="K100" s="5">
        <f>_xlfn.XLOOKUP($I100,Players!$C:$C,Players!D:D)</f>
        <v>0</v>
      </c>
      <c r="L100" s="5">
        <f>_xlfn.XLOOKUP($I100,Players!$C:$C,Players!E:E)</f>
        <v>0</v>
      </c>
      <c r="M100" s="5">
        <f>_xlfn.XLOOKUP($I100,Players!$C:$C,Players!F:F)</f>
        <v>0</v>
      </c>
      <c r="N100" s="5">
        <f>_xlfn.XLOOKUP($I100,Players!$C:$C,Players!G:G)</f>
        <v>0</v>
      </c>
      <c r="O100" s="5">
        <f t="shared" ref="O100:O101" si="22">SUM(K100:N100)</f>
        <v>0</v>
      </c>
      <c r="P100">
        <f>_xlfn.RANK.AVG(Q100,Q96:Q101,1)</f>
        <v>5</v>
      </c>
      <c r="Q100">
        <f>_xlfn.RANK.AVG(O100,O96:O101)+J100/10</f>
        <v>4</v>
      </c>
    </row>
    <row r="101" spans="2:17" x14ac:dyDescent="0.45">
      <c r="D101" s="7"/>
      <c r="E101" s="7"/>
      <c r="I101" t="str">
        <f>_xlfn.XLOOKUP(E96,Teams!$B:$B,Teams!J:J)</f>
        <v>Nicolai Hojgaard</v>
      </c>
      <c r="J101" s="5">
        <f>_xlfn.XLOOKUP($I101,Players!$C:$C,Players!A:A)</f>
        <v>6</v>
      </c>
      <c r="K101" s="5">
        <f>_xlfn.XLOOKUP($I101,Players!$C:$C,Players!D:D)</f>
        <v>0</v>
      </c>
      <c r="L101" s="5">
        <f>_xlfn.XLOOKUP($I101,Players!$C:$C,Players!E:E)</f>
        <v>0</v>
      </c>
      <c r="M101" s="5">
        <f>_xlfn.XLOOKUP($I101,Players!$C:$C,Players!F:F)</f>
        <v>0</v>
      </c>
      <c r="N101" s="5">
        <f>_xlfn.XLOOKUP($I101,Players!$C:$C,Players!G:G)</f>
        <v>0</v>
      </c>
      <c r="O101" s="5">
        <f t="shared" si="22"/>
        <v>0</v>
      </c>
      <c r="P101">
        <f>_xlfn.RANK.AVG(Q101,Q96:Q101,1)</f>
        <v>6</v>
      </c>
      <c r="Q101">
        <f>_xlfn.RANK.AVG(O101,O96:O101)+J101/10</f>
        <v>4.0999999999999996</v>
      </c>
    </row>
    <row r="102" spans="2:17" x14ac:dyDescent="0.45">
      <c r="D102" s="7"/>
      <c r="E102" s="7"/>
      <c r="O102" s="5"/>
    </row>
    <row r="103" spans="2:17" x14ac:dyDescent="0.45">
      <c r="B103">
        <f>COUNTIF(C$40:C103,C103)-1</f>
        <v>9</v>
      </c>
      <c r="C103">
        <f>_xlfn.RANK.AVG(G103,$G$40:$G$210,1)</f>
        <v>11.5</v>
      </c>
      <c r="D103" s="8">
        <f>VALUE(ROUNDDOWN(C103,0)+B103/100)</f>
        <v>11.09</v>
      </c>
      <c r="E103" s="9">
        <f>E96+1</f>
        <v>10</v>
      </c>
      <c r="F103" t="str">
        <f>_xlfn.XLOOKUP(E103,Teams!B:B,Teams!C:C)</f>
        <v>Evan</v>
      </c>
      <c r="G103" s="5">
        <f>SMALL(O103:O108,1)+SMALL(O103:O108,2)+SMALL(O103:O108,3)+SMALL(O103:O108,4)</f>
        <v>0</v>
      </c>
      <c r="H103">
        <f>_xlfn.XLOOKUP($E103,Teams!$B:$B,Teams!D:D)</f>
        <v>-11</v>
      </c>
      <c r="I103" t="str">
        <f>_xlfn.XLOOKUP(E103,Teams!$B:$B,Teams!E:E)</f>
        <v>Scottie Scheffler</v>
      </c>
      <c r="J103" s="5">
        <f>_xlfn.XLOOKUP($I103,Players!$C:$C,Players!A:A)</f>
        <v>1</v>
      </c>
      <c r="K103" s="5">
        <f>_xlfn.XLOOKUP($I103,Players!$C:$C,Players!D:D)</f>
        <v>0</v>
      </c>
      <c r="L103" s="5">
        <f>_xlfn.XLOOKUP($I103,Players!$C:$C,Players!E:E)</f>
        <v>0</v>
      </c>
      <c r="M103" s="5">
        <f>_xlfn.XLOOKUP($I103,Players!$C:$C,Players!F:F)</f>
        <v>0</v>
      </c>
      <c r="N103" s="5">
        <f>_xlfn.XLOOKUP($I103,Players!$C:$C,Players!G:G)</f>
        <v>0</v>
      </c>
      <c r="O103" s="5">
        <f>SUM(K103:N103)</f>
        <v>0</v>
      </c>
      <c r="P103">
        <f>_xlfn.RANK.AVG(Q103,Q103:Q108,1)</f>
        <v>1</v>
      </c>
      <c r="Q103">
        <f>_xlfn.RANK.AVG(O103,O103:O108)+J103/10</f>
        <v>3.6</v>
      </c>
    </row>
    <row r="104" spans="2:17" x14ac:dyDescent="0.45">
      <c r="D104" s="7"/>
      <c r="E104" s="7"/>
      <c r="I104" t="str">
        <f>_xlfn.XLOOKUP(E103,Teams!$B:$B,Teams!F:F)</f>
        <v>Viktor Hovland</v>
      </c>
      <c r="J104" s="5">
        <f>_xlfn.XLOOKUP($I104,Players!$C:$C,Players!A:A)</f>
        <v>2</v>
      </c>
      <c r="K104" s="5">
        <f>_xlfn.XLOOKUP($I104,Players!$C:$C,Players!D:D)</f>
        <v>0</v>
      </c>
      <c r="L104" s="5">
        <f>_xlfn.XLOOKUP($I104,Players!$C:$C,Players!E:E)</f>
        <v>0</v>
      </c>
      <c r="M104" s="5">
        <f>_xlfn.XLOOKUP($I104,Players!$C:$C,Players!F:F)</f>
        <v>0</v>
      </c>
      <c r="N104" s="5">
        <f>_xlfn.XLOOKUP($I104,Players!$C:$C,Players!G:G)</f>
        <v>0</v>
      </c>
      <c r="O104" s="5">
        <f t="shared" ref="O104:O105" si="23">SUM(K104:N104)</f>
        <v>0</v>
      </c>
      <c r="P104">
        <f>_xlfn.RANK.AVG(Q104,Q103:Q108,1)</f>
        <v>2</v>
      </c>
      <c r="Q104">
        <f>_xlfn.RANK.AVG(O104,O103:O108)+J104/10</f>
        <v>3.7</v>
      </c>
    </row>
    <row r="105" spans="2:17" x14ac:dyDescent="0.45">
      <c r="D105" s="7"/>
      <c r="E105" s="7"/>
      <c r="I105" t="str">
        <f>_xlfn.XLOOKUP(E103,Teams!$B:$B,Teams!G:G)</f>
        <v>Akshay Bhatia</v>
      </c>
      <c r="J105" s="5">
        <f>_xlfn.XLOOKUP($I105,Players!$C:$C,Players!A:A)</f>
        <v>3</v>
      </c>
      <c r="K105" s="5">
        <f>_xlfn.XLOOKUP($I105,Players!$C:$C,Players!D:D)</f>
        <v>0</v>
      </c>
      <c r="L105" s="5">
        <f>_xlfn.XLOOKUP($I105,Players!$C:$C,Players!E:E)</f>
        <v>0</v>
      </c>
      <c r="M105" s="5">
        <f>_xlfn.XLOOKUP($I105,Players!$C:$C,Players!F:F)</f>
        <v>0</v>
      </c>
      <c r="N105" s="5">
        <f>_xlfn.XLOOKUP($I105,Players!$C:$C,Players!G:G)</f>
        <v>0</v>
      </c>
      <c r="O105" s="5">
        <f t="shared" si="23"/>
        <v>0</v>
      </c>
      <c r="P105">
        <f>_xlfn.RANK.AVG(Q105,Q103:Q108,1)</f>
        <v>3</v>
      </c>
      <c r="Q105">
        <f>_xlfn.RANK.AVG(O105,O103:O108)+J105/10</f>
        <v>3.8</v>
      </c>
    </row>
    <row r="106" spans="2:17" x14ac:dyDescent="0.45">
      <c r="D106" s="7"/>
      <c r="E106" s="7"/>
      <c r="I106" t="str">
        <f>_xlfn.XLOOKUP(E103,Teams!$B:$B,Teams!H:H)</f>
        <v>Dustin Johnson</v>
      </c>
      <c r="J106" s="5">
        <f>_xlfn.XLOOKUP($I106,Players!$C:$C,Players!A:A)</f>
        <v>4</v>
      </c>
      <c r="K106" s="5">
        <f>_xlfn.XLOOKUP($I106,Players!$C:$C,Players!D:D)</f>
        <v>0</v>
      </c>
      <c r="L106" s="5">
        <f>_xlfn.XLOOKUP($I106,Players!$C:$C,Players!E:E)</f>
        <v>0</v>
      </c>
      <c r="M106" s="5">
        <f>_xlfn.XLOOKUP($I106,Players!$C:$C,Players!F:F)</f>
        <v>0</v>
      </c>
      <c r="N106" s="5">
        <f>_xlfn.XLOOKUP($I106,Players!$C:$C,Players!G:G)</f>
        <v>0</v>
      </c>
      <c r="O106" s="5">
        <f>SUM(K106:N106)</f>
        <v>0</v>
      </c>
      <c r="P106">
        <f>_xlfn.RANK.AVG(Q106,Q103:Q108,1)</f>
        <v>4</v>
      </c>
      <c r="Q106">
        <f>_xlfn.RANK.AVG(O106,O103:O108)+J106/10</f>
        <v>3.9</v>
      </c>
    </row>
    <row r="107" spans="2:17" x14ac:dyDescent="0.45">
      <c r="D107" s="7"/>
      <c r="E107" s="7"/>
      <c r="I107" t="str">
        <f>_xlfn.XLOOKUP(E103,Teams!$B:$B,Teams!I:I)</f>
        <v>Brian Harman</v>
      </c>
      <c r="J107" s="5">
        <f>_xlfn.XLOOKUP($I107,Players!$C:$C,Players!A:A)</f>
        <v>5</v>
      </c>
      <c r="K107" s="5">
        <f>_xlfn.XLOOKUP($I107,Players!$C:$C,Players!D:D)</f>
        <v>0</v>
      </c>
      <c r="L107" s="5">
        <f>_xlfn.XLOOKUP($I107,Players!$C:$C,Players!E:E)</f>
        <v>0</v>
      </c>
      <c r="M107" s="5">
        <f>_xlfn.XLOOKUP($I107,Players!$C:$C,Players!F:F)</f>
        <v>0</v>
      </c>
      <c r="N107" s="5">
        <f>_xlfn.XLOOKUP($I107,Players!$C:$C,Players!G:G)</f>
        <v>0</v>
      </c>
      <c r="O107" s="5">
        <f t="shared" ref="O107:O108" si="24">SUM(K107:N107)</f>
        <v>0</v>
      </c>
      <c r="P107">
        <f>_xlfn.RANK.AVG(Q107,Q103:Q108,1)</f>
        <v>5</v>
      </c>
      <c r="Q107">
        <f>_xlfn.RANK.AVG(O107,O103:O108)+J107/10</f>
        <v>4</v>
      </c>
    </row>
    <row r="108" spans="2:17" x14ac:dyDescent="0.45">
      <c r="D108" s="7"/>
      <c r="E108" s="7"/>
      <c r="I108" t="str">
        <f>_xlfn.XLOOKUP(E103,Teams!$B:$B,Teams!J:J)</f>
        <v>Max Homa</v>
      </c>
      <c r="J108" s="5">
        <f>_xlfn.XLOOKUP($I108,Players!$C:$C,Players!A:A)</f>
        <v>6</v>
      </c>
      <c r="K108" s="5">
        <f>_xlfn.XLOOKUP($I108,Players!$C:$C,Players!D:D)</f>
        <v>0</v>
      </c>
      <c r="L108" s="5">
        <f>_xlfn.XLOOKUP($I108,Players!$C:$C,Players!E:E)</f>
        <v>0</v>
      </c>
      <c r="M108" s="5">
        <f>_xlfn.XLOOKUP($I108,Players!$C:$C,Players!F:F)</f>
        <v>0</v>
      </c>
      <c r="N108" s="5">
        <f>_xlfn.XLOOKUP($I108,Players!$C:$C,Players!G:G)</f>
        <v>0</v>
      </c>
      <c r="O108" s="5">
        <f t="shared" si="24"/>
        <v>0</v>
      </c>
      <c r="P108">
        <f>_xlfn.RANK.AVG(Q108,Q103:Q108,1)</f>
        <v>6</v>
      </c>
      <c r="Q108">
        <f>_xlfn.RANK.AVG(O108,O103:O108)+J108/10</f>
        <v>4.0999999999999996</v>
      </c>
    </row>
    <row r="109" spans="2:17" x14ac:dyDescent="0.45">
      <c r="D109" s="7"/>
      <c r="E109" s="7"/>
      <c r="O109" s="5"/>
    </row>
    <row r="110" spans="2:17" x14ac:dyDescent="0.45">
      <c r="B110">
        <f>COUNTIF(C$40:C110,C110)-1</f>
        <v>10</v>
      </c>
      <c r="C110">
        <f>_xlfn.RANK.AVG(G110,$G$40:$G$210,1)</f>
        <v>11.5</v>
      </c>
      <c r="D110" s="8">
        <f>VALUE(ROUNDDOWN(C110,0)+B110/100)</f>
        <v>11.1</v>
      </c>
      <c r="E110" s="9">
        <f>E103+1</f>
        <v>11</v>
      </c>
      <c r="F110" t="str">
        <f>_xlfn.XLOOKUP(E110,Teams!B:B,Teams!C:C)</f>
        <v>Andrew W</v>
      </c>
      <c r="G110" s="5">
        <f>SMALL(O110:O115,1)+SMALL(O110:O115,2)+SMALL(O110:O115,3)+SMALL(O110:O115,4)</f>
        <v>0</v>
      </c>
      <c r="H110">
        <f>_xlfn.XLOOKUP($E110,Teams!$B:$B,Teams!D:D)</f>
        <v>-14</v>
      </c>
      <c r="I110" t="str">
        <f>_xlfn.XLOOKUP(E110,Teams!$B:$B,Teams!E:E)</f>
        <v>Bryson Dechambeau</v>
      </c>
      <c r="J110" s="5">
        <f>_xlfn.XLOOKUP($I110,Players!$C:$C,Players!A:A)</f>
        <v>1</v>
      </c>
      <c r="K110" s="5">
        <f>_xlfn.XLOOKUP($I110,Players!$C:$C,Players!D:D)</f>
        <v>0</v>
      </c>
      <c r="L110" s="5">
        <f>_xlfn.XLOOKUP($I110,Players!$C:$C,Players!E:E)</f>
        <v>0</v>
      </c>
      <c r="M110" s="5">
        <f>_xlfn.XLOOKUP($I110,Players!$C:$C,Players!F:F)</f>
        <v>0</v>
      </c>
      <c r="N110" s="5">
        <f>_xlfn.XLOOKUP($I110,Players!$C:$C,Players!G:G)</f>
        <v>0</v>
      </c>
      <c r="O110" s="5">
        <f>SUM(K110:N110)</f>
        <v>0</v>
      </c>
      <c r="P110">
        <f>_xlfn.RANK.AVG(Q110,Q110:Q115,1)</f>
        <v>1</v>
      </c>
      <c r="Q110">
        <f>_xlfn.RANK.AVG(O110,O110:O115)+J110/10</f>
        <v>3.6</v>
      </c>
    </row>
    <row r="111" spans="2:17" x14ac:dyDescent="0.45">
      <c r="D111" s="7"/>
      <c r="E111" s="7"/>
      <c r="I111" t="str">
        <f>_xlfn.XLOOKUP(E110,Teams!$B:$B,Teams!F:F)</f>
        <v>Viktor Hovland</v>
      </c>
      <c r="J111" s="5">
        <f>_xlfn.XLOOKUP($I111,Players!$C:$C,Players!A:A)</f>
        <v>2</v>
      </c>
      <c r="K111" s="5">
        <f>_xlfn.XLOOKUP($I111,Players!$C:$C,Players!D:D)</f>
        <v>0</v>
      </c>
      <c r="L111" s="5">
        <f>_xlfn.XLOOKUP($I111,Players!$C:$C,Players!E:E)</f>
        <v>0</v>
      </c>
      <c r="M111" s="5">
        <f>_xlfn.XLOOKUP($I111,Players!$C:$C,Players!F:F)</f>
        <v>0</v>
      </c>
      <c r="N111" s="5">
        <f>_xlfn.XLOOKUP($I111,Players!$C:$C,Players!G:G)</f>
        <v>0</v>
      </c>
      <c r="O111" s="5">
        <f t="shared" ref="O111:O112" si="25">SUM(K111:N111)</f>
        <v>0</v>
      </c>
      <c r="P111">
        <f>_xlfn.RANK.AVG(Q111,Q110:Q115,1)</f>
        <v>2</v>
      </c>
      <c r="Q111">
        <f>_xlfn.RANK.AVG(O111,O110:O115)+J111/10</f>
        <v>3.7</v>
      </c>
    </row>
    <row r="112" spans="2:17" x14ac:dyDescent="0.45">
      <c r="D112" s="7"/>
      <c r="E112" s="7"/>
      <c r="I112" t="str">
        <f>_xlfn.XLOOKUP(E110,Teams!$B:$B,Teams!G:G)</f>
        <v>Tony Finau</v>
      </c>
      <c r="J112" s="5">
        <f>_xlfn.XLOOKUP($I112,Players!$C:$C,Players!A:A)</f>
        <v>3</v>
      </c>
      <c r="K112" s="5">
        <f>_xlfn.XLOOKUP($I112,Players!$C:$C,Players!D:D)</f>
        <v>0</v>
      </c>
      <c r="L112" s="5">
        <f>_xlfn.XLOOKUP($I112,Players!$C:$C,Players!E:E)</f>
        <v>0</v>
      </c>
      <c r="M112" s="5">
        <f>_xlfn.XLOOKUP($I112,Players!$C:$C,Players!F:F)</f>
        <v>0</v>
      </c>
      <c r="N112" s="5">
        <f>_xlfn.XLOOKUP($I112,Players!$C:$C,Players!G:G)</f>
        <v>0</v>
      </c>
      <c r="O112" s="5">
        <f t="shared" si="25"/>
        <v>0</v>
      </c>
      <c r="P112">
        <f>_xlfn.RANK.AVG(Q112,Q110:Q115,1)</f>
        <v>3</v>
      </c>
      <c r="Q112">
        <f>_xlfn.RANK.AVG(O112,O110:O115)+J112/10</f>
        <v>3.8</v>
      </c>
    </row>
    <row r="113" spans="2:17" x14ac:dyDescent="0.45">
      <c r="D113" s="7"/>
      <c r="E113" s="7"/>
      <c r="I113" t="str">
        <f>_xlfn.XLOOKUP(E110,Teams!$B:$B,Teams!H:H)</f>
        <v>Tom Kim</v>
      </c>
      <c r="J113" s="5">
        <f>_xlfn.XLOOKUP($I113,Players!$C:$C,Players!A:A)</f>
        <v>4</v>
      </c>
      <c r="K113" s="5">
        <f>_xlfn.XLOOKUP($I113,Players!$C:$C,Players!D:D)</f>
        <v>0</v>
      </c>
      <c r="L113" s="5">
        <f>_xlfn.XLOOKUP($I113,Players!$C:$C,Players!E:E)</f>
        <v>0</v>
      </c>
      <c r="M113" s="5">
        <f>_xlfn.XLOOKUP($I113,Players!$C:$C,Players!F:F)</f>
        <v>0</v>
      </c>
      <c r="N113" s="5">
        <f>_xlfn.XLOOKUP($I113,Players!$C:$C,Players!G:G)</f>
        <v>0</v>
      </c>
      <c r="O113" s="5">
        <f>SUM(K113:N113)</f>
        <v>0</v>
      </c>
      <c r="P113">
        <f>_xlfn.RANK.AVG(Q113,Q110:Q115,1)</f>
        <v>4</v>
      </c>
      <c r="Q113">
        <f>_xlfn.RANK.AVG(O113,O110:O115)+J113/10</f>
        <v>3.9</v>
      </c>
    </row>
    <row r="114" spans="2:17" x14ac:dyDescent="0.45">
      <c r="D114" s="7"/>
      <c r="E114" s="7"/>
      <c r="I114" t="str">
        <f>_xlfn.XLOOKUP(E110,Teams!$B:$B,Teams!I:I)</f>
        <v>Maverick McNealy</v>
      </c>
      <c r="J114" s="5">
        <f>_xlfn.XLOOKUP($I114,Players!$C:$C,Players!A:A)</f>
        <v>5</v>
      </c>
      <c r="K114" s="5">
        <f>_xlfn.XLOOKUP($I114,Players!$C:$C,Players!D:D)</f>
        <v>0</v>
      </c>
      <c r="L114" s="5">
        <f>_xlfn.XLOOKUP($I114,Players!$C:$C,Players!E:E)</f>
        <v>0</v>
      </c>
      <c r="M114" s="5">
        <f>_xlfn.XLOOKUP($I114,Players!$C:$C,Players!F:F)</f>
        <v>0</v>
      </c>
      <c r="N114" s="5">
        <f>_xlfn.XLOOKUP($I114,Players!$C:$C,Players!G:G)</f>
        <v>0</v>
      </c>
      <c r="O114" s="5">
        <f t="shared" ref="O114:O115" si="26">SUM(K114:N114)</f>
        <v>0</v>
      </c>
      <c r="P114">
        <f>_xlfn.RANK.AVG(Q114,Q110:Q115,1)</f>
        <v>5</v>
      </c>
      <c r="Q114">
        <f>_xlfn.RANK.AVG(O114,O110:O115)+J114/10</f>
        <v>4</v>
      </c>
    </row>
    <row r="115" spans="2:17" x14ac:dyDescent="0.45">
      <c r="D115" s="7"/>
      <c r="E115" s="7"/>
      <c r="I115" t="str">
        <f>_xlfn.XLOOKUP(E110,Teams!$B:$B,Teams!J:J)</f>
        <v>Nicolai Hojgaard</v>
      </c>
      <c r="J115" s="5">
        <f>_xlfn.XLOOKUP($I115,Players!$C:$C,Players!A:A)</f>
        <v>6</v>
      </c>
      <c r="K115" s="5">
        <f>_xlfn.XLOOKUP($I115,Players!$C:$C,Players!D:D)</f>
        <v>0</v>
      </c>
      <c r="L115" s="5">
        <f>_xlfn.XLOOKUP($I115,Players!$C:$C,Players!E:E)</f>
        <v>0</v>
      </c>
      <c r="M115" s="5">
        <f>_xlfn.XLOOKUP($I115,Players!$C:$C,Players!F:F)</f>
        <v>0</v>
      </c>
      <c r="N115" s="5">
        <f>_xlfn.XLOOKUP($I115,Players!$C:$C,Players!G:G)</f>
        <v>0</v>
      </c>
      <c r="O115" s="5">
        <f t="shared" si="26"/>
        <v>0</v>
      </c>
      <c r="P115">
        <f>_xlfn.RANK.AVG(Q115,Q110:Q115,1)</f>
        <v>6</v>
      </c>
      <c r="Q115">
        <f>_xlfn.RANK.AVG(O115,O110:O115)+J115/10</f>
        <v>4.0999999999999996</v>
      </c>
    </row>
    <row r="116" spans="2:17" x14ac:dyDescent="0.45">
      <c r="D116" s="7"/>
      <c r="E116" s="7"/>
      <c r="O116" s="5"/>
    </row>
    <row r="117" spans="2:17" x14ac:dyDescent="0.45">
      <c r="B117">
        <f>COUNTIF(C$40:C117,C117)-1</f>
        <v>11</v>
      </c>
      <c r="C117">
        <f>_xlfn.RANK.AVG(G117,$G$40:$G$210,1)</f>
        <v>11.5</v>
      </c>
      <c r="D117" s="8">
        <f>VALUE(ROUNDDOWN(C117,0)+B117/100)</f>
        <v>11.11</v>
      </c>
      <c r="E117" s="9">
        <f>E110+1</f>
        <v>12</v>
      </c>
      <c r="F117" t="str">
        <f>_xlfn.XLOOKUP(E117,Teams!B:B,Teams!C:C)</f>
        <v>ShiGuy</v>
      </c>
      <c r="G117" s="5">
        <f>SMALL(O117:O122,1)+SMALL(O117:O122,2)+SMALL(O117:O122,3)+SMALL(O117:O122,4)</f>
        <v>0</v>
      </c>
      <c r="H117">
        <f>_xlfn.XLOOKUP($E117,Teams!$B:$B,Teams!D:D)</f>
        <v>-6</v>
      </c>
      <c r="I117" t="str">
        <f>_xlfn.XLOOKUP(E117,Teams!$B:$B,Teams!E:E)</f>
        <v>Scottie Scheffler</v>
      </c>
      <c r="J117" s="5">
        <f>_xlfn.XLOOKUP($I117,Players!$C:$C,Players!A:A)</f>
        <v>1</v>
      </c>
      <c r="K117" s="5">
        <f>_xlfn.XLOOKUP($I117,Players!$C:$C,Players!D:D)</f>
        <v>0</v>
      </c>
      <c r="L117" s="5">
        <f>_xlfn.XLOOKUP($I117,Players!$C:$C,Players!E:E)</f>
        <v>0</v>
      </c>
      <c r="M117" s="5">
        <f>_xlfn.XLOOKUP($I117,Players!$C:$C,Players!F:F)</f>
        <v>0</v>
      </c>
      <c r="N117" s="5">
        <f>_xlfn.XLOOKUP($I117,Players!$C:$C,Players!G:G)</f>
        <v>0</v>
      </c>
      <c r="O117" s="5">
        <f>SUM(K117:N117)</f>
        <v>0</v>
      </c>
      <c r="P117">
        <f>_xlfn.RANK.AVG(Q117,Q117:Q122,1)</f>
        <v>1</v>
      </c>
      <c r="Q117">
        <f>_xlfn.RANK.AVG(O117,O117:O122)+J117/10</f>
        <v>3.6</v>
      </c>
    </row>
    <row r="118" spans="2:17" x14ac:dyDescent="0.45">
      <c r="D118" s="7"/>
      <c r="E118" s="7"/>
      <c r="I118" t="str">
        <f>_xlfn.XLOOKUP(E117,Teams!$B:$B,Teams!F:F)</f>
        <v>Brooks Koepka</v>
      </c>
      <c r="J118" s="5">
        <f>_xlfn.XLOOKUP($I118,Players!$C:$C,Players!A:A)</f>
        <v>2</v>
      </c>
      <c r="K118" s="5">
        <f>_xlfn.XLOOKUP($I118,Players!$C:$C,Players!D:D)</f>
        <v>0</v>
      </c>
      <c r="L118" s="5">
        <f>_xlfn.XLOOKUP($I118,Players!$C:$C,Players!E:E)</f>
        <v>0</v>
      </c>
      <c r="M118" s="5">
        <f>_xlfn.XLOOKUP($I118,Players!$C:$C,Players!F:F)</f>
        <v>0</v>
      </c>
      <c r="N118" s="5">
        <f>_xlfn.XLOOKUP($I118,Players!$C:$C,Players!G:G)</f>
        <v>0</v>
      </c>
      <c r="O118" s="5">
        <f t="shared" ref="O118:O119" si="27">SUM(K118:N118)</f>
        <v>0</v>
      </c>
      <c r="P118">
        <f>_xlfn.RANK.AVG(Q118,Q117:Q122,1)</f>
        <v>2</v>
      </c>
      <c r="Q118">
        <f>_xlfn.RANK.AVG(O118,O117:O122)+J118/10</f>
        <v>3.7</v>
      </c>
    </row>
    <row r="119" spans="2:17" x14ac:dyDescent="0.45">
      <c r="D119" s="7"/>
      <c r="E119" s="7"/>
      <c r="I119" t="str">
        <f>_xlfn.XLOOKUP(E117,Teams!$B:$B,Teams!G:G)</f>
        <v>Robert MacIntyre</v>
      </c>
      <c r="J119" s="5">
        <f>_xlfn.XLOOKUP($I119,Players!$C:$C,Players!A:A)</f>
        <v>3</v>
      </c>
      <c r="K119" s="5">
        <f>_xlfn.XLOOKUP($I119,Players!$C:$C,Players!D:D)</f>
        <v>0</v>
      </c>
      <c r="L119" s="5">
        <f>_xlfn.XLOOKUP($I119,Players!$C:$C,Players!E:E)</f>
        <v>0</v>
      </c>
      <c r="M119" s="5">
        <f>_xlfn.XLOOKUP($I119,Players!$C:$C,Players!F:F)</f>
        <v>0</v>
      </c>
      <c r="N119" s="5">
        <f>_xlfn.XLOOKUP($I119,Players!$C:$C,Players!G:G)</f>
        <v>0</v>
      </c>
      <c r="O119" s="5">
        <f t="shared" si="27"/>
        <v>0</v>
      </c>
      <c r="P119">
        <f>_xlfn.RANK.AVG(Q119,Q117:Q122,1)</f>
        <v>3</v>
      </c>
      <c r="Q119">
        <f>_xlfn.RANK.AVG(O119,O117:O122)+J119/10</f>
        <v>3.8</v>
      </c>
    </row>
    <row r="120" spans="2:17" x14ac:dyDescent="0.45">
      <c r="D120" s="7"/>
      <c r="E120" s="7"/>
      <c r="I120" t="str">
        <f>_xlfn.XLOOKUP(E117,Teams!$B:$B,Teams!H:H)</f>
        <v>Dustin Johnson</v>
      </c>
      <c r="J120" s="5">
        <f>_xlfn.XLOOKUP($I120,Players!$C:$C,Players!A:A)</f>
        <v>4</v>
      </c>
      <c r="K120" s="5">
        <f>_xlfn.XLOOKUP($I120,Players!$C:$C,Players!D:D)</f>
        <v>0</v>
      </c>
      <c r="L120" s="5">
        <f>_xlfn.XLOOKUP($I120,Players!$C:$C,Players!E:E)</f>
        <v>0</v>
      </c>
      <c r="M120" s="5">
        <f>_xlfn.XLOOKUP($I120,Players!$C:$C,Players!F:F)</f>
        <v>0</v>
      </c>
      <c r="N120" s="5">
        <f>_xlfn.XLOOKUP($I120,Players!$C:$C,Players!G:G)</f>
        <v>0</v>
      </c>
      <c r="O120" s="5">
        <f>SUM(K120:N120)</f>
        <v>0</v>
      </c>
      <c r="P120">
        <f>_xlfn.RANK.AVG(Q120,Q117:Q122,1)</f>
        <v>4</v>
      </c>
      <c r="Q120">
        <f>_xlfn.RANK.AVG(O120,O117:O122)+J120/10</f>
        <v>3.9</v>
      </c>
    </row>
    <row r="121" spans="2:17" x14ac:dyDescent="0.45">
      <c r="D121" s="7"/>
      <c r="E121" s="7"/>
      <c r="I121" t="str">
        <f>_xlfn.XLOOKUP(E117,Teams!$B:$B,Teams!I:I)</f>
        <v>Matt Fitzpatrick</v>
      </c>
      <c r="J121" s="5">
        <f>_xlfn.XLOOKUP($I121,Players!$C:$C,Players!A:A)</f>
        <v>5</v>
      </c>
      <c r="K121" s="5">
        <f>_xlfn.XLOOKUP($I121,Players!$C:$C,Players!D:D)</f>
        <v>0</v>
      </c>
      <c r="L121" s="5">
        <f>_xlfn.XLOOKUP($I121,Players!$C:$C,Players!E:E)</f>
        <v>0</v>
      </c>
      <c r="M121" s="5">
        <f>_xlfn.XLOOKUP($I121,Players!$C:$C,Players!F:F)</f>
        <v>0</v>
      </c>
      <c r="N121" s="5">
        <f>_xlfn.XLOOKUP($I121,Players!$C:$C,Players!G:G)</f>
        <v>0</v>
      </c>
      <c r="O121" s="5">
        <f t="shared" ref="O121:O122" si="28">SUM(K121:N121)</f>
        <v>0</v>
      </c>
      <c r="P121">
        <f>_xlfn.RANK.AVG(Q121,Q117:Q122,1)</f>
        <v>5</v>
      </c>
      <c r="Q121">
        <f>_xlfn.RANK.AVG(O121,O117:O122)+J121/10</f>
        <v>4</v>
      </c>
    </row>
    <row r="122" spans="2:17" x14ac:dyDescent="0.45">
      <c r="D122" s="7"/>
      <c r="E122" s="7"/>
      <c r="I122" t="str">
        <f>_xlfn.XLOOKUP(E117,Teams!$B:$B,Teams!J:J)</f>
        <v>Max Homa</v>
      </c>
      <c r="J122" s="5">
        <f>_xlfn.XLOOKUP($I122,Players!$C:$C,Players!A:A)</f>
        <v>6</v>
      </c>
      <c r="K122" s="5">
        <f>_xlfn.XLOOKUP($I122,Players!$C:$C,Players!D:D)</f>
        <v>0</v>
      </c>
      <c r="L122" s="5">
        <f>_xlfn.XLOOKUP($I122,Players!$C:$C,Players!E:E)</f>
        <v>0</v>
      </c>
      <c r="M122" s="5">
        <f>_xlfn.XLOOKUP($I122,Players!$C:$C,Players!F:F)</f>
        <v>0</v>
      </c>
      <c r="N122" s="5">
        <f>_xlfn.XLOOKUP($I122,Players!$C:$C,Players!G:G)</f>
        <v>0</v>
      </c>
      <c r="O122" s="5">
        <f t="shared" si="28"/>
        <v>0</v>
      </c>
      <c r="P122">
        <f>_xlfn.RANK.AVG(Q122,Q117:Q122,1)</f>
        <v>6</v>
      </c>
      <c r="Q122">
        <f>_xlfn.RANK.AVG(O122,O117:O122)+J122/10</f>
        <v>4.0999999999999996</v>
      </c>
    </row>
    <row r="123" spans="2:17" x14ac:dyDescent="0.45">
      <c r="D123" s="7"/>
      <c r="E123" s="7"/>
      <c r="O123" s="5"/>
    </row>
    <row r="124" spans="2:17" x14ac:dyDescent="0.45">
      <c r="B124">
        <f>COUNTIF(C$40:C124,C124)-1</f>
        <v>12</v>
      </c>
      <c r="C124">
        <f>_xlfn.RANK.AVG(G124,$G$40:$G$210,1)</f>
        <v>11.5</v>
      </c>
      <c r="D124" s="8">
        <f>VALUE(ROUNDDOWN(C124,0)+B124/100)</f>
        <v>11.12</v>
      </c>
      <c r="E124" s="9">
        <f>E117+1</f>
        <v>13</v>
      </c>
      <c r="F124" t="str">
        <f>_xlfn.XLOOKUP(E124,Teams!B:B,Teams!C:C)</f>
        <v>Marty</v>
      </c>
      <c r="G124" s="5">
        <f>SMALL(O124:O129,1)+SMALL(O124:O129,2)+SMALL(O124:O129,3)+SMALL(O124:O129,4)</f>
        <v>0</v>
      </c>
      <c r="H124">
        <f>_xlfn.XLOOKUP($E124,Teams!$B:$B,Teams!D:D)</f>
        <v>-12</v>
      </c>
      <c r="I124" t="str">
        <f>_xlfn.XLOOKUP(E124,Teams!$B:$B,Teams!E:E)</f>
        <v>Scottie Scheffler</v>
      </c>
      <c r="J124" s="5">
        <f>_xlfn.XLOOKUP($I124,Players!$C:$C,Players!A:A)</f>
        <v>1</v>
      </c>
      <c r="K124" s="5">
        <f>_xlfn.XLOOKUP($I124,Players!$C:$C,Players!D:D)</f>
        <v>0</v>
      </c>
      <c r="L124" s="5">
        <f>_xlfn.XLOOKUP($I124,Players!$C:$C,Players!E:E)</f>
        <v>0</v>
      </c>
      <c r="M124" s="5">
        <f>_xlfn.XLOOKUP($I124,Players!$C:$C,Players!F:F)</f>
        <v>0</v>
      </c>
      <c r="N124" s="5">
        <f>_xlfn.XLOOKUP($I124,Players!$C:$C,Players!G:G)</f>
        <v>0</v>
      </c>
      <c r="O124" s="5">
        <f>SUM(K124:N124)</f>
        <v>0</v>
      </c>
      <c r="P124">
        <f>_xlfn.RANK.AVG(Q124,Q124:Q129,1)</f>
        <v>1</v>
      </c>
      <c r="Q124">
        <f>_xlfn.RANK.AVG(O124,O124:O129)+J124/10</f>
        <v>3.6</v>
      </c>
    </row>
    <row r="125" spans="2:17" x14ac:dyDescent="0.45">
      <c r="D125" s="7"/>
      <c r="E125" s="7"/>
      <c r="I125" t="str">
        <f>_xlfn.XLOOKUP(E124,Teams!$B:$B,Teams!F:F)</f>
        <v>Tommy Fleetwood</v>
      </c>
      <c r="J125" s="5">
        <f>_xlfn.XLOOKUP($I125,Players!$C:$C,Players!A:A)</f>
        <v>2</v>
      </c>
      <c r="K125" s="5">
        <f>_xlfn.XLOOKUP($I125,Players!$C:$C,Players!D:D)</f>
        <v>0</v>
      </c>
      <c r="L125" s="5">
        <f>_xlfn.XLOOKUP($I125,Players!$C:$C,Players!E:E)</f>
        <v>0</v>
      </c>
      <c r="M125" s="5">
        <f>_xlfn.XLOOKUP($I125,Players!$C:$C,Players!F:F)</f>
        <v>0</v>
      </c>
      <c r="N125" s="5">
        <f>_xlfn.XLOOKUP($I125,Players!$C:$C,Players!G:G)</f>
        <v>0</v>
      </c>
      <c r="O125" s="5">
        <f t="shared" ref="O125:O126" si="29">SUM(K125:N125)</f>
        <v>0</v>
      </c>
      <c r="P125">
        <f>_xlfn.RANK.AVG(Q125,Q124:Q129,1)</f>
        <v>2</v>
      </c>
      <c r="Q125">
        <f>_xlfn.RANK.AVG(O125,O124:O129)+J125/10</f>
        <v>3.7</v>
      </c>
    </row>
    <row r="126" spans="2:17" x14ac:dyDescent="0.45">
      <c r="D126" s="7"/>
      <c r="E126" s="7"/>
      <c r="I126" t="str">
        <f>_xlfn.XLOOKUP(E124,Teams!$B:$B,Teams!G:G)</f>
        <v>Corey Conners</v>
      </c>
      <c r="J126" s="5">
        <f>_xlfn.XLOOKUP($I126,Players!$C:$C,Players!A:A)</f>
        <v>3</v>
      </c>
      <c r="K126" s="5">
        <f>_xlfn.XLOOKUP($I126,Players!$C:$C,Players!D:D)</f>
        <v>0</v>
      </c>
      <c r="L126" s="5">
        <f>_xlfn.XLOOKUP($I126,Players!$C:$C,Players!E:E)</f>
        <v>0</v>
      </c>
      <c r="M126" s="5">
        <f>_xlfn.XLOOKUP($I126,Players!$C:$C,Players!F:F)</f>
        <v>0</v>
      </c>
      <c r="N126" s="5">
        <f>_xlfn.XLOOKUP($I126,Players!$C:$C,Players!G:G)</f>
        <v>0</v>
      </c>
      <c r="O126" s="5">
        <f t="shared" si="29"/>
        <v>0</v>
      </c>
      <c r="P126">
        <f>_xlfn.RANK.AVG(Q126,Q124:Q129,1)</f>
        <v>3</v>
      </c>
      <c r="Q126">
        <f>_xlfn.RANK.AVG(O126,O124:O129)+J126/10</f>
        <v>3.8</v>
      </c>
    </row>
    <row r="127" spans="2:17" x14ac:dyDescent="0.45">
      <c r="D127" s="7"/>
      <c r="E127" s="7"/>
      <c r="I127" t="str">
        <f>_xlfn.XLOOKUP(E124,Teams!$B:$B,Teams!H:H)</f>
        <v>Tom Kim</v>
      </c>
      <c r="J127" s="5">
        <f>_xlfn.XLOOKUP($I127,Players!$C:$C,Players!A:A)</f>
        <v>4</v>
      </c>
      <c r="K127" s="5">
        <f>_xlfn.XLOOKUP($I127,Players!$C:$C,Players!D:D)</f>
        <v>0</v>
      </c>
      <c r="L127" s="5">
        <f>_xlfn.XLOOKUP($I127,Players!$C:$C,Players!E:E)</f>
        <v>0</v>
      </c>
      <c r="M127" s="5">
        <f>_xlfn.XLOOKUP($I127,Players!$C:$C,Players!F:F)</f>
        <v>0</v>
      </c>
      <c r="N127" s="5">
        <f>_xlfn.XLOOKUP($I127,Players!$C:$C,Players!G:G)</f>
        <v>0</v>
      </c>
      <c r="O127" s="5">
        <f>SUM(K127:N127)</f>
        <v>0</v>
      </c>
      <c r="P127">
        <f>_xlfn.RANK.AVG(Q127,Q124:Q129,1)</f>
        <v>4</v>
      </c>
      <c r="Q127">
        <f>_xlfn.RANK.AVG(O127,O124:O129)+J127/10</f>
        <v>3.9</v>
      </c>
    </row>
    <row r="128" spans="2:17" x14ac:dyDescent="0.45">
      <c r="D128" s="7"/>
      <c r="E128" s="7"/>
      <c r="I128" t="str">
        <f>_xlfn.XLOOKUP(E124,Teams!$B:$B,Teams!I:I)</f>
        <v>Maverick McNealy</v>
      </c>
      <c r="J128" s="5">
        <f>_xlfn.XLOOKUP($I128,Players!$C:$C,Players!A:A)</f>
        <v>5</v>
      </c>
      <c r="K128" s="5">
        <f>_xlfn.XLOOKUP($I128,Players!$C:$C,Players!D:D)</f>
        <v>0</v>
      </c>
      <c r="L128" s="5">
        <f>_xlfn.XLOOKUP($I128,Players!$C:$C,Players!E:E)</f>
        <v>0</v>
      </c>
      <c r="M128" s="5">
        <f>_xlfn.XLOOKUP($I128,Players!$C:$C,Players!F:F)</f>
        <v>0</v>
      </c>
      <c r="N128" s="5">
        <f>_xlfn.XLOOKUP($I128,Players!$C:$C,Players!G:G)</f>
        <v>0</v>
      </c>
      <c r="O128" s="5">
        <f t="shared" ref="O128:O129" si="30">SUM(K128:N128)</f>
        <v>0</v>
      </c>
      <c r="P128">
        <f>_xlfn.RANK.AVG(Q128,Q124:Q129,1)</f>
        <v>5</v>
      </c>
      <c r="Q128">
        <f>_xlfn.RANK.AVG(O128,O124:O129)+J128/10</f>
        <v>4</v>
      </c>
    </row>
    <row r="129" spans="2:17" x14ac:dyDescent="0.45">
      <c r="D129" s="7"/>
      <c r="E129" s="7"/>
      <c r="I129" t="str">
        <f>_xlfn.XLOOKUP(E124,Teams!$B:$B,Teams!J:J)</f>
        <v>Danny Willett</v>
      </c>
      <c r="J129" s="5">
        <f>_xlfn.XLOOKUP($I129,Players!$C:$C,Players!A:A)</f>
        <v>6</v>
      </c>
      <c r="K129" s="5">
        <f>_xlfn.XLOOKUP($I129,Players!$C:$C,Players!D:D)</f>
        <v>0</v>
      </c>
      <c r="L129" s="5">
        <f>_xlfn.XLOOKUP($I129,Players!$C:$C,Players!E:E)</f>
        <v>0</v>
      </c>
      <c r="M129" s="5">
        <f>_xlfn.XLOOKUP($I129,Players!$C:$C,Players!F:F)</f>
        <v>0</v>
      </c>
      <c r="N129" s="5">
        <f>_xlfn.XLOOKUP($I129,Players!$C:$C,Players!G:G)</f>
        <v>0</v>
      </c>
      <c r="O129" s="5">
        <f t="shared" si="30"/>
        <v>0</v>
      </c>
      <c r="P129">
        <f>_xlfn.RANK.AVG(Q129,Q124:Q129,1)</f>
        <v>6</v>
      </c>
      <c r="Q129">
        <f>_xlfn.RANK.AVG(O129,O124:O129)+J129/10</f>
        <v>4.0999999999999996</v>
      </c>
    </row>
    <row r="130" spans="2:17" x14ac:dyDescent="0.45">
      <c r="D130" s="7"/>
      <c r="E130" s="7"/>
      <c r="O130" s="5"/>
    </row>
    <row r="131" spans="2:17" x14ac:dyDescent="0.45">
      <c r="B131">
        <f>COUNTIF(C$40:C131,C131)-1</f>
        <v>13</v>
      </c>
      <c r="C131">
        <f>_xlfn.RANK.AVG(G131,$G$40:$G$210,1)</f>
        <v>11.5</v>
      </c>
      <c r="D131" s="8">
        <f>VALUE(ROUNDDOWN(C131,0)+B131/100)</f>
        <v>11.13</v>
      </c>
      <c r="E131" s="9">
        <f>E124+1</f>
        <v>14</v>
      </c>
      <c r="F131" t="str">
        <f>_xlfn.XLOOKUP(E131,Teams!B:B,Teams!C:C)</f>
        <v>Matt U</v>
      </c>
      <c r="G131" s="5">
        <f>SMALL(O131:O136,1)+SMALL(O131:O136,2)+SMALL(O131:O136,3)+SMALL(O131:O136,4)</f>
        <v>0</v>
      </c>
      <c r="H131">
        <f>_xlfn.XLOOKUP($E131,Teams!$B:$B,Teams!D:D)</f>
        <v>-10</v>
      </c>
      <c r="I131" t="str">
        <f>_xlfn.XLOOKUP(E131,Teams!$B:$B,Teams!E:E)</f>
        <v>Rory Mcilroy</v>
      </c>
      <c r="J131" s="5">
        <f>_xlfn.XLOOKUP($I131,Players!$C:$C,Players!A:A)</f>
        <v>1</v>
      </c>
      <c r="K131" s="5">
        <f>_xlfn.XLOOKUP($I131,Players!$C:$C,Players!D:D)</f>
        <v>0</v>
      </c>
      <c r="L131" s="5">
        <f>_xlfn.XLOOKUP($I131,Players!$C:$C,Players!E:E)</f>
        <v>0</v>
      </c>
      <c r="M131" s="5">
        <f>_xlfn.XLOOKUP($I131,Players!$C:$C,Players!F:F)</f>
        <v>0</v>
      </c>
      <c r="N131" s="5">
        <f>_xlfn.XLOOKUP($I131,Players!$C:$C,Players!G:G)</f>
        <v>0</v>
      </c>
      <c r="O131" s="5">
        <f>SUM(K131:N131)</f>
        <v>0</v>
      </c>
      <c r="P131">
        <f>_xlfn.RANK.AVG(Q131,Q131:Q136,1)</f>
        <v>1</v>
      </c>
      <c r="Q131">
        <f>_xlfn.RANK.AVG(O131,O131:O136)+J131/10</f>
        <v>3.6</v>
      </c>
    </row>
    <row r="132" spans="2:17" x14ac:dyDescent="0.45">
      <c r="D132" s="7"/>
      <c r="E132" s="7"/>
      <c r="I132" t="str">
        <f>_xlfn.XLOOKUP(E131,Teams!$B:$B,Teams!F:F)</f>
        <v>Russell Henley</v>
      </c>
      <c r="J132" s="5">
        <f>_xlfn.XLOOKUP($I132,Players!$C:$C,Players!A:A)</f>
        <v>2</v>
      </c>
      <c r="K132" s="5">
        <f>_xlfn.XLOOKUP($I132,Players!$C:$C,Players!D:D)</f>
        <v>0</v>
      </c>
      <c r="L132" s="5">
        <f>_xlfn.XLOOKUP($I132,Players!$C:$C,Players!E:E)</f>
        <v>0</v>
      </c>
      <c r="M132" s="5">
        <f>_xlfn.XLOOKUP($I132,Players!$C:$C,Players!F:F)</f>
        <v>0</v>
      </c>
      <c r="N132" s="5">
        <f>_xlfn.XLOOKUP($I132,Players!$C:$C,Players!G:G)</f>
        <v>0</v>
      </c>
      <c r="O132" s="5">
        <f t="shared" ref="O132:O133" si="31">SUM(K132:N132)</f>
        <v>0</v>
      </c>
      <c r="P132">
        <f>_xlfn.RANK.AVG(Q132,Q131:Q136,1)</f>
        <v>2</v>
      </c>
      <c r="Q132">
        <f>_xlfn.RANK.AVG(O132,O131:O136)+J132/10</f>
        <v>3.7</v>
      </c>
    </row>
    <row r="133" spans="2:17" x14ac:dyDescent="0.45">
      <c r="D133" s="7"/>
      <c r="E133" s="7"/>
      <c r="I133" t="str">
        <f>_xlfn.XLOOKUP(E131,Teams!$B:$B,Teams!G:G)</f>
        <v>Sepp Straka</v>
      </c>
      <c r="J133" s="5">
        <f>_xlfn.XLOOKUP($I133,Players!$C:$C,Players!A:A)</f>
        <v>3</v>
      </c>
      <c r="K133" s="5">
        <f>_xlfn.XLOOKUP($I133,Players!$C:$C,Players!D:D)</f>
        <v>0</v>
      </c>
      <c r="L133" s="5">
        <f>_xlfn.XLOOKUP($I133,Players!$C:$C,Players!E:E)</f>
        <v>0</v>
      </c>
      <c r="M133" s="5">
        <f>_xlfn.XLOOKUP($I133,Players!$C:$C,Players!F:F)</f>
        <v>0</v>
      </c>
      <c r="N133" s="5">
        <f>_xlfn.XLOOKUP($I133,Players!$C:$C,Players!G:G)</f>
        <v>0</v>
      </c>
      <c r="O133" s="5">
        <f t="shared" si="31"/>
        <v>0</v>
      </c>
      <c r="P133">
        <f>_xlfn.RANK.AVG(Q133,Q131:Q136,1)</f>
        <v>3</v>
      </c>
      <c r="Q133">
        <f>_xlfn.RANK.AVG(O133,O131:O136)+J133/10</f>
        <v>3.8</v>
      </c>
    </row>
    <row r="134" spans="2:17" x14ac:dyDescent="0.45">
      <c r="D134" s="7"/>
      <c r="E134" s="7"/>
      <c r="I134" t="str">
        <f>_xlfn.XLOOKUP(E131,Teams!$B:$B,Teams!H:H)</f>
        <v>Keegan Bradley</v>
      </c>
      <c r="J134" s="5">
        <f>_xlfn.XLOOKUP($I134,Players!$C:$C,Players!A:A)</f>
        <v>4</v>
      </c>
      <c r="K134" s="5">
        <f>_xlfn.XLOOKUP($I134,Players!$C:$C,Players!D:D)</f>
        <v>0</v>
      </c>
      <c r="L134" s="5">
        <f>_xlfn.XLOOKUP($I134,Players!$C:$C,Players!E:E)</f>
        <v>0</v>
      </c>
      <c r="M134" s="5">
        <f>_xlfn.XLOOKUP($I134,Players!$C:$C,Players!F:F)</f>
        <v>0</v>
      </c>
      <c r="N134" s="5">
        <f>_xlfn.XLOOKUP($I134,Players!$C:$C,Players!G:G)</f>
        <v>0</v>
      </c>
      <c r="O134" s="5">
        <f>SUM(K134:N134)</f>
        <v>0</v>
      </c>
      <c r="P134">
        <f>_xlfn.RANK.AVG(Q134,Q131:Q136,1)</f>
        <v>4</v>
      </c>
      <c r="Q134">
        <f>_xlfn.RANK.AVG(O134,O131:O136)+J134/10</f>
        <v>3.9</v>
      </c>
    </row>
    <row r="135" spans="2:17" x14ac:dyDescent="0.45">
      <c r="D135" s="7"/>
      <c r="E135" s="7"/>
      <c r="I135" t="str">
        <f>_xlfn.XLOOKUP(E131,Teams!$B:$B,Teams!I:I)</f>
        <v>Maverick McNealy</v>
      </c>
      <c r="J135" s="5">
        <f>_xlfn.XLOOKUP($I135,Players!$C:$C,Players!A:A)</f>
        <v>5</v>
      </c>
      <c r="K135" s="5">
        <f>_xlfn.XLOOKUP($I135,Players!$C:$C,Players!D:D)</f>
        <v>0</v>
      </c>
      <c r="L135" s="5">
        <f>_xlfn.XLOOKUP($I135,Players!$C:$C,Players!E:E)</f>
        <v>0</v>
      </c>
      <c r="M135" s="5">
        <f>_xlfn.XLOOKUP($I135,Players!$C:$C,Players!F:F)</f>
        <v>0</v>
      </c>
      <c r="N135" s="5">
        <f>_xlfn.XLOOKUP($I135,Players!$C:$C,Players!G:G)</f>
        <v>0</v>
      </c>
      <c r="O135" s="5">
        <f t="shared" ref="O135:O136" si="32">SUM(K135:N135)</f>
        <v>0</v>
      </c>
      <c r="P135">
        <f>_xlfn.RANK.AVG(Q135,Q131:Q136,1)</f>
        <v>5</v>
      </c>
      <c r="Q135">
        <f>_xlfn.RANK.AVG(O135,O131:O136)+J135/10</f>
        <v>4</v>
      </c>
    </row>
    <row r="136" spans="2:17" x14ac:dyDescent="0.45">
      <c r="D136" s="7"/>
      <c r="E136" s="7"/>
      <c r="I136" t="str">
        <f>_xlfn.XLOOKUP(E131,Teams!$B:$B,Teams!J:J)</f>
        <v>Lucas Glover</v>
      </c>
      <c r="J136" s="5">
        <f>_xlfn.XLOOKUP($I136,Players!$C:$C,Players!A:A)</f>
        <v>6</v>
      </c>
      <c r="K136" s="5">
        <f>_xlfn.XLOOKUP($I136,Players!$C:$C,Players!D:D)</f>
        <v>0</v>
      </c>
      <c r="L136" s="5">
        <f>_xlfn.XLOOKUP($I136,Players!$C:$C,Players!E:E)</f>
        <v>0</v>
      </c>
      <c r="M136" s="5">
        <f>_xlfn.XLOOKUP($I136,Players!$C:$C,Players!F:F)</f>
        <v>0</v>
      </c>
      <c r="N136" s="5">
        <f>_xlfn.XLOOKUP($I136,Players!$C:$C,Players!G:G)</f>
        <v>0</v>
      </c>
      <c r="O136" s="5">
        <f t="shared" si="32"/>
        <v>0</v>
      </c>
      <c r="P136">
        <f>_xlfn.RANK.AVG(Q136,Q131:Q136,1)</f>
        <v>6</v>
      </c>
      <c r="Q136">
        <f>_xlfn.RANK.AVG(O136,O131:O136)+J136/10</f>
        <v>4.0999999999999996</v>
      </c>
    </row>
    <row r="137" spans="2:17" x14ac:dyDescent="0.45">
      <c r="D137" s="7"/>
      <c r="E137" s="7"/>
      <c r="O137" s="5"/>
    </row>
    <row r="138" spans="2:17" x14ac:dyDescent="0.45">
      <c r="B138">
        <f>COUNTIF(C$40:C138,C138)-1</f>
        <v>14</v>
      </c>
      <c r="C138">
        <f>_xlfn.RANK.AVG(G138,$G$40:$G$210,1)</f>
        <v>11.5</v>
      </c>
      <c r="D138" s="8">
        <f>VALUE(ROUNDDOWN(C138,0)+B138/100)</f>
        <v>11.14</v>
      </c>
      <c r="E138" s="9">
        <f>E131+1</f>
        <v>15</v>
      </c>
      <c r="F138" t="str">
        <f>_xlfn.XLOOKUP(E138,Teams!B:B,Teams!C:C)</f>
        <v>Eben</v>
      </c>
      <c r="G138" s="5">
        <f>SMALL(O138:O143,1)+SMALL(O138:O143,2)+SMALL(O138:O143,3)+SMALL(O138:O143,4)</f>
        <v>0</v>
      </c>
      <c r="H138">
        <f>_xlfn.XLOOKUP($E138,Teams!$B:$B,Teams!D:D)</f>
        <v>-12</v>
      </c>
      <c r="I138" t="str">
        <f>_xlfn.XLOOKUP(E138,Teams!$B:$B,Teams!E:E)</f>
        <v>Rory Mcilroy</v>
      </c>
      <c r="J138" s="5">
        <f>_xlfn.XLOOKUP($I138,Players!$C:$C,Players!A:A)</f>
        <v>1</v>
      </c>
      <c r="K138" s="5">
        <f>_xlfn.XLOOKUP($I138,Players!$C:$C,Players!D:D)</f>
        <v>0</v>
      </c>
      <c r="L138" s="5">
        <f>_xlfn.XLOOKUP($I138,Players!$C:$C,Players!E:E)</f>
        <v>0</v>
      </c>
      <c r="M138" s="5">
        <f>_xlfn.XLOOKUP($I138,Players!$C:$C,Players!F:F)</f>
        <v>0</v>
      </c>
      <c r="N138" s="5">
        <f>_xlfn.XLOOKUP($I138,Players!$C:$C,Players!G:G)</f>
        <v>0</v>
      </c>
      <c r="O138" s="5">
        <f>SUM(K138:N138)</f>
        <v>0</v>
      </c>
      <c r="P138">
        <f>_xlfn.RANK.AVG(Q138,Q138:Q143,1)</f>
        <v>1</v>
      </c>
      <c r="Q138">
        <f>_xlfn.RANK.AVG(O138,O138:O143)+J138/10</f>
        <v>3.6</v>
      </c>
    </row>
    <row r="139" spans="2:17" x14ac:dyDescent="0.45">
      <c r="D139" s="7"/>
      <c r="E139" s="7"/>
      <c r="I139" t="str">
        <f>_xlfn.XLOOKUP(E138,Teams!$B:$B,Teams!F:F)</f>
        <v>Brooks Koepka</v>
      </c>
      <c r="J139" s="5">
        <f>_xlfn.XLOOKUP($I139,Players!$C:$C,Players!A:A)</f>
        <v>2</v>
      </c>
      <c r="K139" s="5">
        <f>_xlfn.XLOOKUP($I139,Players!$C:$C,Players!D:D)</f>
        <v>0</v>
      </c>
      <c r="L139" s="5">
        <f>_xlfn.XLOOKUP($I139,Players!$C:$C,Players!E:E)</f>
        <v>0</v>
      </c>
      <c r="M139" s="5">
        <f>_xlfn.XLOOKUP($I139,Players!$C:$C,Players!F:F)</f>
        <v>0</v>
      </c>
      <c r="N139" s="5">
        <f>_xlfn.XLOOKUP($I139,Players!$C:$C,Players!G:G)</f>
        <v>0</v>
      </c>
      <c r="O139" s="5">
        <f t="shared" ref="O139:O140" si="33">SUM(K139:N139)</f>
        <v>0</v>
      </c>
      <c r="P139">
        <f>_xlfn.RANK.AVG(Q139,Q138:Q143,1)</f>
        <v>2</v>
      </c>
      <c r="Q139">
        <f>_xlfn.RANK.AVG(O139,O138:O143)+J139/10</f>
        <v>3.7</v>
      </c>
    </row>
    <row r="140" spans="2:17" x14ac:dyDescent="0.45">
      <c r="D140" s="7"/>
      <c r="E140" s="7"/>
      <c r="I140" t="str">
        <f>_xlfn.XLOOKUP(E138,Teams!$B:$B,Teams!G:G)</f>
        <v>Sepp Straka</v>
      </c>
      <c r="J140" s="5">
        <f>_xlfn.XLOOKUP($I140,Players!$C:$C,Players!A:A)</f>
        <v>3</v>
      </c>
      <c r="K140" s="5">
        <f>_xlfn.XLOOKUP($I140,Players!$C:$C,Players!D:D)</f>
        <v>0</v>
      </c>
      <c r="L140" s="5">
        <f>_xlfn.XLOOKUP($I140,Players!$C:$C,Players!E:E)</f>
        <v>0</v>
      </c>
      <c r="M140" s="5">
        <f>_xlfn.XLOOKUP($I140,Players!$C:$C,Players!F:F)</f>
        <v>0</v>
      </c>
      <c r="N140" s="5">
        <f>_xlfn.XLOOKUP($I140,Players!$C:$C,Players!G:G)</f>
        <v>0</v>
      </c>
      <c r="O140" s="5">
        <f t="shared" si="33"/>
        <v>0</v>
      </c>
      <c r="P140">
        <f>_xlfn.RANK.AVG(Q140,Q138:Q143,1)</f>
        <v>3</v>
      </c>
      <c r="Q140">
        <f>_xlfn.RANK.AVG(O140,O138:O143)+J140/10</f>
        <v>3.8</v>
      </c>
    </row>
    <row r="141" spans="2:17" x14ac:dyDescent="0.45">
      <c r="D141" s="7"/>
      <c r="E141" s="7"/>
      <c r="I141" t="str">
        <f>_xlfn.XLOOKUP(E138,Teams!$B:$B,Teams!H:H)</f>
        <v>Keegan Bradley</v>
      </c>
      <c r="J141" s="5">
        <f>_xlfn.XLOOKUP($I141,Players!$C:$C,Players!A:A)</f>
        <v>4</v>
      </c>
      <c r="K141" s="5">
        <f>_xlfn.XLOOKUP($I141,Players!$C:$C,Players!D:D)</f>
        <v>0</v>
      </c>
      <c r="L141" s="5">
        <f>_xlfn.XLOOKUP($I141,Players!$C:$C,Players!E:E)</f>
        <v>0</v>
      </c>
      <c r="M141" s="5">
        <f>_xlfn.XLOOKUP($I141,Players!$C:$C,Players!F:F)</f>
        <v>0</v>
      </c>
      <c r="N141" s="5">
        <f>_xlfn.XLOOKUP($I141,Players!$C:$C,Players!G:G)</f>
        <v>0</v>
      </c>
      <c r="O141" s="5">
        <f>SUM(K141:N141)</f>
        <v>0</v>
      </c>
      <c r="P141">
        <f>_xlfn.RANK.AVG(Q141,Q138:Q143,1)</f>
        <v>4</v>
      </c>
      <c r="Q141">
        <f>_xlfn.RANK.AVG(O141,O138:O143)+J141/10</f>
        <v>3.9</v>
      </c>
    </row>
    <row r="142" spans="2:17" x14ac:dyDescent="0.45">
      <c r="D142" s="7"/>
      <c r="E142" s="7"/>
      <c r="I142" t="str">
        <f>_xlfn.XLOOKUP(E138,Teams!$B:$B,Teams!I:I)</f>
        <v>Billy Horschel</v>
      </c>
      <c r="J142" s="5">
        <f>_xlfn.XLOOKUP($I142,Players!$C:$C,Players!A:A)</f>
        <v>5</v>
      </c>
      <c r="K142" s="5">
        <f>_xlfn.XLOOKUP($I142,Players!$C:$C,Players!D:D)</f>
        <v>0</v>
      </c>
      <c r="L142" s="5">
        <f>_xlfn.XLOOKUP($I142,Players!$C:$C,Players!E:E)</f>
        <v>0</v>
      </c>
      <c r="M142" s="5">
        <f>_xlfn.XLOOKUP($I142,Players!$C:$C,Players!F:F)</f>
        <v>0</v>
      </c>
      <c r="N142" s="5">
        <f>_xlfn.XLOOKUP($I142,Players!$C:$C,Players!G:G)</f>
        <v>0</v>
      </c>
      <c r="O142" s="5">
        <f t="shared" ref="O142:O143" si="34">SUM(K142:N142)</f>
        <v>0</v>
      </c>
      <c r="P142">
        <f>_xlfn.RANK.AVG(Q142,Q138:Q143,1)</f>
        <v>5</v>
      </c>
      <c r="Q142">
        <f>_xlfn.RANK.AVG(O142,O138:O143)+J142/10</f>
        <v>4</v>
      </c>
    </row>
    <row r="143" spans="2:17" x14ac:dyDescent="0.45">
      <c r="D143" s="7"/>
      <c r="E143" s="7"/>
      <c r="I143" t="str">
        <f>_xlfn.XLOOKUP(E138,Teams!$B:$B,Teams!J:J)</f>
        <v>Denny McCarthy</v>
      </c>
      <c r="J143" s="5">
        <f>_xlfn.XLOOKUP($I143,Players!$C:$C,Players!A:A)</f>
        <v>6</v>
      </c>
      <c r="K143" s="5">
        <f>_xlfn.XLOOKUP($I143,Players!$C:$C,Players!D:D)</f>
        <v>0</v>
      </c>
      <c r="L143" s="5">
        <f>_xlfn.XLOOKUP($I143,Players!$C:$C,Players!E:E)</f>
        <v>0</v>
      </c>
      <c r="M143" s="5">
        <f>_xlfn.XLOOKUP($I143,Players!$C:$C,Players!F:F)</f>
        <v>0</v>
      </c>
      <c r="N143" s="5">
        <f>_xlfn.XLOOKUP($I143,Players!$C:$C,Players!G:G)</f>
        <v>0</v>
      </c>
      <c r="O143" s="5">
        <f t="shared" si="34"/>
        <v>0</v>
      </c>
      <c r="P143">
        <f>_xlfn.RANK.AVG(Q143,Q138:Q143,1)</f>
        <v>6</v>
      </c>
      <c r="Q143">
        <f>_xlfn.RANK.AVG(O143,O138:O143)+J143/10</f>
        <v>4.0999999999999996</v>
      </c>
    </row>
    <row r="144" spans="2:17" x14ac:dyDescent="0.45">
      <c r="D144" s="7"/>
      <c r="E144" s="7"/>
      <c r="O144" s="5"/>
    </row>
    <row r="145" spans="2:17" x14ac:dyDescent="0.45">
      <c r="B145">
        <f>COUNTIF(C$40:C145,C145)-1</f>
        <v>15</v>
      </c>
      <c r="C145">
        <f>_xlfn.RANK.AVG(G145,$G$40:$G$210,1)</f>
        <v>11.5</v>
      </c>
      <c r="D145" s="8">
        <f>VALUE(ROUNDDOWN(C145,0)+B145/100)</f>
        <v>11.15</v>
      </c>
      <c r="E145" s="9">
        <f>E138+1</f>
        <v>16</v>
      </c>
      <c r="F145" t="str">
        <f>_xlfn.XLOOKUP(E145,Teams!B:B,Teams!C:C)</f>
        <v>Botteri</v>
      </c>
      <c r="G145" s="5">
        <f>SMALL(O145:O150,1)+SMALL(O145:O150,2)+SMALL(O145:O150,3)+SMALL(O145:O150,4)</f>
        <v>0</v>
      </c>
      <c r="H145">
        <f>_xlfn.XLOOKUP($E145,Teams!$B:$B,Teams!D:D)</f>
        <v>-12</v>
      </c>
      <c r="I145" t="str">
        <f>_xlfn.XLOOKUP(E145,Teams!$B:$B,Teams!E:E)</f>
        <v>Rory Mcilroy</v>
      </c>
      <c r="J145" s="5">
        <f>_xlfn.XLOOKUP($I145,Players!$C:$C,Players!A:A)</f>
        <v>1</v>
      </c>
      <c r="K145" s="5">
        <f>_xlfn.XLOOKUP($I145,Players!$C:$C,Players!D:D)</f>
        <v>0</v>
      </c>
      <c r="L145" s="5">
        <f>_xlfn.XLOOKUP($I145,Players!$C:$C,Players!E:E)</f>
        <v>0</v>
      </c>
      <c r="M145" s="5">
        <f>_xlfn.XLOOKUP($I145,Players!$C:$C,Players!F:F)</f>
        <v>0</v>
      </c>
      <c r="N145" s="5">
        <f>_xlfn.XLOOKUP($I145,Players!$C:$C,Players!G:G)</f>
        <v>0</v>
      </c>
      <c r="O145" s="5">
        <f>SUM(K145:N145)</f>
        <v>0</v>
      </c>
      <c r="P145">
        <f>_xlfn.RANK.AVG(Q145,Q145:Q150,1)</f>
        <v>1</v>
      </c>
      <c r="Q145">
        <f>_xlfn.RANK.AVG(O145,O145:O150)+J145/10</f>
        <v>3.6</v>
      </c>
    </row>
    <row r="146" spans="2:17" x14ac:dyDescent="0.45">
      <c r="D146" s="7"/>
      <c r="E146" s="7"/>
      <c r="I146" t="str">
        <f>_xlfn.XLOOKUP(E145,Teams!$B:$B,Teams!F:F)</f>
        <v>Tommy Fleetwood</v>
      </c>
      <c r="J146" s="5">
        <f>_xlfn.XLOOKUP($I146,Players!$C:$C,Players!A:A)</f>
        <v>2</v>
      </c>
      <c r="K146" s="5">
        <f>_xlfn.XLOOKUP($I146,Players!$C:$C,Players!D:D)</f>
        <v>0</v>
      </c>
      <c r="L146" s="5">
        <f>_xlfn.XLOOKUP($I146,Players!$C:$C,Players!E:E)</f>
        <v>0</v>
      </c>
      <c r="M146" s="5">
        <f>_xlfn.XLOOKUP($I146,Players!$C:$C,Players!F:F)</f>
        <v>0</v>
      </c>
      <c r="N146" s="5">
        <f>_xlfn.XLOOKUP($I146,Players!$C:$C,Players!G:G)</f>
        <v>0</v>
      </c>
      <c r="O146" s="5">
        <f t="shared" ref="O146:O147" si="35">SUM(K146:N146)</f>
        <v>0</v>
      </c>
      <c r="P146">
        <f>_xlfn.RANK.AVG(Q146,Q145:Q150,1)</f>
        <v>2</v>
      </c>
      <c r="Q146">
        <f>_xlfn.RANK.AVG(O146,O145:O150)+J146/10</f>
        <v>3.7</v>
      </c>
    </row>
    <row r="147" spans="2:17" x14ac:dyDescent="0.45">
      <c r="D147" s="7"/>
      <c r="E147" s="7"/>
      <c r="I147" t="str">
        <f>_xlfn.XLOOKUP(E145,Teams!$B:$B,Teams!G:G)</f>
        <v>Akshay Bhatia</v>
      </c>
      <c r="J147" s="5">
        <f>_xlfn.XLOOKUP($I147,Players!$C:$C,Players!A:A)</f>
        <v>3</v>
      </c>
      <c r="K147" s="5">
        <f>_xlfn.XLOOKUP($I147,Players!$C:$C,Players!D:D)</f>
        <v>0</v>
      </c>
      <c r="L147" s="5">
        <f>_xlfn.XLOOKUP($I147,Players!$C:$C,Players!E:E)</f>
        <v>0</v>
      </c>
      <c r="M147" s="5">
        <f>_xlfn.XLOOKUP($I147,Players!$C:$C,Players!F:F)</f>
        <v>0</v>
      </c>
      <c r="N147" s="5">
        <f>_xlfn.XLOOKUP($I147,Players!$C:$C,Players!G:G)</f>
        <v>0</v>
      </c>
      <c r="O147" s="5">
        <f t="shared" si="35"/>
        <v>0</v>
      </c>
      <c r="P147">
        <f>_xlfn.RANK.AVG(Q147,Q145:Q150,1)</f>
        <v>3</v>
      </c>
      <c r="Q147">
        <f>_xlfn.RANK.AVG(O147,O145:O150)+J147/10</f>
        <v>3.8</v>
      </c>
    </row>
    <row r="148" spans="2:17" x14ac:dyDescent="0.45">
      <c r="D148" s="7"/>
      <c r="E148" s="7"/>
      <c r="I148" t="str">
        <f>_xlfn.XLOOKUP(E145,Teams!$B:$B,Teams!H:H)</f>
        <v>Dustin Johnson</v>
      </c>
      <c r="J148" s="5">
        <f>_xlfn.XLOOKUP($I148,Players!$C:$C,Players!A:A)</f>
        <v>4</v>
      </c>
      <c r="K148" s="5">
        <f>_xlfn.XLOOKUP($I148,Players!$C:$C,Players!D:D)</f>
        <v>0</v>
      </c>
      <c r="L148" s="5">
        <f>_xlfn.XLOOKUP($I148,Players!$C:$C,Players!E:E)</f>
        <v>0</v>
      </c>
      <c r="M148" s="5">
        <f>_xlfn.XLOOKUP($I148,Players!$C:$C,Players!F:F)</f>
        <v>0</v>
      </c>
      <c r="N148" s="5">
        <f>_xlfn.XLOOKUP($I148,Players!$C:$C,Players!G:G)</f>
        <v>0</v>
      </c>
      <c r="O148" s="5">
        <f>SUM(K148:N148)</f>
        <v>0</v>
      </c>
      <c r="P148">
        <f>_xlfn.RANK.AVG(Q148,Q145:Q150,1)</f>
        <v>4</v>
      </c>
      <c r="Q148">
        <f>_xlfn.RANK.AVG(O148,O145:O150)+J148/10</f>
        <v>3.9</v>
      </c>
    </row>
    <row r="149" spans="2:17" x14ac:dyDescent="0.45">
      <c r="D149" s="7"/>
      <c r="E149" s="7"/>
      <c r="I149" t="str">
        <f>_xlfn.XLOOKUP(E145,Teams!$B:$B,Teams!I:I)</f>
        <v>Adam Scott</v>
      </c>
      <c r="J149" s="5">
        <f>_xlfn.XLOOKUP($I149,Players!$C:$C,Players!A:A)</f>
        <v>5</v>
      </c>
      <c r="K149" s="5">
        <f>_xlfn.XLOOKUP($I149,Players!$C:$C,Players!D:D)</f>
        <v>0</v>
      </c>
      <c r="L149" s="5">
        <f>_xlfn.XLOOKUP($I149,Players!$C:$C,Players!E:E)</f>
        <v>0</v>
      </c>
      <c r="M149" s="5">
        <f>_xlfn.XLOOKUP($I149,Players!$C:$C,Players!F:F)</f>
        <v>0</v>
      </c>
      <c r="N149" s="5">
        <f>_xlfn.XLOOKUP($I149,Players!$C:$C,Players!G:G)</f>
        <v>0</v>
      </c>
      <c r="O149" s="5">
        <f t="shared" ref="O149:O150" si="36">SUM(K149:N149)</f>
        <v>0</v>
      </c>
      <c r="P149">
        <f>_xlfn.RANK.AVG(Q149,Q145:Q150,1)</f>
        <v>5</v>
      </c>
      <c r="Q149">
        <f>_xlfn.RANK.AVG(O149,O145:O150)+J149/10</f>
        <v>4</v>
      </c>
    </row>
    <row r="150" spans="2:17" x14ac:dyDescent="0.45">
      <c r="D150" s="7"/>
      <c r="E150" s="7"/>
      <c r="I150" t="str">
        <f>_xlfn.XLOOKUP(E145,Teams!$B:$B,Teams!J:J)</f>
        <v>Lucas Glover</v>
      </c>
      <c r="J150" s="5">
        <f>_xlfn.XLOOKUP($I150,Players!$C:$C,Players!A:A)</f>
        <v>6</v>
      </c>
      <c r="K150" s="5">
        <f>_xlfn.XLOOKUP($I150,Players!$C:$C,Players!D:D)</f>
        <v>0</v>
      </c>
      <c r="L150" s="5">
        <f>_xlfn.XLOOKUP($I150,Players!$C:$C,Players!E:E)</f>
        <v>0</v>
      </c>
      <c r="M150" s="5">
        <f>_xlfn.XLOOKUP($I150,Players!$C:$C,Players!F:F)</f>
        <v>0</v>
      </c>
      <c r="N150" s="5">
        <f>_xlfn.XLOOKUP($I150,Players!$C:$C,Players!G:G)</f>
        <v>0</v>
      </c>
      <c r="O150" s="5">
        <f t="shared" si="36"/>
        <v>0</v>
      </c>
      <c r="P150">
        <f>_xlfn.RANK.AVG(Q150,Q145:Q150,1)</f>
        <v>6</v>
      </c>
      <c r="Q150">
        <f>_xlfn.RANK.AVG(O150,O145:O150)+J150/10</f>
        <v>4.0999999999999996</v>
      </c>
    </row>
    <row r="151" spans="2:17" x14ac:dyDescent="0.45">
      <c r="D151" s="7"/>
      <c r="E151" s="7"/>
      <c r="O151" s="5"/>
    </row>
    <row r="152" spans="2:17" x14ac:dyDescent="0.45">
      <c r="B152">
        <f>COUNTIF(C$40:C152,C152)-1</f>
        <v>16</v>
      </c>
      <c r="C152">
        <f>_xlfn.RANK.AVG(G152,$G$40:$G$210,1)</f>
        <v>11.5</v>
      </c>
      <c r="D152" s="8">
        <f>VALUE(ROUNDDOWN(C152,0)+B152/100)</f>
        <v>11.16</v>
      </c>
      <c r="E152" s="9">
        <f>E145+1</f>
        <v>17</v>
      </c>
      <c r="F152" t="str">
        <f>_xlfn.XLOOKUP(E152,Teams!B:B,Teams!C:C)</f>
        <v>Walt</v>
      </c>
      <c r="G152" s="5">
        <f>SMALL(O152:O157,1)+SMALL(O152:O157,2)+SMALL(O152:O157,3)+SMALL(O152:O157,4)</f>
        <v>0</v>
      </c>
      <c r="H152">
        <f>_xlfn.XLOOKUP($E152,Teams!$B:$B,Teams!D:D)</f>
        <v>-11</v>
      </c>
      <c r="I152" t="str">
        <f>_xlfn.XLOOKUP(E152,Teams!$B:$B,Teams!E:E)</f>
        <v>Bryson Dechambeau</v>
      </c>
      <c r="J152" s="5">
        <f>_xlfn.XLOOKUP($I152,Players!$C:$C,Players!A:A)</f>
        <v>1</v>
      </c>
      <c r="K152" s="5">
        <f>_xlfn.XLOOKUP($I152,Players!$C:$C,Players!D:D)</f>
        <v>0</v>
      </c>
      <c r="L152" s="5">
        <f>_xlfn.XLOOKUP($I152,Players!$C:$C,Players!E:E)</f>
        <v>0</v>
      </c>
      <c r="M152" s="5">
        <f>_xlfn.XLOOKUP($I152,Players!$C:$C,Players!F:F)</f>
        <v>0</v>
      </c>
      <c r="N152" s="5">
        <f>_xlfn.XLOOKUP($I152,Players!$C:$C,Players!G:G)</f>
        <v>0</v>
      </c>
      <c r="O152" s="5">
        <f>SUM(K152:N152)</f>
        <v>0</v>
      </c>
      <c r="P152">
        <f>_xlfn.RANK.AVG(Q152,Q152:Q157,1)</f>
        <v>1</v>
      </c>
      <c r="Q152">
        <f>_xlfn.RANK.AVG(O152,O152:O157)+J152/10</f>
        <v>3.6</v>
      </c>
    </row>
    <row r="153" spans="2:17" x14ac:dyDescent="0.45">
      <c r="D153" s="7"/>
      <c r="E153" s="7"/>
      <c r="I153" t="str">
        <f>_xlfn.XLOOKUP(E152,Teams!$B:$B,Teams!F:F)</f>
        <v>Brooks Koepka</v>
      </c>
      <c r="J153" s="5">
        <f>_xlfn.XLOOKUP($I153,Players!$C:$C,Players!A:A)</f>
        <v>2</v>
      </c>
      <c r="K153" s="5">
        <f>_xlfn.XLOOKUP($I153,Players!$C:$C,Players!D:D)</f>
        <v>0</v>
      </c>
      <c r="L153" s="5">
        <f>_xlfn.XLOOKUP($I153,Players!$C:$C,Players!E:E)</f>
        <v>0</v>
      </c>
      <c r="M153" s="5">
        <f>_xlfn.XLOOKUP($I153,Players!$C:$C,Players!F:F)</f>
        <v>0</v>
      </c>
      <c r="N153" s="5">
        <f>_xlfn.XLOOKUP($I153,Players!$C:$C,Players!G:G)</f>
        <v>0</v>
      </c>
      <c r="O153" s="5">
        <f t="shared" ref="O153:O154" si="37">SUM(K153:N153)</f>
        <v>0</v>
      </c>
      <c r="P153">
        <f>_xlfn.RANK.AVG(Q153,Q152:Q157,1)</f>
        <v>2</v>
      </c>
      <c r="Q153">
        <f>_xlfn.RANK.AVG(O153,O152:O157)+J153/10</f>
        <v>3.7</v>
      </c>
    </row>
    <row r="154" spans="2:17" x14ac:dyDescent="0.45">
      <c r="D154" s="7"/>
      <c r="E154" s="7"/>
      <c r="I154" t="str">
        <f>_xlfn.XLOOKUP(E152,Teams!$B:$B,Teams!G:G)</f>
        <v>Sepp Straka</v>
      </c>
      <c r="J154" s="5">
        <f>_xlfn.XLOOKUP($I154,Players!$C:$C,Players!A:A)</f>
        <v>3</v>
      </c>
      <c r="K154" s="5">
        <f>_xlfn.XLOOKUP($I154,Players!$C:$C,Players!D:D)</f>
        <v>0</v>
      </c>
      <c r="L154" s="5">
        <f>_xlfn.XLOOKUP($I154,Players!$C:$C,Players!E:E)</f>
        <v>0</v>
      </c>
      <c r="M154" s="5">
        <f>_xlfn.XLOOKUP($I154,Players!$C:$C,Players!F:F)</f>
        <v>0</v>
      </c>
      <c r="N154" s="5">
        <f>_xlfn.XLOOKUP($I154,Players!$C:$C,Players!G:G)</f>
        <v>0</v>
      </c>
      <c r="O154" s="5">
        <f t="shared" si="37"/>
        <v>0</v>
      </c>
      <c r="P154">
        <f>_xlfn.RANK.AVG(Q154,Q152:Q157,1)</f>
        <v>3</v>
      </c>
      <c r="Q154">
        <f>_xlfn.RANK.AVG(O154,O152:O157)+J154/10</f>
        <v>3.8</v>
      </c>
    </row>
    <row r="155" spans="2:17" x14ac:dyDescent="0.45">
      <c r="D155" s="7"/>
      <c r="E155" s="7"/>
      <c r="I155" t="str">
        <f>_xlfn.XLOOKUP(E152,Teams!$B:$B,Teams!H:H)</f>
        <v>Sungjae Im</v>
      </c>
      <c r="J155" s="5">
        <f>_xlfn.XLOOKUP($I155,Players!$C:$C,Players!A:A)</f>
        <v>4</v>
      </c>
      <c r="K155" s="5">
        <f>_xlfn.XLOOKUP($I155,Players!$C:$C,Players!D:D)</f>
        <v>0</v>
      </c>
      <c r="L155" s="5">
        <f>_xlfn.XLOOKUP($I155,Players!$C:$C,Players!E:E)</f>
        <v>0</v>
      </c>
      <c r="M155" s="5">
        <f>_xlfn.XLOOKUP($I155,Players!$C:$C,Players!F:F)</f>
        <v>0</v>
      </c>
      <c r="N155" s="5">
        <f>_xlfn.XLOOKUP($I155,Players!$C:$C,Players!G:G)</f>
        <v>0</v>
      </c>
      <c r="O155" s="5">
        <f>SUM(K155:N155)</f>
        <v>0</v>
      </c>
      <c r="P155">
        <f>_xlfn.RANK.AVG(Q155,Q152:Q157,1)</f>
        <v>4</v>
      </c>
      <c r="Q155">
        <f>_xlfn.RANK.AVG(O155,O152:O157)+J155/10</f>
        <v>3.9</v>
      </c>
    </row>
    <row r="156" spans="2:17" x14ac:dyDescent="0.45">
      <c r="D156" s="7"/>
      <c r="E156" s="7"/>
      <c r="I156" t="str">
        <f>_xlfn.XLOOKUP(E152,Teams!$B:$B,Teams!I:I)</f>
        <v>Brian Harman</v>
      </c>
      <c r="J156" s="5">
        <f>_xlfn.XLOOKUP($I156,Players!$C:$C,Players!A:A)</f>
        <v>5</v>
      </c>
      <c r="K156" s="5">
        <f>_xlfn.XLOOKUP($I156,Players!$C:$C,Players!D:D)</f>
        <v>0</v>
      </c>
      <c r="L156" s="5">
        <f>_xlfn.XLOOKUP($I156,Players!$C:$C,Players!E:E)</f>
        <v>0</v>
      </c>
      <c r="M156" s="5">
        <f>_xlfn.XLOOKUP($I156,Players!$C:$C,Players!F:F)</f>
        <v>0</v>
      </c>
      <c r="N156" s="5">
        <f>_xlfn.XLOOKUP($I156,Players!$C:$C,Players!G:G)</f>
        <v>0</v>
      </c>
      <c r="O156" s="5">
        <f t="shared" ref="O156:O157" si="38">SUM(K156:N156)</f>
        <v>0</v>
      </c>
      <c r="P156">
        <f>_xlfn.RANK.AVG(Q156,Q152:Q157,1)</f>
        <v>5</v>
      </c>
      <c r="Q156">
        <f>_xlfn.RANK.AVG(O156,O152:O157)+J156/10</f>
        <v>4</v>
      </c>
    </row>
    <row r="157" spans="2:17" x14ac:dyDescent="0.45">
      <c r="D157" s="7"/>
      <c r="E157" s="7"/>
      <c r="I157" t="str">
        <f>_xlfn.XLOOKUP(E152,Teams!$B:$B,Teams!J:J)</f>
        <v>Cameron Young</v>
      </c>
      <c r="J157" s="5">
        <f>_xlfn.XLOOKUP($I157,Players!$C:$C,Players!A:A)</f>
        <v>6</v>
      </c>
      <c r="K157" s="5">
        <f>_xlfn.XLOOKUP($I157,Players!$C:$C,Players!D:D)</f>
        <v>0</v>
      </c>
      <c r="L157" s="5">
        <f>_xlfn.XLOOKUP($I157,Players!$C:$C,Players!E:E)</f>
        <v>0</v>
      </c>
      <c r="M157" s="5">
        <f>_xlfn.XLOOKUP($I157,Players!$C:$C,Players!F:F)</f>
        <v>0</v>
      </c>
      <c r="N157" s="5">
        <f>_xlfn.XLOOKUP($I157,Players!$C:$C,Players!G:G)</f>
        <v>0</v>
      </c>
      <c r="O157" s="5">
        <f t="shared" si="38"/>
        <v>0</v>
      </c>
      <c r="P157">
        <f>_xlfn.RANK.AVG(Q157,Q152:Q157,1)</f>
        <v>6</v>
      </c>
      <c r="Q157">
        <f>_xlfn.RANK.AVG(O157,O152:O157)+J157/10</f>
        <v>4.0999999999999996</v>
      </c>
    </row>
    <row r="158" spans="2:17" x14ac:dyDescent="0.45">
      <c r="D158" s="7"/>
      <c r="E158" s="7"/>
      <c r="O158" s="5"/>
    </row>
    <row r="159" spans="2:17" x14ac:dyDescent="0.45">
      <c r="B159">
        <f>COUNTIF(C$40:C159,C159)-1</f>
        <v>17</v>
      </c>
      <c r="C159">
        <f>_xlfn.RANK.AVG(G159,$G$40:$G$210,1)</f>
        <v>11.5</v>
      </c>
      <c r="D159" s="8">
        <f>VALUE(ROUNDDOWN(C159,0)+B159/100)</f>
        <v>11.17</v>
      </c>
      <c r="E159" s="9">
        <f>E152+1</f>
        <v>18</v>
      </c>
      <c r="F159" t="str">
        <f>_xlfn.XLOOKUP(E159,Teams!B:B,Teams!C:C)</f>
        <v>Max</v>
      </c>
      <c r="G159" s="5">
        <f>SMALL(O159:O164,1)+SMALL(O159:O164,2)+SMALL(O159:O164,3)+SMALL(O159:O164,4)</f>
        <v>0</v>
      </c>
      <c r="H159">
        <f>_xlfn.XLOOKUP($E159,Teams!$B:$B,Teams!D:D)</f>
        <v>-12</v>
      </c>
      <c r="I159" t="str">
        <f>_xlfn.XLOOKUP(E159,Teams!$B:$B,Teams!E:E)</f>
        <v>Scottie Scheffler</v>
      </c>
      <c r="J159" s="5">
        <f>_xlfn.XLOOKUP($I159,Players!$C:$C,Players!A:A)</f>
        <v>1</v>
      </c>
      <c r="K159" s="5">
        <f>_xlfn.XLOOKUP($I159,Players!$C:$C,Players!D:D)</f>
        <v>0</v>
      </c>
      <c r="L159" s="5">
        <f>_xlfn.XLOOKUP($I159,Players!$C:$C,Players!E:E)</f>
        <v>0</v>
      </c>
      <c r="M159" s="5">
        <f>_xlfn.XLOOKUP($I159,Players!$C:$C,Players!F:F)</f>
        <v>0</v>
      </c>
      <c r="N159" s="5">
        <f>_xlfn.XLOOKUP($I159,Players!$C:$C,Players!G:G)</f>
        <v>0</v>
      </c>
      <c r="O159" s="5">
        <f>SUM(K159:N159)</f>
        <v>0</v>
      </c>
      <c r="P159">
        <f>_xlfn.RANK.AVG(Q159,Q159:Q164,1)</f>
        <v>1</v>
      </c>
      <c r="Q159">
        <f>_xlfn.RANK.AVG(O159,O159:O164)+J159/10</f>
        <v>3.6</v>
      </c>
    </row>
    <row r="160" spans="2:17" x14ac:dyDescent="0.45">
      <c r="D160" s="7"/>
      <c r="E160" s="7"/>
      <c r="I160" t="str">
        <f>_xlfn.XLOOKUP(E159,Teams!$B:$B,Teams!F:F)</f>
        <v>Patrick Cantlay</v>
      </c>
      <c r="J160" s="5">
        <f>_xlfn.XLOOKUP($I160,Players!$C:$C,Players!A:A)</f>
        <v>2</v>
      </c>
      <c r="K160" s="5">
        <f>_xlfn.XLOOKUP($I160,Players!$C:$C,Players!D:D)</f>
        <v>0</v>
      </c>
      <c r="L160" s="5">
        <f>_xlfn.XLOOKUP($I160,Players!$C:$C,Players!E:E)</f>
        <v>0</v>
      </c>
      <c r="M160" s="5">
        <f>_xlfn.XLOOKUP($I160,Players!$C:$C,Players!F:F)</f>
        <v>0</v>
      </c>
      <c r="N160" s="5">
        <f>_xlfn.XLOOKUP($I160,Players!$C:$C,Players!G:G)</f>
        <v>0</v>
      </c>
      <c r="O160" s="5">
        <f t="shared" ref="O160:O161" si="39">SUM(K160:N160)</f>
        <v>0</v>
      </c>
      <c r="P160">
        <f>_xlfn.RANK.AVG(Q160,Q159:Q164,1)</f>
        <v>2</v>
      </c>
      <c r="Q160">
        <f>_xlfn.RANK.AVG(O160,O159:O164)+J160/10</f>
        <v>3.7</v>
      </c>
    </row>
    <row r="161" spans="2:17" x14ac:dyDescent="0.45">
      <c r="D161" s="7"/>
      <c r="E161" s="7"/>
      <c r="I161" t="str">
        <f>_xlfn.XLOOKUP(E159,Teams!$B:$B,Teams!G:G)</f>
        <v>Sepp Straka</v>
      </c>
      <c r="J161" s="5">
        <f>_xlfn.XLOOKUP($I161,Players!$C:$C,Players!A:A)</f>
        <v>3</v>
      </c>
      <c r="K161" s="5">
        <f>_xlfn.XLOOKUP($I161,Players!$C:$C,Players!D:D)</f>
        <v>0</v>
      </c>
      <c r="L161" s="5">
        <f>_xlfn.XLOOKUP($I161,Players!$C:$C,Players!E:E)</f>
        <v>0</v>
      </c>
      <c r="M161" s="5">
        <f>_xlfn.XLOOKUP($I161,Players!$C:$C,Players!F:F)</f>
        <v>0</v>
      </c>
      <c r="N161" s="5">
        <f>_xlfn.XLOOKUP($I161,Players!$C:$C,Players!G:G)</f>
        <v>0</v>
      </c>
      <c r="O161" s="5">
        <f t="shared" si="39"/>
        <v>0</v>
      </c>
      <c r="P161">
        <f>_xlfn.RANK.AVG(Q161,Q159:Q164,1)</f>
        <v>3</v>
      </c>
      <c r="Q161">
        <f>_xlfn.RANK.AVG(O161,O159:O164)+J161/10</f>
        <v>3.8</v>
      </c>
    </row>
    <row r="162" spans="2:17" x14ac:dyDescent="0.45">
      <c r="D162" s="7"/>
      <c r="E162" s="7"/>
      <c r="I162" t="str">
        <f>_xlfn.XLOOKUP(E159,Teams!$B:$B,Teams!H:H)</f>
        <v>Davis Thompson</v>
      </c>
      <c r="J162" s="5">
        <f>_xlfn.XLOOKUP($I162,Players!$C:$C,Players!A:A)</f>
        <v>4</v>
      </c>
      <c r="K162" s="5">
        <f>_xlfn.XLOOKUP($I162,Players!$C:$C,Players!D:D)</f>
        <v>0</v>
      </c>
      <c r="L162" s="5">
        <f>_xlfn.XLOOKUP($I162,Players!$C:$C,Players!E:E)</f>
        <v>0</v>
      </c>
      <c r="M162" s="5">
        <f>_xlfn.XLOOKUP($I162,Players!$C:$C,Players!F:F)</f>
        <v>0</v>
      </c>
      <c r="N162" s="5">
        <f>_xlfn.XLOOKUP($I162,Players!$C:$C,Players!G:G)</f>
        <v>0</v>
      </c>
      <c r="O162" s="5">
        <f>SUM(K162:N162)</f>
        <v>0</v>
      </c>
      <c r="P162">
        <f>_xlfn.RANK.AVG(Q162,Q159:Q164,1)</f>
        <v>4</v>
      </c>
      <c r="Q162">
        <f>_xlfn.RANK.AVG(O162,O159:O164)+J162/10</f>
        <v>3.9</v>
      </c>
    </row>
    <row r="163" spans="2:17" x14ac:dyDescent="0.45">
      <c r="D163" s="7"/>
      <c r="E163" s="7"/>
      <c r="I163" t="str">
        <f>_xlfn.XLOOKUP(E159,Teams!$B:$B,Teams!I:I)</f>
        <v>Maverick McNealy</v>
      </c>
      <c r="J163" s="5">
        <f>_xlfn.XLOOKUP($I163,Players!$C:$C,Players!A:A)</f>
        <v>5</v>
      </c>
      <c r="K163" s="5">
        <f>_xlfn.XLOOKUP($I163,Players!$C:$C,Players!D:D)</f>
        <v>0</v>
      </c>
      <c r="L163" s="5">
        <f>_xlfn.XLOOKUP($I163,Players!$C:$C,Players!E:E)</f>
        <v>0</v>
      </c>
      <c r="M163" s="5">
        <f>_xlfn.XLOOKUP($I163,Players!$C:$C,Players!F:F)</f>
        <v>0</v>
      </c>
      <c r="N163" s="5">
        <f>_xlfn.XLOOKUP($I163,Players!$C:$C,Players!G:G)</f>
        <v>0</v>
      </c>
      <c r="O163" s="5">
        <f t="shared" ref="O163:O164" si="40">SUM(K163:N163)</f>
        <v>0</v>
      </c>
      <c r="P163">
        <f>_xlfn.RANK.AVG(Q163,Q159:Q164,1)</f>
        <v>5</v>
      </c>
      <c r="Q163">
        <f>_xlfn.RANK.AVG(O163,O159:O164)+J163/10</f>
        <v>4</v>
      </c>
    </row>
    <row r="164" spans="2:17" x14ac:dyDescent="0.45">
      <c r="D164" s="7"/>
      <c r="E164" s="7"/>
      <c r="I164" t="str">
        <f>_xlfn.XLOOKUP(E159,Teams!$B:$B,Teams!J:J)</f>
        <v>Lucas Glover</v>
      </c>
      <c r="J164" s="5">
        <f>_xlfn.XLOOKUP($I164,Players!$C:$C,Players!A:A)</f>
        <v>6</v>
      </c>
      <c r="K164" s="5">
        <f>_xlfn.XLOOKUP($I164,Players!$C:$C,Players!D:D)</f>
        <v>0</v>
      </c>
      <c r="L164" s="5">
        <f>_xlfn.XLOOKUP($I164,Players!$C:$C,Players!E:E)</f>
        <v>0</v>
      </c>
      <c r="M164" s="5">
        <f>_xlfn.XLOOKUP($I164,Players!$C:$C,Players!F:F)</f>
        <v>0</v>
      </c>
      <c r="N164" s="5">
        <f>_xlfn.XLOOKUP($I164,Players!$C:$C,Players!G:G)</f>
        <v>0</v>
      </c>
      <c r="O164" s="5">
        <f t="shared" si="40"/>
        <v>0</v>
      </c>
      <c r="P164">
        <f>_xlfn.RANK.AVG(Q164,Q159:Q164,1)</f>
        <v>6</v>
      </c>
      <c r="Q164">
        <f>_xlfn.RANK.AVG(O164,O159:O164)+J164/10</f>
        <v>4.0999999999999996</v>
      </c>
    </row>
    <row r="165" spans="2:17" x14ac:dyDescent="0.45">
      <c r="D165" s="7"/>
      <c r="E165" s="7"/>
      <c r="O165" s="5"/>
    </row>
    <row r="166" spans="2:17" x14ac:dyDescent="0.45">
      <c r="B166">
        <f>COUNTIF(C$40:C166,C166)-1</f>
        <v>18</v>
      </c>
      <c r="C166">
        <f>_xlfn.RANK.AVG(G166,$G$40:$G$210,1)</f>
        <v>11.5</v>
      </c>
      <c r="D166" s="8">
        <f>VALUE(ROUNDDOWN(C166,0)+B166/100)</f>
        <v>11.18</v>
      </c>
      <c r="E166" s="9">
        <f>E159+1</f>
        <v>19</v>
      </c>
      <c r="F166" t="str">
        <f>_xlfn.XLOOKUP(E166,Teams!B:B,Teams!C:C)</f>
        <v>Dallas</v>
      </c>
      <c r="G166" s="5">
        <f>SMALL(O166:O171,1)+SMALL(O166:O171,2)+SMALL(O166:O171,3)+SMALL(O166:O171,4)</f>
        <v>0</v>
      </c>
      <c r="H166">
        <f>_xlfn.XLOOKUP($E166,Teams!$B:$B,Teams!D:D)</f>
        <v>-11</v>
      </c>
      <c r="I166" t="str">
        <f>_xlfn.XLOOKUP(E166,Teams!$B:$B,Teams!E:E)</f>
        <v>Scottie Scheffler</v>
      </c>
      <c r="J166" s="5">
        <f>_xlfn.XLOOKUP($I166,Players!$C:$C,Players!A:A)</f>
        <v>1</v>
      </c>
      <c r="K166" s="5">
        <f>_xlfn.XLOOKUP($I166,Players!$C:$C,Players!D:D)</f>
        <v>0</v>
      </c>
      <c r="L166" s="5">
        <f>_xlfn.XLOOKUP($I166,Players!$C:$C,Players!E:E)</f>
        <v>0</v>
      </c>
      <c r="M166" s="5">
        <f>_xlfn.XLOOKUP($I166,Players!$C:$C,Players!F:F)</f>
        <v>0</v>
      </c>
      <c r="N166" s="5">
        <f>_xlfn.XLOOKUP($I166,Players!$C:$C,Players!G:G)</f>
        <v>0</v>
      </c>
      <c r="O166" s="5">
        <f>SUM(K166:N166)</f>
        <v>0</v>
      </c>
      <c r="P166">
        <f>_xlfn.RANK.AVG(Q166,Q166:Q171,1)</f>
        <v>1</v>
      </c>
      <c r="Q166">
        <f>_xlfn.RANK.AVG(O166,O166:O171)+J166/10</f>
        <v>3.6</v>
      </c>
    </row>
    <row r="167" spans="2:17" x14ac:dyDescent="0.45">
      <c r="D167" s="7"/>
      <c r="E167" s="7"/>
      <c r="I167" t="str">
        <f>_xlfn.XLOOKUP(E166,Teams!$B:$B,Teams!F:F)</f>
        <v>Brooks Koepka</v>
      </c>
      <c r="J167" s="5">
        <f>_xlfn.XLOOKUP($I167,Players!$C:$C,Players!A:A)</f>
        <v>2</v>
      </c>
      <c r="K167" s="5">
        <f>_xlfn.XLOOKUP($I167,Players!$C:$C,Players!D:D)</f>
        <v>0</v>
      </c>
      <c r="L167" s="5">
        <f>_xlfn.XLOOKUP($I167,Players!$C:$C,Players!E:E)</f>
        <v>0</v>
      </c>
      <c r="M167" s="5">
        <f>_xlfn.XLOOKUP($I167,Players!$C:$C,Players!F:F)</f>
        <v>0</v>
      </c>
      <c r="N167" s="5">
        <f>_xlfn.XLOOKUP($I167,Players!$C:$C,Players!G:G)</f>
        <v>0</v>
      </c>
      <c r="O167" s="5">
        <f t="shared" ref="O167:O168" si="41">SUM(K167:N167)</f>
        <v>0</v>
      </c>
      <c r="P167">
        <f>_xlfn.RANK.AVG(Q167,Q166:Q171,1)</f>
        <v>2</v>
      </c>
      <c r="Q167">
        <f>_xlfn.RANK.AVG(O167,O166:O171)+J167/10</f>
        <v>3.7</v>
      </c>
    </row>
    <row r="168" spans="2:17" x14ac:dyDescent="0.45">
      <c r="D168" s="7"/>
      <c r="E168" s="7"/>
      <c r="I168" t="str">
        <f>_xlfn.XLOOKUP(E166,Teams!$B:$B,Teams!G:G)</f>
        <v>Jason Day</v>
      </c>
      <c r="J168" s="5">
        <f>_xlfn.XLOOKUP($I168,Players!$C:$C,Players!A:A)</f>
        <v>3</v>
      </c>
      <c r="K168" s="5">
        <f>_xlfn.XLOOKUP($I168,Players!$C:$C,Players!D:D)</f>
        <v>0</v>
      </c>
      <c r="L168" s="5">
        <f>_xlfn.XLOOKUP($I168,Players!$C:$C,Players!E:E)</f>
        <v>0</v>
      </c>
      <c r="M168" s="5">
        <f>_xlfn.XLOOKUP($I168,Players!$C:$C,Players!F:F)</f>
        <v>0</v>
      </c>
      <c r="N168" s="5">
        <f>_xlfn.XLOOKUP($I168,Players!$C:$C,Players!G:G)</f>
        <v>0</v>
      </c>
      <c r="O168" s="5">
        <f t="shared" si="41"/>
        <v>0</v>
      </c>
      <c r="P168">
        <f>_xlfn.RANK.AVG(Q168,Q166:Q171,1)</f>
        <v>3</v>
      </c>
      <c r="Q168">
        <f>_xlfn.RANK.AVG(O168,O166:O171)+J168/10</f>
        <v>3.8</v>
      </c>
    </row>
    <row r="169" spans="2:17" x14ac:dyDescent="0.45">
      <c r="D169" s="7"/>
      <c r="E169" s="7"/>
      <c r="I169" t="str">
        <f>_xlfn.XLOOKUP(E166,Teams!$B:$B,Teams!H:H)</f>
        <v>Justin Rose</v>
      </c>
      <c r="J169" s="5">
        <f>_xlfn.XLOOKUP($I169,Players!$C:$C,Players!A:A)</f>
        <v>4</v>
      </c>
      <c r="K169" s="5">
        <f>_xlfn.XLOOKUP($I169,Players!$C:$C,Players!D:D)</f>
        <v>0</v>
      </c>
      <c r="L169" s="5">
        <f>_xlfn.XLOOKUP($I169,Players!$C:$C,Players!E:E)</f>
        <v>0</v>
      </c>
      <c r="M169" s="5">
        <f>_xlfn.XLOOKUP($I169,Players!$C:$C,Players!F:F)</f>
        <v>0</v>
      </c>
      <c r="N169" s="5">
        <f>_xlfn.XLOOKUP($I169,Players!$C:$C,Players!G:G)</f>
        <v>0</v>
      </c>
      <c r="O169" s="5">
        <f>SUM(K169:N169)</f>
        <v>0</v>
      </c>
      <c r="P169">
        <f>_xlfn.RANK.AVG(Q169,Q166:Q171,1)</f>
        <v>4</v>
      </c>
      <c r="Q169">
        <f>_xlfn.RANK.AVG(O169,O166:O171)+J169/10</f>
        <v>3.9</v>
      </c>
    </row>
    <row r="170" spans="2:17" x14ac:dyDescent="0.45">
      <c r="D170" s="7"/>
      <c r="E170" s="7"/>
      <c r="I170" t="str">
        <f>_xlfn.XLOOKUP(E166,Teams!$B:$B,Teams!I:I)</f>
        <v>Billy Horschel</v>
      </c>
      <c r="J170" s="5">
        <f>_xlfn.XLOOKUP($I170,Players!$C:$C,Players!A:A)</f>
        <v>5</v>
      </c>
      <c r="K170" s="5">
        <f>_xlfn.XLOOKUP($I170,Players!$C:$C,Players!D:D)</f>
        <v>0</v>
      </c>
      <c r="L170" s="5">
        <f>_xlfn.XLOOKUP($I170,Players!$C:$C,Players!E:E)</f>
        <v>0</v>
      </c>
      <c r="M170" s="5">
        <f>_xlfn.XLOOKUP($I170,Players!$C:$C,Players!F:F)</f>
        <v>0</v>
      </c>
      <c r="N170" s="5">
        <f>_xlfn.XLOOKUP($I170,Players!$C:$C,Players!G:G)</f>
        <v>0</v>
      </c>
      <c r="O170" s="5">
        <f t="shared" ref="O170:O171" si="42">SUM(K170:N170)</f>
        <v>0</v>
      </c>
      <c r="P170">
        <f>_xlfn.RANK.AVG(Q170,Q166:Q171,1)</f>
        <v>5</v>
      </c>
      <c r="Q170">
        <f>_xlfn.RANK.AVG(O170,O166:O171)+J170/10</f>
        <v>4</v>
      </c>
    </row>
    <row r="171" spans="2:17" x14ac:dyDescent="0.45">
      <c r="D171" s="7"/>
      <c r="E171" s="7"/>
      <c r="I171" t="str">
        <f>_xlfn.XLOOKUP(E166,Teams!$B:$B,Teams!J:J)</f>
        <v>Phil Mickelson</v>
      </c>
      <c r="J171" s="5">
        <f>_xlfn.XLOOKUP($I171,Players!$C:$C,Players!A:A)</f>
        <v>6</v>
      </c>
      <c r="K171" s="5">
        <f>_xlfn.XLOOKUP($I171,Players!$C:$C,Players!D:D)</f>
        <v>0</v>
      </c>
      <c r="L171" s="5">
        <f>_xlfn.XLOOKUP($I171,Players!$C:$C,Players!E:E)</f>
        <v>0</v>
      </c>
      <c r="M171" s="5">
        <f>_xlfn.XLOOKUP($I171,Players!$C:$C,Players!F:F)</f>
        <v>0</v>
      </c>
      <c r="N171" s="5">
        <f>_xlfn.XLOOKUP($I171,Players!$C:$C,Players!G:G)</f>
        <v>0</v>
      </c>
      <c r="O171" s="5">
        <f t="shared" si="42"/>
        <v>0</v>
      </c>
      <c r="P171">
        <f>_xlfn.RANK.AVG(Q171,Q166:Q171,1)</f>
        <v>6</v>
      </c>
      <c r="Q171">
        <f>_xlfn.RANK.AVG(O171,O166:O171)+J171/10</f>
        <v>4.0999999999999996</v>
      </c>
    </row>
    <row r="172" spans="2:17" x14ac:dyDescent="0.45">
      <c r="D172" s="7"/>
      <c r="E172" s="7"/>
      <c r="O172" s="5"/>
    </row>
    <row r="173" spans="2:17" x14ac:dyDescent="0.45">
      <c r="B173">
        <f>COUNTIF(C$40:C173,C173)-1</f>
        <v>19</v>
      </c>
      <c r="C173">
        <f>_xlfn.RANK.AVG(G173,$G$40:$G$210,1)</f>
        <v>11.5</v>
      </c>
      <c r="D173" s="8">
        <f>VALUE(ROUNDDOWN(C173,0)+B173/100)</f>
        <v>11.19</v>
      </c>
      <c r="E173" s="9">
        <f>E166+1</f>
        <v>20</v>
      </c>
      <c r="F173" t="str">
        <f>_xlfn.XLOOKUP(E173,Teams!B:B,Teams!C:C,"N/A")</f>
        <v>Kevin</v>
      </c>
      <c r="G173" s="5">
        <f>SMALL(O173:O178,1)+SMALL(O173:O178,2)+SMALL(O173:O178,3)+SMALL(O173:O178,4)</f>
        <v>0</v>
      </c>
      <c r="H173">
        <f>_xlfn.XLOOKUP($E173,Teams!$B:$B,Teams!D:D,"N/A")</f>
        <v>-16</v>
      </c>
      <c r="I173" t="str">
        <f>_xlfn.XLOOKUP(E173,Teams!$B:$B,Teams!E:E,"N/A")</f>
        <v>Rory Mcilroy</v>
      </c>
      <c r="J173" s="5">
        <f>_xlfn.XLOOKUP($I173,Players!$C:$C,Players!A:A,1000)</f>
        <v>1</v>
      </c>
      <c r="K173" s="5">
        <f>_xlfn.XLOOKUP($I173,Players!$C:$C,Players!D:D,1000)</f>
        <v>0</v>
      </c>
      <c r="L173" s="5">
        <f>_xlfn.XLOOKUP($I173,Players!$C:$C,Players!E:E,1000)</f>
        <v>0</v>
      </c>
      <c r="M173" s="5">
        <f>_xlfn.XLOOKUP($I173,Players!$C:$C,Players!F:F,1000)</f>
        <v>0</v>
      </c>
      <c r="N173" s="5">
        <f>_xlfn.XLOOKUP($I173,Players!$C:$C,Players!G:G,1000)</f>
        <v>0</v>
      </c>
      <c r="O173" s="5">
        <f>SUM(K173:N173)</f>
        <v>0</v>
      </c>
      <c r="P173">
        <f>_xlfn.RANK.AVG(Q173,Q173:Q178,1)</f>
        <v>1</v>
      </c>
      <c r="Q173">
        <f>_xlfn.RANK.AVG(O173,O173:O178)+J173/10</f>
        <v>3.6</v>
      </c>
    </row>
    <row r="174" spans="2:17" x14ac:dyDescent="0.45">
      <c r="D174" s="7"/>
      <c r="E174" s="7"/>
      <c r="I174" t="str">
        <f>_xlfn.XLOOKUP(E173,Teams!$B:$B,Teams!F:F,"N/A")</f>
        <v>Patrick Cantlay</v>
      </c>
      <c r="J174" s="5">
        <f>_xlfn.XLOOKUP($I174,Players!$C:$C,Players!A:A,1000)</f>
        <v>2</v>
      </c>
      <c r="K174" s="5">
        <f>_xlfn.XLOOKUP($I174,Players!$C:$C,Players!D:D,1000)</f>
        <v>0</v>
      </c>
      <c r="L174" s="5">
        <f>_xlfn.XLOOKUP($I174,Players!$C:$C,Players!E:E,1000)</f>
        <v>0</v>
      </c>
      <c r="M174" s="5">
        <f>_xlfn.XLOOKUP($I174,Players!$C:$C,Players!F:F,1000)</f>
        <v>0</v>
      </c>
      <c r="N174" s="5">
        <f>_xlfn.XLOOKUP($I174,Players!$C:$C,Players!G:G,1000)</f>
        <v>0</v>
      </c>
      <c r="O174" s="5">
        <f t="shared" ref="O174:O175" si="43">SUM(K174:N174)</f>
        <v>0</v>
      </c>
      <c r="P174">
        <f>_xlfn.RANK.AVG(Q174,Q173:Q178,1)</f>
        <v>2</v>
      </c>
      <c r="Q174">
        <f>_xlfn.RANK.AVG(O174,O173:O178)+J174/10</f>
        <v>3.7</v>
      </c>
    </row>
    <row r="175" spans="2:17" x14ac:dyDescent="0.45">
      <c r="D175" s="7"/>
      <c r="E175" s="7"/>
      <c r="I175" t="str">
        <f>_xlfn.XLOOKUP(E173,Teams!$B:$B,Teams!G:G,"N/A")</f>
        <v>Akshay Bhatia</v>
      </c>
      <c r="J175" s="5">
        <f>_xlfn.XLOOKUP($I175,Players!$C:$C,Players!A:A,1000)</f>
        <v>3</v>
      </c>
      <c r="K175" s="5">
        <f>_xlfn.XLOOKUP($I175,Players!$C:$C,Players!D:D,1000)</f>
        <v>0</v>
      </c>
      <c r="L175" s="5">
        <f>_xlfn.XLOOKUP($I175,Players!$C:$C,Players!E:E,1000)</f>
        <v>0</v>
      </c>
      <c r="M175" s="5">
        <f>_xlfn.XLOOKUP($I175,Players!$C:$C,Players!F:F,1000)</f>
        <v>0</v>
      </c>
      <c r="N175" s="5">
        <f>_xlfn.XLOOKUP($I175,Players!$C:$C,Players!G:G,1000)</f>
        <v>0</v>
      </c>
      <c r="O175" s="5">
        <f t="shared" si="43"/>
        <v>0</v>
      </c>
      <c r="P175">
        <f>_xlfn.RANK.AVG(Q175,Q173:Q178,1)</f>
        <v>3</v>
      </c>
      <c r="Q175">
        <f>_xlfn.RANK.AVG(O175,O173:O178)+J175/10</f>
        <v>3.8</v>
      </c>
    </row>
    <row r="176" spans="2:17" x14ac:dyDescent="0.45">
      <c r="D176" s="7"/>
      <c r="E176" s="7"/>
      <c r="I176" t="str">
        <f>_xlfn.XLOOKUP(E173,Teams!$B:$B,Teams!H:H,"N/A")</f>
        <v>Daniel Berger</v>
      </c>
      <c r="J176" s="5">
        <f>_xlfn.XLOOKUP($I176,Players!$C:$C,Players!A:A,1000)</f>
        <v>4</v>
      </c>
      <c r="K176" s="5">
        <f>_xlfn.XLOOKUP($I176,Players!$C:$C,Players!D:D,1000)</f>
        <v>0</v>
      </c>
      <c r="L176" s="5">
        <f>_xlfn.XLOOKUP($I176,Players!$C:$C,Players!E:E,1000)</f>
        <v>0</v>
      </c>
      <c r="M176" s="5">
        <f>_xlfn.XLOOKUP($I176,Players!$C:$C,Players!F:F,1000)</f>
        <v>0</v>
      </c>
      <c r="N176" s="5">
        <f>_xlfn.XLOOKUP($I176,Players!$C:$C,Players!G:G,1000)</f>
        <v>0</v>
      </c>
      <c r="O176" s="5">
        <f>SUM(K176:N176)</f>
        <v>0</v>
      </c>
      <c r="P176">
        <f>_xlfn.RANK.AVG(Q176,Q173:Q178,1)</f>
        <v>4</v>
      </c>
      <c r="Q176">
        <f>_xlfn.RANK.AVG(O176,O173:O178)+J176/10</f>
        <v>3.9</v>
      </c>
    </row>
    <row r="177" spans="2:17" x14ac:dyDescent="0.45">
      <c r="D177" s="7"/>
      <c r="E177" s="7"/>
      <c r="I177" t="str">
        <f>_xlfn.XLOOKUP(E173,Teams!$B:$B,Teams!I:I,"N/A")</f>
        <v>Adam Scott</v>
      </c>
      <c r="J177" s="5">
        <f>_xlfn.XLOOKUP($I177,Players!$C:$C,Players!A:A,1000)</f>
        <v>5</v>
      </c>
      <c r="K177" s="5">
        <f>_xlfn.XLOOKUP($I177,Players!$C:$C,Players!D:D,1000)</f>
        <v>0</v>
      </c>
      <c r="L177" s="5">
        <f>_xlfn.XLOOKUP($I177,Players!$C:$C,Players!E:E,1000)</f>
        <v>0</v>
      </c>
      <c r="M177" s="5">
        <f>_xlfn.XLOOKUP($I177,Players!$C:$C,Players!F:F,1000)</f>
        <v>0</v>
      </c>
      <c r="N177" s="5">
        <f>_xlfn.XLOOKUP($I177,Players!$C:$C,Players!G:G,1000)</f>
        <v>0</v>
      </c>
      <c r="O177" s="5">
        <f t="shared" ref="O177:O178" si="44">SUM(K177:N177)</f>
        <v>0</v>
      </c>
      <c r="P177">
        <f>_xlfn.RANK.AVG(Q177,Q173:Q178,1)</f>
        <v>5</v>
      </c>
      <c r="Q177">
        <f>_xlfn.RANK.AVG(O177,O173:O178)+J177/10</f>
        <v>4</v>
      </c>
    </row>
    <row r="178" spans="2:17" x14ac:dyDescent="0.45">
      <c r="D178" s="7"/>
      <c r="E178" s="7"/>
      <c r="I178" t="str">
        <f>_xlfn.XLOOKUP(E173,Teams!$B:$B,Teams!J:J,"N/A")</f>
        <v>Christiaan Bezuidenhout</v>
      </c>
      <c r="J178" s="5">
        <f>_xlfn.XLOOKUP($I178,Players!$C:$C,Players!A:A,1000)</f>
        <v>6</v>
      </c>
      <c r="K178" s="5">
        <f>_xlfn.XLOOKUP($I178,Players!$C:$C,Players!D:D,1000)</f>
        <v>0</v>
      </c>
      <c r="L178" s="5">
        <f>_xlfn.XLOOKUP($I178,Players!$C:$C,Players!E:E,1000)</f>
        <v>0</v>
      </c>
      <c r="M178" s="5">
        <f>_xlfn.XLOOKUP($I178,Players!$C:$C,Players!F:F,1000)</f>
        <v>0</v>
      </c>
      <c r="N178" s="5">
        <f>_xlfn.XLOOKUP($I178,Players!$C:$C,Players!G:G,1000)</f>
        <v>0</v>
      </c>
      <c r="O178" s="5">
        <f t="shared" si="44"/>
        <v>0</v>
      </c>
      <c r="P178">
        <f>_xlfn.RANK.AVG(Q178,Q173:Q178,1)</f>
        <v>6</v>
      </c>
      <c r="Q178">
        <f>_xlfn.RANK.AVG(O178,O173:O178)+J178/10</f>
        <v>4.0999999999999996</v>
      </c>
    </row>
    <row r="179" spans="2:17" x14ac:dyDescent="0.45">
      <c r="D179" s="7"/>
      <c r="E179" s="7"/>
      <c r="O179" s="5"/>
    </row>
    <row r="180" spans="2:17" x14ac:dyDescent="0.45">
      <c r="B180">
        <f>COUNTIF(C$40:C180,C180)-1</f>
        <v>20</v>
      </c>
      <c r="C180">
        <f>_xlfn.RANK.AVG(G180,$G$40:$G$210,1)</f>
        <v>11.5</v>
      </c>
      <c r="D180" s="8">
        <f>VALUE(ROUNDDOWN(C180,0)+B180/100)</f>
        <v>11.2</v>
      </c>
      <c r="E180" s="9">
        <f>E173+1</f>
        <v>21</v>
      </c>
      <c r="F180" t="str">
        <f>_xlfn.XLOOKUP(E180,Teams!B:B,Teams!C:C,"N/A")</f>
        <v>Nina</v>
      </c>
      <c r="G180" s="5">
        <f>SMALL(O180:O185,1)+SMALL(O180:O185,2)+SMALL(O180:O185,3)+SMALL(O180:O185,4)</f>
        <v>0</v>
      </c>
      <c r="H180">
        <f>_xlfn.XLOOKUP($E180,Teams!$B:$B,Teams!D:D,"N/A")</f>
        <v>-20</v>
      </c>
      <c r="I180" t="str">
        <f>_xlfn.XLOOKUP(E180,Teams!$B:$B,Teams!E:E,"N/A")</f>
        <v>Scottie Scheffler</v>
      </c>
      <c r="J180" s="5">
        <f>_xlfn.XLOOKUP($I180,Players!$C:$C,Players!A:A,1000)</f>
        <v>1</v>
      </c>
      <c r="K180" s="5">
        <f>_xlfn.XLOOKUP($I180,Players!$C:$C,Players!D:D,1000)</f>
        <v>0</v>
      </c>
      <c r="L180" s="5">
        <f>_xlfn.XLOOKUP($I180,Players!$C:$C,Players!E:E,1000)</f>
        <v>0</v>
      </c>
      <c r="M180" s="5">
        <f>_xlfn.XLOOKUP($I180,Players!$C:$C,Players!F:F,1000)</f>
        <v>0</v>
      </c>
      <c r="N180" s="5">
        <f>_xlfn.XLOOKUP($I180,Players!$C:$C,Players!G:G,1000)</f>
        <v>0</v>
      </c>
      <c r="O180" s="5">
        <f>SUM(K180:N180)</f>
        <v>0</v>
      </c>
      <c r="P180">
        <f>_xlfn.RANK.AVG(Q180,Q180:Q185,1)</f>
        <v>1</v>
      </c>
      <c r="Q180">
        <f>_xlfn.RANK.AVG(O180,O180:O185)+J180/10</f>
        <v>3.6</v>
      </c>
    </row>
    <row r="181" spans="2:17" x14ac:dyDescent="0.45">
      <c r="D181" s="7"/>
      <c r="E181" s="7"/>
      <c r="I181" t="str">
        <f>_xlfn.XLOOKUP(E180,Teams!$B:$B,Teams!F:F,"N/A")</f>
        <v>Patrick Cantlay</v>
      </c>
      <c r="J181" s="5">
        <f>_xlfn.XLOOKUP($I181,Players!$C:$C,Players!A:A,1000)</f>
        <v>2</v>
      </c>
      <c r="K181" s="5">
        <f>_xlfn.XLOOKUP($I181,Players!$C:$C,Players!D:D,1000)</f>
        <v>0</v>
      </c>
      <c r="L181" s="5">
        <f>_xlfn.XLOOKUP($I181,Players!$C:$C,Players!E:E,1000)</f>
        <v>0</v>
      </c>
      <c r="M181" s="5">
        <f>_xlfn.XLOOKUP($I181,Players!$C:$C,Players!F:F,1000)</f>
        <v>0</v>
      </c>
      <c r="N181" s="5">
        <f>_xlfn.XLOOKUP($I181,Players!$C:$C,Players!G:G,1000)</f>
        <v>0</v>
      </c>
      <c r="O181" s="5">
        <f t="shared" ref="O181:O182" si="45">SUM(K181:N181)</f>
        <v>0</v>
      </c>
      <c r="P181">
        <f>_xlfn.RANK.AVG(Q181,Q180:Q185,1)</f>
        <v>2</v>
      </c>
      <c r="Q181">
        <f>_xlfn.RANK.AVG(O181,O180:O185)+J181/10</f>
        <v>3.7</v>
      </c>
    </row>
    <row r="182" spans="2:17" x14ac:dyDescent="0.45">
      <c r="D182" s="7"/>
      <c r="E182" s="7"/>
      <c r="I182" t="str">
        <f>_xlfn.XLOOKUP(E180,Teams!$B:$B,Teams!G:G,"N/A")</f>
        <v>Robert MacIntyre</v>
      </c>
      <c r="J182" s="5">
        <f>_xlfn.XLOOKUP($I182,Players!$C:$C,Players!A:A,1000)</f>
        <v>3</v>
      </c>
      <c r="K182" s="5">
        <f>_xlfn.XLOOKUP($I182,Players!$C:$C,Players!D:D,1000)</f>
        <v>0</v>
      </c>
      <c r="L182" s="5">
        <f>_xlfn.XLOOKUP($I182,Players!$C:$C,Players!E:E,1000)</f>
        <v>0</v>
      </c>
      <c r="M182" s="5">
        <f>_xlfn.XLOOKUP($I182,Players!$C:$C,Players!F:F,1000)</f>
        <v>0</v>
      </c>
      <c r="N182" s="5">
        <f>_xlfn.XLOOKUP($I182,Players!$C:$C,Players!G:G,1000)</f>
        <v>0</v>
      </c>
      <c r="O182" s="5">
        <f t="shared" si="45"/>
        <v>0</v>
      </c>
      <c r="P182">
        <f>_xlfn.RANK.AVG(Q182,Q180:Q185,1)</f>
        <v>3</v>
      </c>
      <c r="Q182">
        <f>_xlfn.RANK.AVG(O182,O180:O185)+J182/10</f>
        <v>3.8</v>
      </c>
    </row>
    <row r="183" spans="2:17" x14ac:dyDescent="0.45">
      <c r="D183" s="7"/>
      <c r="E183" s="7"/>
      <c r="I183" t="str">
        <f>_xlfn.XLOOKUP(E180,Teams!$B:$B,Teams!H:H,"N/A")</f>
        <v>Dustin Johnson</v>
      </c>
      <c r="J183" s="5">
        <f>_xlfn.XLOOKUP($I183,Players!$C:$C,Players!A:A,1000)</f>
        <v>4</v>
      </c>
      <c r="K183" s="5">
        <f>_xlfn.XLOOKUP($I183,Players!$C:$C,Players!D:D,1000)</f>
        <v>0</v>
      </c>
      <c r="L183" s="5">
        <f>_xlfn.XLOOKUP($I183,Players!$C:$C,Players!E:E,1000)</f>
        <v>0</v>
      </c>
      <c r="M183" s="5">
        <f>_xlfn.XLOOKUP($I183,Players!$C:$C,Players!F:F,1000)</f>
        <v>0</v>
      </c>
      <c r="N183" s="5">
        <f>_xlfn.XLOOKUP($I183,Players!$C:$C,Players!G:G,1000)</f>
        <v>0</v>
      </c>
      <c r="O183" s="5">
        <f>SUM(K183:N183)</f>
        <v>0</v>
      </c>
      <c r="P183">
        <f>_xlfn.RANK.AVG(Q183,Q180:Q185,1)</f>
        <v>4</v>
      </c>
      <c r="Q183">
        <f>_xlfn.RANK.AVG(O183,O180:O185)+J183/10</f>
        <v>3.9</v>
      </c>
    </row>
    <row r="184" spans="2:17" x14ac:dyDescent="0.45">
      <c r="D184" s="7"/>
      <c r="E184" s="7"/>
      <c r="I184" t="str">
        <f>_xlfn.XLOOKUP(E180,Teams!$B:$B,Teams!I:I,"N/A")</f>
        <v>Adam Scott</v>
      </c>
      <c r="J184" s="5">
        <f>_xlfn.XLOOKUP($I184,Players!$C:$C,Players!A:A,1000)</f>
        <v>5</v>
      </c>
      <c r="K184" s="5">
        <f>_xlfn.XLOOKUP($I184,Players!$C:$C,Players!D:D,1000)</f>
        <v>0</v>
      </c>
      <c r="L184" s="5">
        <f>_xlfn.XLOOKUP($I184,Players!$C:$C,Players!E:E,1000)</f>
        <v>0</v>
      </c>
      <c r="M184" s="5">
        <f>_xlfn.XLOOKUP($I184,Players!$C:$C,Players!F:F,1000)</f>
        <v>0</v>
      </c>
      <c r="N184" s="5">
        <f>_xlfn.XLOOKUP($I184,Players!$C:$C,Players!G:G,1000)</f>
        <v>0</v>
      </c>
      <c r="O184" s="5">
        <f t="shared" ref="O184:O185" si="46">SUM(K184:N184)</f>
        <v>0</v>
      </c>
      <c r="P184">
        <f>_xlfn.RANK.AVG(Q184,Q180:Q185,1)</f>
        <v>5</v>
      </c>
      <c r="Q184">
        <f>_xlfn.RANK.AVG(O184,O180:O185)+J184/10</f>
        <v>4</v>
      </c>
    </row>
    <row r="185" spans="2:17" x14ac:dyDescent="0.45">
      <c r="D185" s="7"/>
      <c r="E185" s="7"/>
      <c r="I185" t="str">
        <f>_xlfn.XLOOKUP(E180,Teams!$B:$B,Teams!J:J,"N/A")</f>
        <v>Harris English</v>
      </c>
      <c r="J185" s="5">
        <f>_xlfn.XLOOKUP($I185,Players!$C:$C,Players!A:A,1000)</f>
        <v>6</v>
      </c>
      <c r="K185" s="5">
        <f>_xlfn.XLOOKUP($I185,Players!$C:$C,Players!D:D,1000)</f>
        <v>0</v>
      </c>
      <c r="L185" s="5">
        <f>_xlfn.XLOOKUP($I185,Players!$C:$C,Players!E:E,1000)</f>
        <v>0</v>
      </c>
      <c r="M185" s="5">
        <f>_xlfn.XLOOKUP($I185,Players!$C:$C,Players!F:F,1000)</f>
        <v>0</v>
      </c>
      <c r="N185" s="5">
        <f>_xlfn.XLOOKUP($I185,Players!$C:$C,Players!G:G,1000)</f>
        <v>0</v>
      </c>
      <c r="O185" s="5">
        <f t="shared" si="46"/>
        <v>0</v>
      </c>
      <c r="P185">
        <f>_xlfn.RANK.AVG(Q185,Q180:Q185,1)</f>
        <v>6</v>
      </c>
      <c r="Q185">
        <f>_xlfn.RANK.AVG(O185,O180:O185)+J185/10</f>
        <v>4.0999999999999996</v>
      </c>
    </row>
    <row r="186" spans="2:17" x14ac:dyDescent="0.45">
      <c r="D186" s="7"/>
      <c r="E186" s="7"/>
      <c r="O186" s="5"/>
    </row>
    <row r="187" spans="2:17" x14ac:dyDescent="0.45">
      <c r="B187">
        <f>COUNTIF(C$40:C187,C187)-1</f>
        <v>21</v>
      </c>
      <c r="C187">
        <f>_xlfn.RANK.AVG(G187,$G$40:$G$210,1)</f>
        <v>11.5</v>
      </c>
      <c r="D187" s="8">
        <f>VALUE(ROUNDDOWN(C187,0)+B187/100)</f>
        <v>11.21</v>
      </c>
      <c r="E187" s="9">
        <f>E180+1</f>
        <v>22</v>
      </c>
      <c r="F187" t="str">
        <f>_xlfn.XLOOKUP(E187,Teams!B:B,Teams!C:C,"N/A")</f>
        <v>Luke</v>
      </c>
      <c r="G187" s="5">
        <f>SMALL(O187:O192,1)+SMALL(O187:O192,2)+SMALL(O187:O192,3)+SMALL(O187:O192,4)</f>
        <v>0</v>
      </c>
      <c r="H187">
        <f>_xlfn.XLOOKUP($E187,Teams!$B:$B,Teams!D:D,"N/A")</f>
        <v>-10</v>
      </c>
      <c r="I187" t="str">
        <f>_xlfn.XLOOKUP(E187,Teams!$B:$B,Teams!E:E,"N/A")</f>
        <v>Scottie Scheffler</v>
      </c>
      <c r="J187" s="5">
        <f>_xlfn.XLOOKUP($I187,Players!$C:$C,Players!A:A,1000)</f>
        <v>1</v>
      </c>
      <c r="K187" s="5">
        <f>_xlfn.XLOOKUP($I187,Players!$C:$C,Players!D:D,1000)</f>
        <v>0</v>
      </c>
      <c r="L187" s="5">
        <f>_xlfn.XLOOKUP($I187,Players!$C:$C,Players!E:E,1000)</f>
        <v>0</v>
      </c>
      <c r="M187" s="5">
        <f>_xlfn.XLOOKUP($I187,Players!$C:$C,Players!F:F,1000)</f>
        <v>0</v>
      </c>
      <c r="N187" s="5">
        <f>_xlfn.XLOOKUP($I187,Players!$C:$C,Players!G:G,1000)</f>
        <v>0</v>
      </c>
      <c r="O187" s="5">
        <f>SUM(K187:N187)</f>
        <v>0</v>
      </c>
      <c r="P187">
        <f>_xlfn.RANK.AVG(Q187,Q187:Q192,1)</f>
        <v>1</v>
      </c>
      <c r="Q187">
        <f>_xlfn.RANK.AVG(O187,O187:O192)+J187/10</f>
        <v>3.6</v>
      </c>
    </row>
    <row r="188" spans="2:17" x14ac:dyDescent="0.45">
      <c r="D188" s="7"/>
      <c r="E188" s="7"/>
      <c r="I188" t="str">
        <f>_xlfn.XLOOKUP(E187,Teams!$B:$B,Teams!F:F,"N/A")</f>
        <v>Brooks Koepka</v>
      </c>
      <c r="J188" s="5">
        <f>_xlfn.XLOOKUP($I188,Players!$C:$C,Players!A:A,1000)</f>
        <v>2</v>
      </c>
      <c r="K188" s="5">
        <f>_xlfn.XLOOKUP($I188,Players!$C:$C,Players!D:D,1000)</f>
        <v>0</v>
      </c>
      <c r="L188" s="5">
        <f>_xlfn.XLOOKUP($I188,Players!$C:$C,Players!E:E,1000)</f>
        <v>0</v>
      </c>
      <c r="M188" s="5">
        <f>_xlfn.XLOOKUP($I188,Players!$C:$C,Players!F:F,1000)</f>
        <v>0</v>
      </c>
      <c r="N188" s="5">
        <f>_xlfn.XLOOKUP($I188,Players!$C:$C,Players!G:G,1000)</f>
        <v>0</v>
      </c>
      <c r="O188" s="5">
        <f t="shared" ref="O188:O189" si="47">SUM(K188:N188)</f>
        <v>0</v>
      </c>
      <c r="P188">
        <f>_xlfn.RANK.AVG(Q188,Q187:Q192,1)</f>
        <v>2</v>
      </c>
      <c r="Q188">
        <f>_xlfn.RANK.AVG(O188,O187:O192)+J188/10</f>
        <v>3.7</v>
      </c>
    </row>
    <row r="189" spans="2:17" x14ac:dyDescent="0.45">
      <c r="D189" s="7"/>
      <c r="E189" s="7"/>
      <c r="I189" t="str">
        <f>_xlfn.XLOOKUP(E187,Teams!$B:$B,Teams!G:G,"N/A")</f>
        <v>Cameron Smith</v>
      </c>
      <c r="J189" s="5">
        <f>_xlfn.XLOOKUP($I189,Players!$C:$C,Players!A:A,1000)</f>
        <v>3</v>
      </c>
      <c r="K189" s="5">
        <f>_xlfn.XLOOKUP($I189,Players!$C:$C,Players!D:D,1000)</f>
        <v>0</v>
      </c>
      <c r="L189" s="5">
        <f>_xlfn.XLOOKUP($I189,Players!$C:$C,Players!E:E,1000)</f>
        <v>0</v>
      </c>
      <c r="M189" s="5">
        <f>_xlfn.XLOOKUP($I189,Players!$C:$C,Players!F:F,1000)</f>
        <v>0</v>
      </c>
      <c r="N189" s="5">
        <f>_xlfn.XLOOKUP($I189,Players!$C:$C,Players!G:G,1000)</f>
        <v>0</v>
      </c>
      <c r="O189" s="5">
        <f t="shared" si="47"/>
        <v>0</v>
      </c>
      <c r="P189">
        <f>_xlfn.RANK.AVG(Q189,Q187:Q192,1)</f>
        <v>3</v>
      </c>
      <c r="Q189">
        <f>_xlfn.RANK.AVG(O189,O187:O192)+J189/10</f>
        <v>3.8</v>
      </c>
    </row>
    <row r="190" spans="2:17" x14ac:dyDescent="0.45">
      <c r="D190" s="7"/>
      <c r="E190" s="7"/>
      <c r="I190" t="str">
        <f>_xlfn.XLOOKUP(E187,Teams!$B:$B,Teams!H:H,"N/A")</f>
        <v>Dustin Johnson</v>
      </c>
      <c r="J190" s="5">
        <f>_xlfn.XLOOKUP($I190,Players!$C:$C,Players!A:A,1000)</f>
        <v>4</v>
      </c>
      <c r="K190" s="5">
        <f>_xlfn.XLOOKUP($I190,Players!$C:$C,Players!D:D,1000)</f>
        <v>0</v>
      </c>
      <c r="L190" s="5">
        <f>_xlfn.XLOOKUP($I190,Players!$C:$C,Players!E:E,1000)</f>
        <v>0</v>
      </c>
      <c r="M190" s="5">
        <f>_xlfn.XLOOKUP($I190,Players!$C:$C,Players!F:F,1000)</f>
        <v>0</v>
      </c>
      <c r="N190" s="5">
        <f>_xlfn.XLOOKUP($I190,Players!$C:$C,Players!G:G,1000)</f>
        <v>0</v>
      </c>
      <c r="O190" s="5">
        <f>SUM(K190:N190)</f>
        <v>0</v>
      </c>
      <c r="P190">
        <f>_xlfn.RANK.AVG(Q190,Q187:Q192,1)</f>
        <v>4</v>
      </c>
      <c r="Q190">
        <f>_xlfn.RANK.AVG(O190,O187:O192)+J190/10</f>
        <v>3.9</v>
      </c>
    </row>
    <row r="191" spans="2:17" x14ac:dyDescent="0.45">
      <c r="D191" s="7"/>
      <c r="E191" s="7"/>
      <c r="I191" t="str">
        <f>_xlfn.XLOOKUP(E187,Teams!$B:$B,Teams!I:I,"N/A")</f>
        <v>Brian Harman</v>
      </c>
      <c r="J191" s="5">
        <f>_xlfn.XLOOKUP($I191,Players!$C:$C,Players!A:A,1000)</f>
        <v>5</v>
      </c>
      <c r="K191" s="5">
        <f>_xlfn.XLOOKUP($I191,Players!$C:$C,Players!D:D,1000)</f>
        <v>0</v>
      </c>
      <c r="L191" s="5">
        <f>_xlfn.XLOOKUP($I191,Players!$C:$C,Players!E:E,1000)</f>
        <v>0</v>
      </c>
      <c r="M191" s="5">
        <f>_xlfn.XLOOKUP($I191,Players!$C:$C,Players!F:F,1000)</f>
        <v>0</v>
      </c>
      <c r="N191" s="5">
        <f>_xlfn.XLOOKUP($I191,Players!$C:$C,Players!G:G,1000)</f>
        <v>0</v>
      </c>
      <c r="O191" s="5">
        <f t="shared" ref="O191:O192" si="48">SUM(K191:N191)</f>
        <v>0</v>
      </c>
      <c r="P191">
        <f>_xlfn.RANK.AVG(Q191,Q187:Q192,1)</f>
        <v>5</v>
      </c>
      <c r="Q191">
        <f>_xlfn.RANK.AVG(O191,O187:O192)+J191/10</f>
        <v>4</v>
      </c>
    </row>
    <row r="192" spans="2:17" x14ac:dyDescent="0.45">
      <c r="D192" s="7"/>
      <c r="E192" s="7"/>
      <c r="I192" t="str">
        <f>_xlfn.XLOOKUP(E187,Teams!$B:$B,Teams!J:J,"N/A")</f>
        <v>Harris English</v>
      </c>
      <c r="J192" s="5">
        <f>_xlfn.XLOOKUP($I192,Players!$C:$C,Players!A:A,1000)</f>
        <v>6</v>
      </c>
      <c r="K192" s="5">
        <f>_xlfn.XLOOKUP($I192,Players!$C:$C,Players!D:D,1000)</f>
        <v>0</v>
      </c>
      <c r="L192" s="5">
        <f>_xlfn.XLOOKUP($I192,Players!$C:$C,Players!E:E,1000)</f>
        <v>0</v>
      </c>
      <c r="M192" s="5">
        <f>_xlfn.XLOOKUP($I192,Players!$C:$C,Players!F:F,1000)</f>
        <v>0</v>
      </c>
      <c r="N192" s="5">
        <f>_xlfn.XLOOKUP($I192,Players!$C:$C,Players!G:G,1000)</f>
        <v>0</v>
      </c>
      <c r="O192" s="5">
        <f t="shared" si="48"/>
        <v>0</v>
      </c>
      <c r="P192">
        <f>_xlfn.RANK.AVG(Q192,Q187:Q192,1)</f>
        <v>6</v>
      </c>
      <c r="Q192">
        <f>_xlfn.RANK.AVG(O192,O187:O192)+J192/10</f>
        <v>4.0999999999999996</v>
      </c>
    </row>
    <row r="193" spans="2:17" x14ac:dyDescent="0.45">
      <c r="D193" s="7"/>
      <c r="E193" s="7"/>
      <c r="O193" s="5"/>
    </row>
    <row r="194" spans="2:17" x14ac:dyDescent="0.45">
      <c r="B194">
        <f>COUNTIF(C$40:C194,C194)-1</f>
        <v>0</v>
      </c>
      <c r="C194">
        <f>_xlfn.RANK.AVG(G194,$G$40:$G$210,1)</f>
        <v>23.5</v>
      </c>
      <c r="D194" s="8">
        <f>VALUE(ROUNDDOWN(C194,0)+B194/100)</f>
        <v>23</v>
      </c>
      <c r="E194" s="9">
        <f>E187+1</f>
        <v>23</v>
      </c>
      <c r="F194">
        <f>_xlfn.XLOOKUP(E194,Teams!B:B,Teams!C:C,"N/A")</f>
        <v>0</v>
      </c>
      <c r="G194" s="5">
        <f>SMALL(O194:O199,1)+SMALL(O194:O199,2)+SMALL(O194:O199,3)+SMALL(O194:O199,4)</f>
        <v>16000</v>
      </c>
      <c r="H194">
        <f>_xlfn.XLOOKUP($E194,Teams!$B:$B,Teams!D:D,"N/A")</f>
        <v>0</v>
      </c>
      <c r="I194">
        <f>_xlfn.XLOOKUP(E194,Teams!$B:$B,Teams!E:E,"N/A")</f>
        <v>0</v>
      </c>
      <c r="J194" s="5">
        <f>_xlfn.XLOOKUP($I194,Players!$C:$C,Players!A:A,1000)</f>
        <v>1000</v>
      </c>
      <c r="K194" s="5">
        <f>_xlfn.XLOOKUP($I194,Players!$C:$C,Players!D:D,1000)</f>
        <v>1000</v>
      </c>
      <c r="L194" s="5">
        <f>_xlfn.XLOOKUP($I194,Players!$C:$C,Players!E:E,1000)</f>
        <v>1000</v>
      </c>
      <c r="M194" s="5">
        <f>_xlfn.XLOOKUP($I194,Players!$C:$C,Players!F:F,1000)</f>
        <v>1000</v>
      </c>
      <c r="N194" s="5">
        <f>_xlfn.XLOOKUP($I194,Players!$C:$C,Players!G:G,1000)</f>
        <v>1000</v>
      </c>
      <c r="O194" s="5">
        <f>SUM(K194:N194)</f>
        <v>4000</v>
      </c>
      <c r="P194">
        <f>_xlfn.RANK.AVG(Q194,Q194:Q199,1)</f>
        <v>3.5</v>
      </c>
      <c r="Q194">
        <f>_xlfn.RANK.AVG(O194,O194:O199)+J194/10</f>
        <v>103.5</v>
      </c>
    </row>
    <row r="195" spans="2:17" x14ac:dyDescent="0.45">
      <c r="D195" s="7"/>
      <c r="E195" s="7"/>
      <c r="I195">
        <f>_xlfn.XLOOKUP(E194,Teams!$B:$B,Teams!F:F,"N/A")</f>
        <v>0</v>
      </c>
      <c r="J195" s="5">
        <f>_xlfn.XLOOKUP($I195,Players!$C:$C,Players!A:A,1000)</f>
        <v>1000</v>
      </c>
      <c r="K195" s="5">
        <f>_xlfn.XLOOKUP($I195,Players!$C:$C,Players!D:D,1000)</f>
        <v>1000</v>
      </c>
      <c r="L195" s="5">
        <f>_xlfn.XLOOKUP($I195,Players!$C:$C,Players!E:E,1000)</f>
        <v>1000</v>
      </c>
      <c r="M195" s="5">
        <f>_xlfn.XLOOKUP($I195,Players!$C:$C,Players!F:F,1000)</f>
        <v>1000</v>
      </c>
      <c r="N195" s="5">
        <f>_xlfn.XLOOKUP($I195,Players!$C:$C,Players!G:G,1000)</f>
        <v>1000</v>
      </c>
      <c r="O195" s="5">
        <f t="shared" ref="O195:O196" si="49">SUM(K195:N195)</f>
        <v>4000</v>
      </c>
      <c r="P195">
        <f>_xlfn.RANK.AVG(Q195,Q194:Q199,1)</f>
        <v>3.5</v>
      </c>
      <c r="Q195">
        <f>_xlfn.RANK.AVG(O195,O194:O199)+J195/10</f>
        <v>103.5</v>
      </c>
    </row>
    <row r="196" spans="2:17" x14ac:dyDescent="0.45">
      <c r="D196" s="7"/>
      <c r="E196" s="7"/>
      <c r="I196">
        <f>_xlfn.XLOOKUP(E194,Teams!$B:$B,Teams!G:G,"N/A")</f>
        <v>0</v>
      </c>
      <c r="J196" s="5">
        <f>_xlfn.XLOOKUP($I196,Players!$C:$C,Players!A:A,1000)</f>
        <v>1000</v>
      </c>
      <c r="K196" s="5">
        <f>_xlfn.XLOOKUP($I196,Players!$C:$C,Players!D:D,1000)</f>
        <v>1000</v>
      </c>
      <c r="L196" s="5">
        <f>_xlfn.XLOOKUP($I196,Players!$C:$C,Players!E:E,1000)</f>
        <v>1000</v>
      </c>
      <c r="M196" s="5">
        <f>_xlfn.XLOOKUP($I196,Players!$C:$C,Players!F:F,1000)</f>
        <v>1000</v>
      </c>
      <c r="N196" s="5">
        <f>_xlfn.XLOOKUP($I196,Players!$C:$C,Players!G:G,1000)</f>
        <v>1000</v>
      </c>
      <c r="O196" s="5">
        <f t="shared" si="49"/>
        <v>4000</v>
      </c>
      <c r="P196">
        <f>_xlfn.RANK.AVG(Q196,Q194:Q199,1)</f>
        <v>3.5</v>
      </c>
      <c r="Q196">
        <f>_xlfn.RANK.AVG(O196,O194:O199)+J196/10</f>
        <v>103.5</v>
      </c>
    </row>
    <row r="197" spans="2:17" x14ac:dyDescent="0.45">
      <c r="D197" s="7"/>
      <c r="E197" s="7"/>
      <c r="I197">
        <f>_xlfn.XLOOKUP(E194,Teams!$B:$B,Teams!H:H,"N/A")</f>
        <v>0</v>
      </c>
      <c r="J197" s="5">
        <f>_xlfn.XLOOKUP($I197,Players!$C:$C,Players!A:A,1000)</f>
        <v>1000</v>
      </c>
      <c r="K197" s="5">
        <f>_xlfn.XLOOKUP($I197,Players!$C:$C,Players!D:D,1000)</f>
        <v>1000</v>
      </c>
      <c r="L197" s="5">
        <f>_xlfn.XLOOKUP($I197,Players!$C:$C,Players!E:E,1000)</f>
        <v>1000</v>
      </c>
      <c r="M197" s="5">
        <f>_xlfn.XLOOKUP($I197,Players!$C:$C,Players!F:F,1000)</f>
        <v>1000</v>
      </c>
      <c r="N197" s="5">
        <f>_xlfn.XLOOKUP($I197,Players!$C:$C,Players!G:G,1000)</f>
        <v>1000</v>
      </c>
      <c r="O197" s="5">
        <f>SUM(K197:N197)</f>
        <v>4000</v>
      </c>
      <c r="P197">
        <f>_xlfn.RANK.AVG(Q197,Q194:Q199,1)</f>
        <v>3.5</v>
      </c>
      <c r="Q197">
        <f>_xlfn.RANK.AVG(O197,O194:O199)+J197/10</f>
        <v>103.5</v>
      </c>
    </row>
    <row r="198" spans="2:17" x14ac:dyDescent="0.45">
      <c r="D198" s="7"/>
      <c r="E198" s="7"/>
      <c r="I198">
        <f>_xlfn.XLOOKUP(E194,Teams!$B:$B,Teams!I:I,"N/A")</f>
        <v>0</v>
      </c>
      <c r="J198" s="5">
        <f>_xlfn.XLOOKUP($I198,Players!$C:$C,Players!A:A,1000)</f>
        <v>1000</v>
      </c>
      <c r="K198" s="5">
        <f>_xlfn.XLOOKUP($I198,Players!$C:$C,Players!D:D,1000)</f>
        <v>1000</v>
      </c>
      <c r="L198" s="5">
        <f>_xlfn.XLOOKUP($I198,Players!$C:$C,Players!E:E,1000)</f>
        <v>1000</v>
      </c>
      <c r="M198" s="5">
        <f>_xlfn.XLOOKUP($I198,Players!$C:$C,Players!F:F,1000)</f>
        <v>1000</v>
      </c>
      <c r="N198" s="5">
        <f>_xlfn.XLOOKUP($I198,Players!$C:$C,Players!G:G,1000)</f>
        <v>1000</v>
      </c>
      <c r="O198" s="5">
        <f t="shared" ref="O198:O199" si="50">SUM(K198:N198)</f>
        <v>4000</v>
      </c>
      <c r="P198">
        <f>_xlfn.RANK.AVG(Q198,Q194:Q199,1)</f>
        <v>3.5</v>
      </c>
      <c r="Q198">
        <f>_xlfn.RANK.AVG(O198,O194:O199)+J198/10</f>
        <v>103.5</v>
      </c>
    </row>
    <row r="199" spans="2:17" x14ac:dyDescent="0.45">
      <c r="D199" s="7"/>
      <c r="E199" s="7"/>
      <c r="I199">
        <f>_xlfn.XLOOKUP(E194,Teams!$B:$B,Teams!J:J,"N/A")</f>
        <v>0</v>
      </c>
      <c r="J199" s="5">
        <f>_xlfn.XLOOKUP($I199,Players!$C:$C,Players!A:A,1000)</f>
        <v>1000</v>
      </c>
      <c r="K199" s="5">
        <f>_xlfn.XLOOKUP($I199,Players!$C:$C,Players!D:D,1000)</f>
        <v>1000</v>
      </c>
      <c r="L199" s="5">
        <f>_xlfn.XLOOKUP($I199,Players!$C:$C,Players!E:E,1000)</f>
        <v>1000</v>
      </c>
      <c r="M199" s="5">
        <f>_xlfn.XLOOKUP($I199,Players!$C:$C,Players!F:F,1000)</f>
        <v>1000</v>
      </c>
      <c r="N199" s="5">
        <f>_xlfn.XLOOKUP($I199,Players!$C:$C,Players!G:G,1000)</f>
        <v>1000</v>
      </c>
      <c r="O199" s="5">
        <f t="shared" si="50"/>
        <v>4000</v>
      </c>
      <c r="P199">
        <f>_xlfn.RANK.AVG(Q199,Q194:Q199,1)</f>
        <v>3.5</v>
      </c>
      <c r="Q199">
        <f>_xlfn.RANK.AVG(O199,O194:O199)+J199/10</f>
        <v>103.5</v>
      </c>
    </row>
    <row r="200" spans="2:17" x14ac:dyDescent="0.45">
      <c r="D200" s="7"/>
      <c r="E200" s="7"/>
      <c r="O200" s="5"/>
    </row>
    <row r="201" spans="2:17" x14ac:dyDescent="0.45">
      <c r="B201">
        <f>COUNTIF(C$40:C201,C201)-1</f>
        <v>1</v>
      </c>
      <c r="C201">
        <f>_xlfn.RANK.AVG(G201,$G$40:$G$210,1)</f>
        <v>23.5</v>
      </c>
      <c r="D201" s="8">
        <f>VALUE(ROUNDDOWN(C201,0)+B201/100)</f>
        <v>23.01</v>
      </c>
      <c r="E201" s="9">
        <f>E194+1</f>
        <v>24</v>
      </c>
      <c r="F201">
        <f>_xlfn.XLOOKUP(E201,Teams!B:B,Teams!C:C,"N/A")</f>
        <v>0</v>
      </c>
      <c r="G201" s="5">
        <f>SMALL(O201:O206,1)+SMALL(O201:O206,2)+SMALL(O201:O206,3)+SMALL(O201:O206,4)</f>
        <v>16000</v>
      </c>
      <c r="H201">
        <f>_xlfn.XLOOKUP($E201,Teams!$B:$B,Teams!D:D,"N/A")</f>
        <v>0</v>
      </c>
      <c r="I201">
        <f>_xlfn.XLOOKUP(E201,Teams!$B:$B,Teams!E:E,"N/A")</f>
        <v>0</v>
      </c>
      <c r="J201" s="5">
        <f>_xlfn.XLOOKUP($I201,Players!$C:$C,Players!A:A,1000)</f>
        <v>1000</v>
      </c>
      <c r="K201" s="5">
        <f>_xlfn.XLOOKUP($I201,Players!$C:$C,Players!D:D,1000)</f>
        <v>1000</v>
      </c>
      <c r="L201" s="5">
        <f>_xlfn.XLOOKUP($I201,Players!$C:$C,Players!E:E,1000)</f>
        <v>1000</v>
      </c>
      <c r="M201" s="5">
        <f>_xlfn.XLOOKUP($I201,Players!$C:$C,Players!F:F,1000)</f>
        <v>1000</v>
      </c>
      <c r="N201" s="5">
        <f>_xlfn.XLOOKUP($I201,Players!$C:$C,Players!G:G,1000)</f>
        <v>1000</v>
      </c>
      <c r="O201" s="5">
        <f>SUM(K201:N201)</f>
        <v>4000</v>
      </c>
      <c r="P201">
        <f>_xlfn.RANK.AVG(Q201,Q201:Q206,1)</f>
        <v>3.5</v>
      </c>
      <c r="Q201">
        <f>_xlfn.RANK.AVG(O201,O201:O206)+J201/10</f>
        <v>103.5</v>
      </c>
    </row>
    <row r="202" spans="2:17" x14ac:dyDescent="0.45">
      <c r="D202" s="7"/>
      <c r="E202" s="7"/>
      <c r="I202">
        <f>_xlfn.XLOOKUP(E201,Teams!$B:$B,Teams!F:F,"N/A")</f>
        <v>0</v>
      </c>
      <c r="J202" s="5">
        <f>_xlfn.XLOOKUP($I202,Players!$C:$C,Players!A:A,1000)</f>
        <v>1000</v>
      </c>
      <c r="K202" s="5">
        <f>_xlfn.XLOOKUP($I202,Players!$C:$C,Players!D:D,1000)</f>
        <v>1000</v>
      </c>
      <c r="L202" s="5">
        <f>_xlfn.XLOOKUP($I202,Players!$C:$C,Players!E:E,1000)</f>
        <v>1000</v>
      </c>
      <c r="M202" s="5">
        <f>_xlfn.XLOOKUP($I202,Players!$C:$C,Players!F:F,1000)</f>
        <v>1000</v>
      </c>
      <c r="N202" s="5">
        <f>_xlfn.XLOOKUP($I202,Players!$C:$C,Players!G:G,1000)</f>
        <v>1000</v>
      </c>
      <c r="O202" s="5">
        <f t="shared" ref="O202:O203" si="51">SUM(K202:N202)</f>
        <v>4000</v>
      </c>
      <c r="P202">
        <f>_xlfn.RANK.AVG(Q202,Q201:Q206,1)</f>
        <v>3.5</v>
      </c>
      <c r="Q202">
        <f>_xlfn.RANK.AVG(O202,O201:O206)+J202/10</f>
        <v>103.5</v>
      </c>
    </row>
    <row r="203" spans="2:17" x14ac:dyDescent="0.45">
      <c r="D203" s="7"/>
      <c r="E203" s="7"/>
      <c r="I203">
        <f>_xlfn.XLOOKUP(E201,Teams!$B:$B,Teams!G:G,"N/A")</f>
        <v>0</v>
      </c>
      <c r="J203" s="5">
        <f>_xlfn.XLOOKUP($I203,Players!$C:$C,Players!A:A,1000)</f>
        <v>1000</v>
      </c>
      <c r="K203" s="5">
        <f>_xlfn.XLOOKUP($I203,Players!$C:$C,Players!D:D,1000)</f>
        <v>1000</v>
      </c>
      <c r="L203" s="5">
        <f>_xlfn.XLOOKUP($I203,Players!$C:$C,Players!E:E,1000)</f>
        <v>1000</v>
      </c>
      <c r="M203" s="5">
        <f>_xlfn.XLOOKUP($I203,Players!$C:$C,Players!F:F,1000)</f>
        <v>1000</v>
      </c>
      <c r="N203" s="5">
        <f>_xlfn.XLOOKUP($I203,Players!$C:$C,Players!G:G,1000)</f>
        <v>1000</v>
      </c>
      <c r="O203" s="5">
        <f t="shared" si="51"/>
        <v>4000</v>
      </c>
      <c r="P203">
        <f>_xlfn.RANK.AVG(Q203,Q201:Q206,1)</f>
        <v>3.5</v>
      </c>
      <c r="Q203">
        <f>_xlfn.RANK.AVG(O203,O201:O206)+J203/10</f>
        <v>103.5</v>
      </c>
    </row>
    <row r="204" spans="2:17" x14ac:dyDescent="0.45">
      <c r="D204" s="7"/>
      <c r="E204" s="7"/>
      <c r="I204">
        <f>_xlfn.XLOOKUP(E201,Teams!$B:$B,Teams!H:H,"N/A")</f>
        <v>0</v>
      </c>
      <c r="J204" s="5">
        <f>_xlfn.XLOOKUP($I204,Players!$C:$C,Players!A:A,1000)</f>
        <v>1000</v>
      </c>
      <c r="K204" s="5">
        <f>_xlfn.XLOOKUP($I204,Players!$C:$C,Players!D:D,1000)</f>
        <v>1000</v>
      </c>
      <c r="L204" s="5">
        <f>_xlfn.XLOOKUP($I204,Players!$C:$C,Players!E:E,1000)</f>
        <v>1000</v>
      </c>
      <c r="M204" s="5">
        <f>_xlfn.XLOOKUP($I204,Players!$C:$C,Players!F:F,1000)</f>
        <v>1000</v>
      </c>
      <c r="N204" s="5">
        <f>_xlfn.XLOOKUP($I204,Players!$C:$C,Players!G:G,1000)</f>
        <v>1000</v>
      </c>
      <c r="O204" s="5">
        <f>SUM(K204:N204)</f>
        <v>4000</v>
      </c>
      <c r="P204">
        <f>_xlfn.RANK.AVG(Q204,Q201:Q206,1)</f>
        <v>3.5</v>
      </c>
      <c r="Q204">
        <f>_xlfn.RANK.AVG(O204,O201:O206)+J204/10</f>
        <v>103.5</v>
      </c>
    </row>
    <row r="205" spans="2:17" x14ac:dyDescent="0.45">
      <c r="D205" s="7"/>
      <c r="E205" s="7"/>
      <c r="I205">
        <f>_xlfn.XLOOKUP(E201,Teams!$B:$B,Teams!I:I,"N/A")</f>
        <v>0</v>
      </c>
      <c r="J205" s="5">
        <f>_xlfn.XLOOKUP($I205,Players!$C:$C,Players!A:A,1000)</f>
        <v>1000</v>
      </c>
      <c r="K205" s="5">
        <f>_xlfn.XLOOKUP($I205,Players!$C:$C,Players!D:D,1000)</f>
        <v>1000</v>
      </c>
      <c r="L205" s="5">
        <f>_xlfn.XLOOKUP($I205,Players!$C:$C,Players!E:E,1000)</f>
        <v>1000</v>
      </c>
      <c r="M205" s="5">
        <f>_xlfn.XLOOKUP($I205,Players!$C:$C,Players!F:F,1000)</f>
        <v>1000</v>
      </c>
      <c r="N205" s="5">
        <f>_xlfn.XLOOKUP($I205,Players!$C:$C,Players!G:G,1000)</f>
        <v>1000</v>
      </c>
      <c r="O205" s="5">
        <f t="shared" ref="O205:O206" si="52">SUM(K205:N205)</f>
        <v>4000</v>
      </c>
      <c r="P205">
        <f>_xlfn.RANK.AVG(Q205,Q201:Q206,1)</f>
        <v>3.5</v>
      </c>
      <c r="Q205">
        <f>_xlfn.RANK.AVG(O205,O201:O206)+J205/10</f>
        <v>103.5</v>
      </c>
    </row>
    <row r="206" spans="2:17" x14ac:dyDescent="0.45">
      <c r="D206" s="7"/>
      <c r="E206" s="7"/>
      <c r="I206">
        <f>_xlfn.XLOOKUP(E201,Teams!$B:$B,Teams!J:J,"N/A")</f>
        <v>0</v>
      </c>
      <c r="J206" s="5">
        <f>_xlfn.XLOOKUP($I206,Players!$C:$C,Players!A:A,1000)</f>
        <v>1000</v>
      </c>
      <c r="K206" s="5">
        <f>_xlfn.XLOOKUP($I206,Players!$C:$C,Players!D:D,1000)</f>
        <v>1000</v>
      </c>
      <c r="L206" s="5">
        <f>_xlfn.XLOOKUP($I206,Players!$C:$C,Players!E:E,1000)</f>
        <v>1000</v>
      </c>
      <c r="M206" s="5">
        <f>_xlfn.XLOOKUP($I206,Players!$C:$C,Players!F:F,1000)</f>
        <v>1000</v>
      </c>
      <c r="N206" s="5">
        <f>_xlfn.XLOOKUP($I206,Players!$C:$C,Players!G:G,1000)</f>
        <v>1000</v>
      </c>
      <c r="O206" s="5">
        <f t="shared" si="52"/>
        <v>4000</v>
      </c>
      <c r="P206">
        <f>_xlfn.RANK.AVG(Q206,Q201:Q206,1)</f>
        <v>3.5</v>
      </c>
      <c r="Q206">
        <f>_xlfn.RANK.AVG(O206,O201:O206)+J206/10</f>
        <v>103.5</v>
      </c>
    </row>
  </sheetData>
  <conditionalFormatting sqref="O40:O45">
    <cfRule type="expression" dxfId="46" priority="29">
      <formula>$P40&lt;3</formula>
    </cfRule>
  </conditionalFormatting>
  <conditionalFormatting sqref="O47:O52">
    <cfRule type="expression" dxfId="45" priority="28">
      <formula>$P47&lt;3</formula>
    </cfRule>
  </conditionalFormatting>
  <conditionalFormatting sqref="O54:O59">
    <cfRule type="expression" dxfId="44" priority="27">
      <formula>$P54&lt;3</formula>
    </cfRule>
  </conditionalFormatting>
  <conditionalFormatting sqref="O61:O66">
    <cfRule type="expression" dxfId="43" priority="26">
      <formula>$P61&lt;3</formula>
    </cfRule>
  </conditionalFormatting>
  <conditionalFormatting sqref="O68:O73">
    <cfRule type="expression" dxfId="42" priority="25">
      <formula>$P68&lt;3</formula>
    </cfRule>
  </conditionalFormatting>
  <conditionalFormatting sqref="O75:O80">
    <cfRule type="expression" dxfId="41" priority="24">
      <formula>$P75&lt;3</formula>
    </cfRule>
  </conditionalFormatting>
  <conditionalFormatting sqref="O82:O87">
    <cfRule type="expression" dxfId="40" priority="23">
      <formula>$P82&lt;3</formula>
    </cfRule>
  </conditionalFormatting>
  <conditionalFormatting sqref="O89:O94">
    <cfRule type="expression" dxfId="39" priority="22">
      <formula>$P89&lt;3</formula>
    </cfRule>
  </conditionalFormatting>
  <conditionalFormatting sqref="O96:O101">
    <cfRule type="expression" dxfId="38" priority="21">
      <formula>$P96&lt;3</formula>
    </cfRule>
  </conditionalFormatting>
  <conditionalFormatting sqref="O103:O108">
    <cfRule type="expression" dxfId="37" priority="20">
      <formula>$P103&lt;3</formula>
    </cfRule>
  </conditionalFormatting>
  <conditionalFormatting sqref="O110:O115">
    <cfRule type="expression" dxfId="36" priority="19">
      <formula>$P110&lt;3</formula>
    </cfRule>
  </conditionalFormatting>
  <conditionalFormatting sqref="O117:O122">
    <cfRule type="expression" dxfId="35" priority="18">
      <formula>$P117&lt;3</formula>
    </cfRule>
  </conditionalFormatting>
  <conditionalFormatting sqref="O124:O129">
    <cfRule type="expression" dxfId="34" priority="17">
      <formula>$P124&lt;3</formula>
    </cfRule>
  </conditionalFormatting>
  <conditionalFormatting sqref="O131:O136">
    <cfRule type="expression" dxfId="33" priority="16">
      <formula>$P131&lt;3</formula>
    </cfRule>
  </conditionalFormatting>
  <conditionalFormatting sqref="O138:O143">
    <cfRule type="expression" dxfId="32" priority="15">
      <formula>$P138&lt;3</formula>
    </cfRule>
  </conditionalFormatting>
  <conditionalFormatting sqref="O145:O150">
    <cfRule type="expression" dxfId="31" priority="14">
      <formula>$P145&lt;3</formula>
    </cfRule>
  </conditionalFormatting>
  <conditionalFormatting sqref="O152:O157">
    <cfRule type="expression" dxfId="30" priority="13">
      <formula>$P152&lt;3</formula>
    </cfRule>
  </conditionalFormatting>
  <conditionalFormatting sqref="O159:O164">
    <cfRule type="expression" dxfId="29" priority="12">
      <formula>$P159&lt;3</formula>
    </cfRule>
  </conditionalFormatting>
  <conditionalFormatting sqref="O166:O171">
    <cfRule type="expression" dxfId="28" priority="11">
      <formula>$P166&lt;3</formula>
    </cfRule>
  </conditionalFormatting>
  <conditionalFormatting sqref="O173:O178">
    <cfRule type="expression" dxfId="27" priority="1">
      <formula>$P173&lt;3</formula>
    </cfRule>
  </conditionalFormatting>
  <conditionalFormatting sqref="O180:O185">
    <cfRule type="expression" dxfId="26" priority="2">
      <formula>$P180&lt;3</formula>
    </cfRule>
  </conditionalFormatting>
  <conditionalFormatting sqref="O187:O192">
    <cfRule type="expression" dxfId="25" priority="5">
      <formula>$P187&lt;3</formula>
    </cfRule>
  </conditionalFormatting>
  <conditionalFormatting sqref="O194:O199">
    <cfRule type="expression" dxfId="24" priority="4">
      <formula>$P194&lt;3</formula>
    </cfRule>
  </conditionalFormatting>
  <conditionalFormatting sqref="O201:O206">
    <cfRule type="expression" dxfId="23" priority="3">
      <formula>$P201&lt;3</formula>
    </cfRule>
  </conditionalFormatting>
  <pageMargins left="0.7" right="0.7" top="0.75" bottom="0.75" header="0.3" footer="0.3"/>
  <pageSetup scale="86" fitToHeight="0" orientation="portrait" r:id="rId1"/>
  <rowBreaks count="3" manualBreakCount="3">
    <brk id="81" min="5" max="14" man="1"/>
    <brk id="123" min="5" max="14" man="1"/>
    <brk id="165" min="5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5542-B327-4769-B282-8AC41D45EA64}">
  <dimension ref="A1:J154"/>
  <sheetViews>
    <sheetView tabSelected="1" workbookViewId="0">
      <selection activeCell="J2" sqref="J2"/>
    </sheetView>
  </sheetViews>
  <sheetFormatPr defaultRowHeight="14.25" x14ac:dyDescent="0.45"/>
  <cols>
    <col min="1" max="1" width="6.796875" bestFit="1" customWidth="1"/>
    <col min="2" max="2" width="6.46484375" bestFit="1" customWidth="1"/>
    <col min="3" max="3" width="12.1328125" bestFit="1" customWidth="1"/>
    <col min="4" max="4" width="15.3984375" bestFit="1" customWidth="1"/>
    <col min="5" max="5" width="4.6640625" bestFit="1" customWidth="1"/>
    <col min="6" max="9" width="4.73046875" bestFit="1" customWidth="1"/>
    <col min="10" max="10" width="5.9296875" bestFit="1" customWidth="1"/>
  </cols>
  <sheetData>
    <row r="1" spans="1:10" ht="20.25" x14ac:dyDescent="0.85">
      <c r="A1" s="15" t="s">
        <v>36</v>
      </c>
      <c r="B1" s="15" t="s">
        <v>82</v>
      </c>
      <c r="C1" s="15" t="s">
        <v>78</v>
      </c>
      <c r="D1" s="15" t="s">
        <v>37</v>
      </c>
      <c r="E1" s="15" t="s">
        <v>73</v>
      </c>
      <c r="F1" s="15" t="s">
        <v>38</v>
      </c>
      <c r="G1" s="15" t="s">
        <v>39</v>
      </c>
      <c r="H1" s="15" t="s">
        <v>40</v>
      </c>
      <c r="I1" s="15" t="s">
        <v>41</v>
      </c>
      <c r="J1" s="15" t="s">
        <v>42</v>
      </c>
    </row>
    <row r="2" spans="1:10" x14ac:dyDescent="0.45">
      <c r="A2" t="s">
        <v>79</v>
      </c>
      <c r="B2" s="5">
        <v>0</v>
      </c>
      <c r="C2">
        <v>-13</v>
      </c>
      <c r="D2" t="s">
        <v>186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</row>
    <row r="3" spans="1:10" x14ac:dyDescent="0.45">
      <c r="B3" s="5"/>
      <c r="D3" t="s">
        <v>59</v>
      </c>
      <c r="E3" s="5">
        <v>2</v>
      </c>
      <c r="F3" s="5">
        <v>0</v>
      </c>
      <c r="G3" s="5">
        <v>0</v>
      </c>
      <c r="H3" s="5">
        <v>0</v>
      </c>
      <c r="I3" s="5">
        <v>0</v>
      </c>
      <c r="J3" s="5">
        <v>0</v>
      </c>
    </row>
    <row r="4" spans="1:10" x14ac:dyDescent="0.45">
      <c r="D4" t="s">
        <v>132</v>
      </c>
      <c r="E4" s="5">
        <v>3</v>
      </c>
      <c r="F4" s="5">
        <v>0</v>
      </c>
      <c r="G4" s="5">
        <v>0</v>
      </c>
      <c r="H4" s="5">
        <v>0</v>
      </c>
      <c r="I4" s="5">
        <v>0</v>
      </c>
      <c r="J4" s="5">
        <v>0</v>
      </c>
    </row>
    <row r="5" spans="1:10" x14ac:dyDescent="0.45">
      <c r="D5" t="s">
        <v>1</v>
      </c>
      <c r="E5" s="5">
        <v>4</v>
      </c>
      <c r="F5" s="5">
        <v>0</v>
      </c>
      <c r="G5" s="5">
        <v>0</v>
      </c>
      <c r="H5" s="5">
        <v>0</v>
      </c>
      <c r="I5" s="5">
        <v>0</v>
      </c>
      <c r="J5" s="5">
        <v>0</v>
      </c>
    </row>
    <row r="6" spans="1:10" x14ac:dyDescent="0.45">
      <c r="D6" t="s">
        <v>131</v>
      </c>
      <c r="E6" s="5">
        <v>5</v>
      </c>
      <c r="F6" s="5">
        <v>0</v>
      </c>
      <c r="G6" s="5">
        <v>0</v>
      </c>
      <c r="H6" s="5">
        <v>0</v>
      </c>
      <c r="I6" s="5">
        <v>0</v>
      </c>
      <c r="J6" s="5">
        <v>0</v>
      </c>
    </row>
    <row r="7" spans="1:10" x14ac:dyDescent="0.45">
      <c r="D7" t="s">
        <v>106</v>
      </c>
      <c r="E7" s="5">
        <v>6</v>
      </c>
      <c r="F7" s="5">
        <v>0</v>
      </c>
      <c r="G7" s="5">
        <v>0</v>
      </c>
      <c r="H7" s="5">
        <v>0</v>
      </c>
      <c r="I7" s="5">
        <v>0</v>
      </c>
      <c r="J7" s="5">
        <v>0</v>
      </c>
    </row>
    <row r="9" spans="1:10" x14ac:dyDescent="0.45">
      <c r="A9" t="s">
        <v>52</v>
      </c>
      <c r="B9" s="5">
        <v>0</v>
      </c>
      <c r="C9">
        <v>-8</v>
      </c>
      <c r="D9" t="s">
        <v>14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45">
      <c r="D10" t="s">
        <v>3</v>
      </c>
      <c r="E10" s="5">
        <v>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1:10" x14ac:dyDescent="0.45">
      <c r="D11" t="s">
        <v>152</v>
      </c>
      <c r="E11" s="5">
        <v>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1:10" x14ac:dyDescent="0.45">
      <c r="D12" t="s">
        <v>60</v>
      </c>
      <c r="E12" s="5">
        <v>4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1:10" x14ac:dyDescent="0.45">
      <c r="D13" t="s">
        <v>159</v>
      </c>
      <c r="E13" s="5">
        <v>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</row>
    <row r="14" spans="1:10" x14ac:dyDescent="0.45">
      <c r="D14" t="s">
        <v>106</v>
      </c>
      <c r="E14" s="5">
        <v>6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</row>
    <row r="16" spans="1:10" x14ac:dyDescent="0.45">
      <c r="A16" t="s">
        <v>92</v>
      </c>
      <c r="B16" s="5">
        <v>0</v>
      </c>
      <c r="C16">
        <v>-15</v>
      </c>
      <c r="D16" t="s">
        <v>14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1:10" x14ac:dyDescent="0.45">
      <c r="D17" t="s">
        <v>3</v>
      </c>
      <c r="E17" s="5">
        <v>2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45">
      <c r="D18" t="s">
        <v>25</v>
      </c>
      <c r="E18" s="5">
        <v>3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</row>
    <row r="19" spans="1:10" x14ac:dyDescent="0.45">
      <c r="D19" t="s">
        <v>60</v>
      </c>
      <c r="E19" s="5">
        <v>4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</row>
    <row r="20" spans="1:10" x14ac:dyDescent="0.45">
      <c r="D20" t="s">
        <v>158</v>
      </c>
      <c r="E20" s="5">
        <v>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1:10" x14ac:dyDescent="0.45">
      <c r="D21" t="s">
        <v>112</v>
      </c>
      <c r="E21" s="5">
        <v>6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1:10" x14ac:dyDescent="0.45">
      <c r="J22" s="5"/>
    </row>
    <row r="23" spans="1:10" x14ac:dyDescent="0.45">
      <c r="A23" t="s">
        <v>72</v>
      </c>
      <c r="B23" s="5">
        <v>0</v>
      </c>
      <c r="C23">
        <v>-13</v>
      </c>
      <c r="D23" t="s">
        <v>14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1:10" x14ac:dyDescent="0.45">
      <c r="D24" t="s">
        <v>29</v>
      </c>
      <c r="E24" s="5">
        <v>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1:10" x14ac:dyDescent="0.45">
      <c r="D25" t="s">
        <v>132</v>
      </c>
      <c r="E25" s="5">
        <v>3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</row>
    <row r="26" spans="1:10" x14ac:dyDescent="0.45">
      <c r="D26" t="s">
        <v>1</v>
      </c>
      <c r="E26" s="5">
        <v>4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1:10" x14ac:dyDescent="0.45">
      <c r="D27" t="s">
        <v>131</v>
      </c>
      <c r="E27" s="5">
        <v>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</row>
    <row r="28" spans="1:10" x14ac:dyDescent="0.45">
      <c r="D28" t="s">
        <v>106</v>
      </c>
      <c r="E28" s="5">
        <v>6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</row>
    <row r="30" spans="1:10" x14ac:dyDescent="0.45">
      <c r="A30" t="s">
        <v>80</v>
      </c>
      <c r="B30" s="5">
        <v>0</v>
      </c>
      <c r="C30">
        <v>-15</v>
      </c>
      <c r="D30" t="s">
        <v>2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</row>
    <row r="31" spans="1:10" x14ac:dyDescent="0.45">
      <c r="D31" t="s">
        <v>3</v>
      </c>
      <c r="E31" s="5">
        <v>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1:10" x14ac:dyDescent="0.45">
      <c r="D32" t="s">
        <v>61</v>
      </c>
      <c r="E32" s="5">
        <v>3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1:10" x14ac:dyDescent="0.45">
      <c r="D33" t="s">
        <v>153</v>
      </c>
      <c r="E33" s="5">
        <v>4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45">
      <c r="D34" t="s">
        <v>156</v>
      </c>
      <c r="E34" s="5">
        <v>5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1:10" x14ac:dyDescent="0.45">
      <c r="D35" t="s">
        <v>22</v>
      </c>
      <c r="E35" s="5">
        <v>6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45">
      <c r="J36" s="5"/>
    </row>
    <row r="37" spans="1:10" x14ac:dyDescent="0.45">
      <c r="A37" t="s">
        <v>91</v>
      </c>
      <c r="B37" s="5">
        <v>0</v>
      </c>
      <c r="C37">
        <v>-14</v>
      </c>
      <c r="D37" t="s">
        <v>2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</row>
    <row r="38" spans="1:10" x14ac:dyDescent="0.45">
      <c r="D38" t="s">
        <v>8</v>
      </c>
      <c r="E38" s="5">
        <v>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</row>
    <row r="39" spans="1:10" x14ac:dyDescent="0.45">
      <c r="D39" t="s">
        <v>132</v>
      </c>
      <c r="E39" s="5">
        <v>3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45">
      <c r="D40" t="s">
        <v>101</v>
      </c>
      <c r="E40" s="5">
        <v>4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</row>
    <row r="41" spans="1:10" x14ac:dyDescent="0.45">
      <c r="D41" t="s">
        <v>157</v>
      </c>
      <c r="E41" s="5">
        <v>5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45">
      <c r="D42" t="s">
        <v>106</v>
      </c>
      <c r="E42" s="5">
        <v>6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4" spans="1:10" x14ac:dyDescent="0.45">
      <c r="A44" t="s">
        <v>133</v>
      </c>
      <c r="B44" s="5">
        <v>0</v>
      </c>
      <c r="C44">
        <v>-11</v>
      </c>
      <c r="D44" t="s">
        <v>189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</row>
    <row r="45" spans="1:10" x14ac:dyDescent="0.45">
      <c r="D45" t="s">
        <v>59</v>
      </c>
      <c r="E45" s="5">
        <v>2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</row>
    <row r="46" spans="1:10" x14ac:dyDescent="0.45">
      <c r="D46" t="s">
        <v>20</v>
      </c>
      <c r="E46" s="5">
        <v>3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</row>
    <row r="47" spans="1:10" x14ac:dyDescent="0.45">
      <c r="D47" t="s">
        <v>50</v>
      </c>
      <c r="E47" s="5">
        <v>4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</row>
    <row r="48" spans="1:10" x14ac:dyDescent="0.45">
      <c r="D48" t="s">
        <v>57</v>
      </c>
      <c r="E48" s="5">
        <v>5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</row>
    <row r="49" spans="1:10" x14ac:dyDescent="0.45">
      <c r="D49" t="s">
        <v>30</v>
      </c>
      <c r="E49" s="5">
        <v>6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</row>
    <row r="50" spans="1:10" x14ac:dyDescent="0.45">
      <c r="J50" s="5"/>
    </row>
    <row r="51" spans="1:10" x14ac:dyDescent="0.45">
      <c r="A51" t="s">
        <v>70</v>
      </c>
      <c r="B51" s="5">
        <v>0</v>
      </c>
      <c r="C51">
        <v>-9</v>
      </c>
      <c r="D51" t="s">
        <v>186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</row>
    <row r="52" spans="1:10" x14ac:dyDescent="0.45">
      <c r="D52" t="s">
        <v>13</v>
      </c>
      <c r="E52" s="5">
        <v>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</row>
    <row r="53" spans="1:10" x14ac:dyDescent="0.45">
      <c r="D53" t="s">
        <v>61</v>
      </c>
      <c r="E53" s="5">
        <v>3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</row>
    <row r="54" spans="1:10" x14ac:dyDescent="0.45">
      <c r="D54" t="s">
        <v>153</v>
      </c>
      <c r="E54" s="5">
        <v>4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</row>
    <row r="55" spans="1:10" x14ac:dyDescent="0.45">
      <c r="D55" t="s">
        <v>100</v>
      </c>
      <c r="E55" s="5">
        <v>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</row>
    <row r="56" spans="1:10" x14ac:dyDescent="0.45">
      <c r="D56" t="s">
        <v>106</v>
      </c>
      <c r="E56" s="5">
        <v>6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</row>
    <row r="57" spans="1:10" x14ac:dyDescent="0.45">
      <c r="J57" s="5"/>
    </row>
    <row r="58" spans="1:10" x14ac:dyDescent="0.45">
      <c r="A58" t="s">
        <v>62</v>
      </c>
      <c r="B58" s="5">
        <v>0</v>
      </c>
      <c r="C58">
        <v>-11</v>
      </c>
      <c r="D58" t="s">
        <v>14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</row>
    <row r="59" spans="1:10" x14ac:dyDescent="0.45">
      <c r="D59" t="s">
        <v>55</v>
      </c>
      <c r="E59" s="5">
        <v>2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</row>
    <row r="60" spans="1:10" x14ac:dyDescent="0.45">
      <c r="D60" t="s">
        <v>61</v>
      </c>
      <c r="E60" s="5">
        <v>3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</row>
    <row r="61" spans="1:10" x14ac:dyDescent="0.45">
      <c r="D61" t="s">
        <v>101</v>
      </c>
      <c r="E61" s="5">
        <v>4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</row>
    <row r="62" spans="1:10" x14ac:dyDescent="0.45">
      <c r="D62" t="s">
        <v>161</v>
      </c>
      <c r="E62" s="5">
        <v>5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</row>
    <row r="63" spans="1:10" x14ac:dyDescent="0.45">
      <c r="D63" t="s">
        <v>105</v>
      </c>
      <c r="E63" s="5">
        <v>6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</row>
    <row r="64" spans="1:10" x14ac:dyDescent="0.45">
      <c r="J64" s="5"/>
    </row>
    <row r="65" spans="1:10" x14ac:dyDescent="0.45">
      <c r="A65" t="s">
        <v>69</v>
      </c>
      <c r="B65" s="5">
        <v>0</v>
      </c>
      <c r="C65">
        <v>-11</v>
      </c>
      <c r="D65" t="s">
        <v>14</v>
      </c>
      <c r="E65" s="5"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</row>
    <row r="66" spans="1:10" x14ac:dyDescent="0.45">
      <c r="D66" t="s">
        <v>49</v>
      </c>
      <c r="E66" s="5">
        <v>2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</row>
    <row r="67" spans="1:10" x14ac:dyDescent="0.45">
      <c r="D67" t="s">
        <v>132</v>
      </c>
      <c r="E67" s="5">
        <v>3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</row>
    <row r="68" spans="1:10" x14ac:dyDescent="0.45">
      <c r="D68" t="s">
        <v>0</v>
      </c>
      <c r="E68" s="5">
        <v>4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</row>
    <row r="69" spans="1:10" x14ac:dyDescent="0.45">
      <c r="D69" t="s">
        <v>57</v>
      </c>
      <c r="E69" s="5">
        <v>5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</row>
    <row r="70" spans="1:10" x14ac:dyDescent="0.45">
      <c r="D70" t="s">
        <v>30</v>
      </c>
      <c r="E70" s="5">
        <v>6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</row>
    <row r="71" spans="1:10" x14ac:dyDescent="0.45">
      <c r="J71" s="5"/>
    </row>
    <row r="72" spans="1:10" x14ac:dyDescent="0.45">
      <c r="A72" t="s">
        <v>134</v>
      </c>
      <c r="B72" s="5">
        <v>0</v>
      </c>
      <c r="C72">
        <v>-14</v>
      </c>
      <c r="D72" t="s">
        <v>189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</row>
    <row r="73" spans="1:10" x14ac:dyDescent="0.45">
      <c r="D73" t="s">
        <v>49</v>
      </c>
      <c r="E73" s="5">
        <v>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</row>
    <row r="74" spans="1:10" x14ac:dyDescent="0.45">
      <c r="D74" t="s">
        <v>11</v>
      </c>
      <c r="E74" s="5">
        <v>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</row>
    <row r="75" spans="1:10" x14ac:dyDescent="0.45">
      <c r="D75" t="s">
        <v>101</v>
      </c>
      <c r="E75" s="5">
        <v>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</row>
    <row r="76" spans="1:10" x14ac:dyDescent="0.45">
      <c r="D76" t="s">
        <v>158</v>
      </c>
      <c r="E76" s="5">
        <v>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</row>
    <row r="77" spans="1:10" x14ac:dyDescent="0.45">
      <c r="D77" t="s">
        <v>105</v>
      </c>
      <c r="E77" s="5">
        <v>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</row>
    <row r="78" spans="1:10" x14ac:dyDescent="0.45">
      <c r="J78" s="5"/>
    </row>
    <row r="79" spans="1:10" x14ac:dyDescent="0.45">
      <c r="A79" t="s">
        <v>191</v>
      </c>
      <c r="B79" s="5">
        <v>0</v>
      </c>
      <c r="C79">
        <v>-6</v>
      </c>
      <c r="D79" t="s">
        <v>14</v>
      </c>
      <c r="E79" s="5">
        <v>1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</row>
    <row r="80" spans="1:10" x14ac:dyDescent="0.45">
      <c r="D80" t="s">
        <v>3</v>
      </c>
      <c r="E80" s="5">
        <v>2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</row>
    <row r="81" spans="1:10" x14ac:dyDescent="0.45">
      <c r="D81" t="s">
        <v>152</v>
      </c>
      <c r="E81" s="5">
        <v>3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</row>
    <row r="82" spans="1:10" x14ac:dyDescent="0.45">
      <c r="D82" t="s">
        <v>0</v>
      </c>
      <c r="E82" s="5">
        <v>4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</row>
    <row r="83" spans="1:10" x14ac:dyDescent="0.45">
      <c r="D83" t="s">
        <v>100</v>
      </c>
      <c r="E83" s="5">
        <v>5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</row>
    <row r="84" spans="1:10" x14ac:dyDescent="0.45">
      <c r="D84" t="s">
        <v>30</v>
      </c>
      <c r="E84" s="5">
        <v>6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</row>
    <row r="85" spans="1:10" x14ac:dyDescent="0.45">
      <c r="J85" s="5"/>
    </row>
    <row r="86" spans="1:10" x14ac:dyDescent="0.45">
      <c r="A86" t="s">
        <v>93</v>
      </c>
      <c r="B86" s="5">
        <v>0</v>
      </c>
      <c r="C86">
        <v>-12</v>
      </c>
      <c r="D86" t="s">
        <v>14</v>
      </c>
      <c r="E86" s="5">
        <v>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</row>
    <row r="87" spans="1:10" x14ac:dyDescent="0.45">
      <c r="D87" t="s">
        <v>8</v>
      </c>
      <c r="E87" s="5">
        <v>2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</row>
    <row r="88" spans="1:10" x14ac:dyDescent="0.45">
      <c r="D88" t="s">
        <v>26</v>
      </c>
      <c r="E88" s="5">
        <v>3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</row>
    <row r="89" spans="1:10" x14ac:dyDescent="0.45">
      <c r="D89" t="s">
        <v>101</v>
      </c>
      <c r="E89" s="5">
        <v>4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</row>
    <row r="90" spans="1:10" x14ac:dyDescent="0.45">
      <c r="D90" t="s">
        <v>158</v>
      </c>
      <c r="E90" s="5">
        <v>5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</row>
    <row r="91" spans="1:10" x14ac:dyDescent="0.45">
      <c r="D91" t="s">
        <v>28</v>
      </c>
      <c r="E91" s="5">
        <v>6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</row>
    <row r="92" spans="1:10" x14ac:dyDescent="0.45">
      <c r="J92" s="5"/>
    </row>
    <row r="93" spans="1:10" x14ac:dyDescent="0.45">
      <c r="A93" t="s">
        <v>136</v>
      </c>
      <c r="B93" s="5">
        <v>0</v>
      </c>
      <c r="C93">
        <v>-10</v>
      </c>
      <c r="D93" t="s">
        <v>186</v>
      </c>
      <c r="E93" s="5">
        <v>1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</row>
    <row r="94" spans="1:10" x14ac:dyDescent="0.45">
      <c r="D94" t="s">
        <v>55</v>
      </c>
      <c r="E94" s="5">
        <v>2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</row>
    <row r="95" spans="1:10" x14ac:dyDescent="0.45">
      <c r="D95" t="s">
        <v>61</v>
      </c>
      <c r="E95" s="5">
        <v>3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</row>
    <row r="96" spans="1:10" x14ac:dyDescent="0.45">
      <c r="D96" t="s">
        <v>60</v>
      </c>
      <c r="E96" s="5">
        <v>4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</row>
    <row r="97" spans="1:10" x14ac:dyDescent="0.45">
      <c r="D97" t="s">
        <v>158</v>
      </c>
      <c r="E97" s="5">
        <v>5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</row>
    <row r="98" spans="1:10" x14ac:dyDescent="0.45">
      <c r="D98" t="s">
        <v>112</v>
      </c>
      <c r="E98" s="5">
        <v>6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</row>
    <row r="99" spans="1:10" x14ac:dyDescent="0.45">
      <c r="J99" s="5"/>
    </row>
    <row r="100" spans="1:10" x14ac:dyDescent="0.45">
      <c r="A100" t="s">
        <v>81</v>
      </c>
      <c r="B100" s="5">
        <v>0</v>
      </c>
      <c r="C100">
        <v>-12</v>
      </c>
      <c r="D100" t="s">
        <v>186</v>
      </c>
      <c r="E100" s="5">
        <v>1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</row>
    <row r="101" spans="1:10" x14ac:dyDescent="0.45">
      <c r="D101" t="s">
        <v>3</v>
      </c>
      <c r="E101" s="5">
        <v>2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</row>
    <row r="102" spans="1:10" x14ac:dyDescent="0.45">
      <c r="D102" t="s">
        <v>61</v>
      </c>
      <c r="E102" s="5">
        <v>3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</row>
    <row r="103" spans="1:10" x14ac:dyDescent="0.45">
      <c r="D103" t="s">
        <v>60</v>
      </c>
      <c r="E103" s="5">
        <v>4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</row>
    <row r="104" spans="1:10" x14ac:dyDescent="0.45">
      <c r="D104" t="s">
        <v>157</v>
      </c>
      <c r="E104" s="5">
        <v>5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</row>
    <row r="105" spans="1:10" x14ac:dyDescent="0.45">
      <c r="D105" t="s">
        <v>106</v>
      </c>
      <c r="E105" s="5">
        <v>6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</row>
    <row r="106" spans="1:10" x14ac:dyDescent="0.45">
      <c r="J106" s="5"/>
    </row>
    <row r="107" spans="1:10" x14ac:dyDescent="0.45">
      <c r="A107" t="s">
        <v>139</v>
      </c>
      <c r="B107" s="5">
        <v>0</v>
      </c>
      <c r="C107">
        <v>-12</v>
      </c>
      <c r="D107" t="s">
        <v>186</v>
      </c>
      <c r="E107" s="5">
        <v>1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</row>
    <row r="108" spans="1:10" x14ac:dyDescent="0.45">
      <c r="D108" t="s">
        <v>8</v>
      </c>
      <c r="E108" s="5">
        <v>2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</row>
    <row r="109" spans="1:10" x14ac:dyDescent="0.45">
      <c r="D109" t="s">
        <v>132</v>
      </c>
      <c r="E109" s="5">
        <v>3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</row>
    <row r="110" spans="1:10" x14ac:dyDescent="0.45">
      <c r="D110" t="s">
        <v>0</v>
      </c>
      <c r="E110" s="5">
        <v>4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</row>
    <row r="111" spans="1:10" x14ac:dyDescent="0.45">
      <c r="D111" t="s">
        <v>6</v>
      </c>
      <c r="E111" s="5">
        <v>5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</row>
    <row r="112" spans="1:10" x14ac:dyDescent="0.45">
      <c r="D112" t="s">
        <v>112</v>
      </c>
      <c r="E112" s="5">
        <v>6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</row>
    <row r="113" spans="1:10" x14ac:dyDescent="0.45">
      <c r="J113" s="5"/>
    </row>
    <row r="114" spans="1:10" x14ac:dyDescent="0.45">
      <c r="A114" t="s">
        <v>140</v>
      </c>
      <c r="B114" s="5">
        <v>0</v>
      </c>
      <c r="C114">
        <v>-11</v>
      </c>
      <c r="D114" t="s">
        <v>189</v>
      </c>
      <c r="E114" s="5"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</row>
    <row r="115" spans="1:10" x14ac:dyDescent="0.45">
      <c r="D115" t="s">
        <v>3</v>
      </c>
      <c r="E115" s="5">
        <v>2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</row>
    <row r="116" spans="1:10" x14ac:dyDescent="0.45">
      <c r="D116" t="s">
        <v>61</v>
      </c>
      <c r="E116" s="5">
        <v>3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</row>
    <row r="117" spans="1:10" x14ac:dyDescent="0.45">
      <c r="D117" t="s">
        <v>102</v>
      </c>
      <c r="E117" s="5">
        <v>4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</row>
    <row r="118" spans="1:10" x14ac:dyDescent="0.45">
      <c r="D118" t="s">
        <v>57</v>
      </c>
      <c r="E118" s="5">
        <v>5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</row>
    <row r="119" spans="1:10" x14ac:dyDescent="0.45">
      <c r="D119" t="s">
        <v>56</v>
      </c>
      <c r="E119" s="5">
        <v>6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</row>
    <row r="120" spans="1:10" x14ac:dyDescent="0.45">
      <c r="J120" s="5"/>
    </row>
    <row r="121" spans="1:10" x14ac:dyDescent="0.45">
      <c r="A121" t="s">
        <v>54</v>
      </c>
      <c r="B121" s="5">
        <v>0</v>
      </c>
      <c r="C121">
        <v>-12</v>
      </c>
      <c r="D121" t="s">
        <v>14</v>
      </c>
      <c r="E121" s="5">
        <v>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</row>
    <row r="122" spans="1:10" x14ac:dyDescent="0.45">
      <c r="D122" t="s">
        <v>15</v>
      </c>
      <c r="E122" s="5">
        <v>2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</row>
    <row r="123" spans="1:10" x14ac:dyDescent="0.45">
      <c r="D123" t="s">
        <v>61</v>
      </c>
      <c r="E123" s="5">
        <v>3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</row>
    <row r="124" spans="1:10" x14ac:dyDescent="0.45">
      <c r="D124" t="s">
        <v>154</v>
      </c>
      <c r="E124" s="5">
        <v>4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</row>
    <row r="125" spans="1:10" x14ac:dyDescent="0.45">
      <c r="D125" t="s">
        <v>158</v>
      </c>
      <c r="E125" s="5">
        <v>5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</row>
    <row r="126" spans="1:10" x14ac:dyDescent="0.45">
      <c r="D126" t="s">
        <v>112</v>
      </c>
      <c r="E126" s="5">
        <v>6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</row>
    <row r="127" spans="1:10" x14ac:dyDescent="0.45">
      <c r="J127" s="5"/>
    </row>
    <row r="128" spans="1:10" x14ac:dyDescent="0.45">
      <c r="A128" t="s">
        <v>187</v>
      </c>
      <c r="B128" s="5">
        <v>0</v>
      </c>
      <c r="C128">
        <v>-11</v>
      </c>
      <c r="D128" t="s">
        <v>14</v>
      </c>
      <c r="E128" s="5">
        <v>1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</row>
    <row r="129" spans="1:10" x14ac:dyDescent="0.45">
      <c r="D129" t="s">
        <v>3</v>
      </c>
      <c r="E129" s="5">
        <v>2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</row>
    <row r="130" spans="1:10" x14ac:dyDescent="0.45">
      <c r="D130" t="s">
        <v>25</v>
      </c>
      <c r="E130" s="5">
        <v>3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</row>
    <row r="131" spans="1:10" x14ac:dyDescent="0.45">
      <c r="D131" t="s">
        <v>9</v>
      </c>
      <c r="E131" s="5">
        <v>4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</row>
    <row r="132" spans="1:10" x14ac:dyDescent="0.45">
      <c r="D132" t="s">
        <v>157</v>
      </c>
      <c r="E132" s="5">
        <v>5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</row>
    <row r="133" spans="1:10" x14ac:dyDescent="0.45">
      <c r="D133" t="s">
        <v>21</v>
      </c>
      <c r="E133" s="5">
        <v>6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</row>
    <row r="134" spans="1:10" x14ac:dyDescent="0.45">
      <c r="J134" s="5"/>
    </row>
    <row r="135" spans="1:10" x14ac:dyDescent="0.45">
      <c r="A135" t="s">
        <v>188</v>
      </c>
      <c r="B135" s="5">
        <v>0</v>
      </c>
      <c r="C135">
        <v>-16</v>
      </c>
      <c r="D135" t="s">
        <v>186</v>
      </c>
      <c r="E135" s="5">
        <v>1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</row>
    <row r="136" spans="1:10" x14ac:dyDescent="0.45">
      <c r="D136" t="s">
        <v>15</v>
      </c>
      <c r="E136" s="5">
        <v>2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</row>
    <row r="137" spans="1:10" x14ac:dyDescent="0.45">
      <c r="D137" t="s">
        <v>132</v>
      </c>
      <c r="E137" s="5">
        <v>3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</row>
    <row r="138" spans="1:10" x14ac:dyDescent="0.45">
      <c r="D138" t="s">
        <v>153</v>
      </c>
      <c r="E138" s="5">
        <v>4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</row>
    <row r="139" spans="1:10" x14ac:dyDescent="0.45">
      <c r="D139" t="s">
        <v>6</v>
      </c>
      <c r="E139" s="5">
        <v>5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</row>
    <row r="140" spans="1:10" x14ac:dyDescent="0.45">
      <c r="D140" t="s">
        <v>166</v>
      </c>
      <c r="E140" s="5">
        <v>6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</row>
    <row r="141" spans="1:10" x14ac:dyDescent="0.45">
      <c r="J141" s="5"/>
    </row>
    <row r="142" spans="1:10" x14ac:dyDescent="0.45">
      <c r="A142" t="s">
        <v>190</v>
      </c>
      <c r="B142" s="5">
        <v>0</v>
      </c>
      <c r="C142">
        <v>-20</v>
      </c>
      <c r="D142" t="s">
        <v>14</v>
      </c>
      <c r="E142" s="5">
        <v>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</row>
    <row r="143" spans="1:10" x14ac:dyDescent="0.45">
      <c r="D143" t="s">
        <v>15</v>
      </c>
      <c r="E143" s="5">
        <v>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</row>
    <row r="144" spans="1:10" x14ac:dyDescent="0.45">
      <c r="D144" t="s">
        <v>152</v>
      </c>
      <c r="E144" s="5">
        <v>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</row>
    <row r="145" spans="1:10" x14ac:dyDescent="0.45">
      <c r="D145" t="s">
        <v>0</v>
      </c>
      <c r="E145" s="5">
        <v>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</row>
    <row r="146" spans="1:10" x14ac:dyDescent="0.45">
      <c r="D146" t="s">
        <v>6</v>
      </c>
      <c r="E146" s="5">
        <v>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</row>
    <row r="147" spans="1:10" x14ac:dyDescent="0.45">
      <c r="D147" t="s">
        <v>51</v>
      </c>
      <c r="E147" s="5">
        <v>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</row>
    <row r="148" spans="1:10" x14ac:dyDescent="0.45">
      <c r="J148" s="5"/>
    </row>
    <row r="149" spans="1:10" x14ac:dyDescent="0.45">
      <c r="A149" t="s">
        <v>192</v>
      </c>
      <c r="B149" s="5">
        <v>0</v>
      </c>
      <c r="C149">
        <v>-10</v>
      </c>
      <c r="D149" t="s">
        <v>14</v>
      </c>
      <c r="E149" s="5">
        <v>1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</row>
    <row r="150" spans="1:10" x14ac:dyDescent="0.45">
      <c r="D150" t="s">
        <v>3</v>
      </c>
      <c r="E150" s="5">
        <v>2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</row>
    <row r="151" spans="1:10" x14ac:dyDescent="0.45">
      <c r="D151" t="s">
        <v>20</v>
      </c>
      <c r="E151" s="5">
        <v>3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</row>
    <row r="152" spans="1:10" x14ac:dyDescent="0.45">
      <c r="D152" t="s">
        <v>0</v>
      </c>
      <c r="E152" s="5">
        <v>4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</row>
    <row r="153" spans="1:10" x14ac:dyDescent="0.45">
      <c r="D153" t="s">
        <v>57</v>
      </c>
      <c r="E153" s="5">
        <v>5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</row>
    <row r="154" spans="1:10" x14ac:dyDescent="0.45">
      <c r="D154" t="s">
        <v>51</v>
      </c>
      <c r="E154" s="5">
        <v>6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</row>
  </sheetData>
  <conditionalFormatting sqref="J2:J7">
    <cfRule type="expression" dxfId="22" priority="22">
      <formula>$P2&lt;3</formula>
    </cfRule>
  </conditionalFormatting>
  <conditionalFormatting sqref="J9:J14">
    <cfRule type="expression" dxfId="21" priority="21">
      <formula>$P9&lt;3</formula>
    </cfRule>
  </conditionalFormatting>
  <conditionalFormatting sqref="J16:J21">
    <cfRule type="expression" dxfId="20" priority="20">
      <formula>$P16&lt;3</formula>
    </cfRule>
  </conditionalFormatting>
  <conditionalFormatting sqref="J23:J28">
    <cfRule type="expression" dxfId="19" priority="19">
      <formula>$P23&lt;3</formula>
    </cfRule>
  </conditionalFormatting>
  <conditionalFormatting sqref="J30:J35">
    <cfRule type="expression" dxfId="18" priority="18">
      <formula>$P30&lt;3</formula>
    </cfRule>
  </conditionalFormatting>
  <conditionalFormatting sqref="J37:J42">
    <cfRule type="expression" dxfId="17" priority="17">
      <formula>$P37&lt;3</formula>
    </cfRule>
  </conditionalFormatting>
  <conditionalFormatting sqref="J44:J49">
    <cfRule type="expression" dxfId="16" priority="16">
      <formula>$P44&lt;3</formula>
    </cfRule>
  </conditionalFormatting>
  <conditionalFormatting sqref="J51:J56">
    <cfRule type="expression" dxfId="15" priority="15">
      <formula>$P51&lt;3</formula>
    </cfRule>
  </conditionalFormatting>
  <conditionalFormatting sqref="J58:J63">
    <cfRule type="expression" dxfId="14" priority="14">
      <formula>$P58&lt;3</formula>
    </cfRule>
  </conditionalFormatting>
  <conditionalFormatting sqref="J65:J70">
    <cfRule type="expression" dxfId="13" priority="13">
      <formula>$P65&lt;3</formula>
    </cfRule>
  </conditionalFormatting>
  <conditionalFormatting sqref="J72:J77">
    <cfRule type="expression" dxfId="12" priority="12">
      <formula>$P72&lt;3</formula>
    </cfRule>
  </conditionalFormatting>
  <conditionalFormatting sqref="J79:J84">
    <cfRule type="expression" dxfId="11" priority="11">
      <formula>$P79&lt;3</formula>
    </cfRule>
  </conditionalFormatting>
  <conditionalFormatting sqref="J86:J91">
    <cfRule type="expression" dxfId="10" priority="10">
      <formula>$P86&lt;3</formula>
    </cfRule>
  </conditionalFormatting>
  <conditionalFormatting sqref="J93:J98">
    <cfRule type="expression" dxfId="9" priority="9">
      <formula>$P93&lt;3</formula>
    </cfRule>
  </conditionalFormatting>
  <conditionalFormatting sqref="J100:J105">
    <cfRule type="expression" dxfId="8" priority="8">
      <formula>$P100&lt;3</formula>
    </cfRule>
  </conditionalFormatting>
  <conditionalFormatting sqref="J107:J112">
    <cfRule type="expression" dxfId="7" priority="7">
      <formula>$P107&lt;3</formula>
    </cfRule>
  </conditionalFormatting>
  <conditionalFormatting sqref="J114:J119">
    <cfRule type="expression" dxfId="6" priority="6">
      <formula>$P114&lt;3</formula>
    </cfRule>
  </conditionalFormatting>
  <conditionalFormatting sqref="J121:J126">
    <cfRule type="expression" dxfId="5" priority="5">
      <formula>$P121&lt;3</formula>
    </cfRule>
  </conditionalFormatting>
  <conditionalFormatting sqref="J128:J133">
    <cfRule type="expression" dxfId="4" priority="4">
      <formula>$P128&lt;3</formula>
    </cfRule>
  </conditionalFormatting>
  <conditionalFormatting sqref="J135:J140">
    <cfRule type="expression" dxfId="3" priority="1">
      <formula>$P135&lt;3</formula>
    </cfRule>
  </conditionalFormatting>
  <conditionalFormatting sqref="J142:J147">
    <cfRule type="expression" dxfId="2" priority="2">
      <formula>$P142&lt;3</formula>
    </cfRule>
  </conditionalFormatting>
  <conditionalFormatting sqref="J149:J154">
    <cfRule type="expression" dxfId="1" priority="3">
      <formula>$P149&lt;3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8"/>
  <sheetViews>
    <sheetView workbookViewId="0">
      <pane ySplit="1" topLeftCell="A64" activePane="bottomLeft" state="frozen"/>
      <selection activeCell="F31" sqref="F31"/>
      <selection pane="bottomLeft" activeCell="F31" sqref="F31"/>
    </sheetView>
  </sheetViews>
  <sheetFormatPr defaultRowHeight="14.25" x14ac:dyDescent="0.45"/>
  <cols>
    <col min="1" max="1" width="5.9296875" bestFit="1" customWidth="1"/>
    <col min="2" max="2" width="11.265625" bestFit="1" customWidth="1"/>
    <col min="3" max="3" width="23.59765625" bestFit="1" customWidth="1"/>
    <col min="4" max="7" width="9.46484375" bestFit="1" customWidth="1"/>
    <col min="8" max="8" width="7" bestFit="1" customWidth="1"/>
    <col min="9" max="9" width="6.73046875" bestFit="1" customWidth="1"/>
    <col min="10" max="11" width="10.265625" bestFit="1" customWidth="1"/>
    <col min="13" max="14" width="13.53125" customWidth="1"/>
    <col min="16" max="16" width="18" bestFit="1" customWidth="1"/>
    <col min="17" max="17" width="18" customWidth="1"/>
    <col min="18" max="18" width="18" bestFit="1" customWidth="1"/>
  </cols>
  <sheetData>
    <row r="1" spans="1:21" x14ac:dyDescent="0.45">
      <c r="A1" t="s">
        <v>73</v>
      </c>
      <c r="B1" t="s">
        <v>87</v>
      </c>
      <c r="C1" t="s">
        <v>48</v>
      </c>
      <c r="D1" t="s">
        <v>74</v>
      </c>
      <c r="E1" t="s">
        <v>75</v>
      </c>
      <c r="F1" t="s">
        <v>76</v>
      </c>
      <c r="G1" t="s">
        <v>77</v>
      </c>
      <c r="H1" t="s">
        <v>84</v>
      </c>
      <c r="I1" t="s">
        <v>85</v>
      </c>
      <c r="J1" t="s">
        <v>97</v>
      </c>
      <c r="K1" t="s">
        <v>185</v>
      </c>
      <c r="M1" s="17" t="s">
        <v>184</v>
      </c>
      <c r="P1" t="s">
        <v>150</v>
      </c>
      <c r="R1" t="s">
        <v>151</v>
      </c>
    </row>
    <row r="2" spans="1:21" x14ac:dyDescent="0.45">
      <c r="A2">
        <f t="shared" ref="A2:A65" si="0">MIN(6,ROUNDUP(B2/10,0))</f>
        <v>1</v>
      </c>
      <c r="B2">
        <v>1</v>
      </c>
      <c r="C2" t="s">
        <v>14</v>
      </c>
      <c r="H2">
        <f>COUNTIF(Scoreboard!I:I,Players!C2)</f>
        <v>11</v>
      </c>
      <c r="I2" t="e">
        <f>AVERAGE(D2:G2)</f>
        <v>#DIV/0!</v>
      </c>
      <c r="J2">
        <f>_xlfn.RANK.AVG(H2,H2:H11)</f>
        <v>1</v>
      </c>
      <c r="K2" t="e">
        <f>_xlfn.RANK.AVG(I2,I2:I11)</f>
        <v>#DIV/0!</v>
      </c>
      <c r="M2" t="s">
        <v>144</v>
      </c>
      <c r="N2" t="s">
        <v>37</v>
      </c>
      <c r="P2" t="s">
        <v>14</v>
      </c>
      <c r="Q2">
        <v>1</v>
      </c>
      <c r="R2" t="s">
        <v>14</v>
      </c>
      <c r="S2">
        <v>1</v>
      </c>
      <c r="T2">
        <f>_xlfn.XLOOKUP(R2,$P$2:$P$89,$Q$2:$Q$89)</f>
        <v>1</v>
      </c>
      <c r="U2">
        <f>S2-T2</f>
        <v>0</v>
      </c>
    </row>
    <row r="3" spans="1:21" x14ac:dyDescent="0.45">
      <c r="A3">
        <f t="shared" si="0"/>
        <v>1</v>
      </c>
      <c r="B3">
        <v>2</v>
      </c>
      <c r="C3" t="s">
        <v>7</v>
      </c>
      <c r="H3">
        <f>COUNTIF(Scoreboard!I:I,Players!C3)</f>
        <v>6</v>
      </c>
      <c r="I3" t="e">
        <f t="shared" ref="I3:I66" si="1">AVERAGE(D3:G3)</f>
        <v>#DIV/0!</v>
      </c>
      <c r="J3">
        <f>_xlfn.RANK.AVG(H3,H2:H11)</f>
        <v>2</v>
      </c>
      <c r="K3" t="e">
        <f>_xlfn.RANK.AVG(I3,I2:I11)</f>
        <v>#DIV/0!</v>
      </c>
      <c r="M3" s="16">
        <v>1</v>
      </c>
      <c r="N3" s="16" t="s">
        <v>14</v>
      </c>
      <c r="P3" t="s">
        <v>7</v>
      </c>
      <c r="Q3">
        <f>Q2+1</f>
        <v>2</v>
      </c>
      <c r="R3" t="s">
        <v>7</v>
      </c>
      <c r="S3">
        <f>S2+1</f>
        <v>2</v>
      </c>
      <c r="T3">
        <f t="shared" ref="T3:T66" si="2">_xlfn.XLOOKUP(R3,$P$2:$P$89,$Q$2:$Q$89)</f>
        <v>2</v>
      </c>
      <c r="U3">
        <f t="shared" ref="U3:U66" si="3">S3-T3</f>
        <v>0</v>
      </c>
    </row>
    <row r="4" spans="1:21" x14ac:dyDescent="0.45">
      <c r="A4">
        <f t="shared" si="0"/>
        <v>1</v>
      </c>
      <c r="B4">
        <v>3</v>
      </c>
      <c r="C4" t="s">
        <v>2</v>
      </c>
      <c r="H4">
        <f>COUNTIF(Scoreboard!I:I,Players!C4)</f>
        <v>2</v>
      </c>
      <c r="I4" t="e">
        <f t="shared" si="1"/>
        <v>#DIV/0!</v>
      </c>
      <c r="J4">
        <f>_xlfn.RANK.AVG(H4,H2:H11)</f>
        <v>4</v>
      </c>
      <c r="K4" t="e">
        <f>_xlfn.RANK.AVG(I4,I2:I11)</f>
        <v>#DIV/0!</v>
      </c>
      <c r="M4">
        <f>M3+1</f>
        <v>2</v>
      </c>
      <c r="N4" s="16" t="s">
        <v>7</v>
      </c>
      <c r="P4" t="s">
        <v>2</v>
      </c>
      <c r="Q4">
        <f t="shared" ref="Q4:S67" si="4">Q3+1</f>
        <v>3</v>
      </c>
      <c r="R4" t="s">
        <v>2</v>
      </c>
      <c r="S4">
        <f t="shared" si="4"/>
        <v>3</v>
      </c>
      <c r="T4">
        <f t="shared" si="2"/>
        <v>3</v>
      </c>
      <c r="U4">
        <f t="shared" si="3"/>
        <v>0</v>
      </c>
    </row>
    <row r="5" spans="1:21" x14ac:dyDescent="0.45">
      <c r="A5">
        <f t="shared" si="0"/>
        <v>1</v>
      </c>
      <c r="B5">
        <v>4</v>
      </c>
      <c r="C5" t="s">
        <v>5</v>
      </c>
      <c r="H5">
        <f>COUNTIF(Scoreboard!I:I,Players!C5)</f>
        <v>0</v>
      </c>
      <c r="I5" t="e">
        <f t="shared" si="1"/>
        <v>#DIV/0!</v>
      </c>
      <c r="J5">
        <f>_xlfn.RANK.AVG(H5,H2:H11)</f>
        <v>7.5</v>
      </c>
      <c r="K5" t="e">
        <f>_xlfn.RANK.AVG(I5,I2:I11)</f>
        <v>#DIV/0!</v>
      </c>
      <c r="M5">
        <f t="shared" ref="M5:M68" si="5">M4+1</f>
        <v>3</v>
      </c>
      <c r="N5" s="16" t="s">
        <v>2</v>
      </c>
      <c r="P5" t="s">
        <v>12</v>
      </c>
      <c r="Q5">
        <f t="shared" si="4"/>
        <v>4</v>
      </c>
      <c r="R5" t="s">
        <v>12</v>
      </c>
      <c r="S5">
        <f t="shared" si="4"/>
        <v>4</v>
      </c>
      <c r="T5">
        <f t="shared" si="2"/>
        <v>4</v>
      </c>
      <c r="U5">
        <f t="shared" si="3"/>
        <v>0</v>
      </c>
    </row>
    <row r="6" spans="1:21" x14ac:dyDescent="0.45">
      <c r="A6">
        <f t="shared" si="0"/>
        <v>1</v>
      </c>
      <c r="B6">
        <v>5</v>
      </c>
      <c r="C6" t="s">
        <v>98</v>
      </c>
      <c r="H6">
        <f>COUNTIF(Scoreboard!I:I,Players!C6)</f>
        <v>0</v>
      </c>
      <c r="I6" t="e">
        <f t="shared" si="1"/>
        <v>#DIV/0!</v>
      </c>
      <c r="J6">
        <f>_xlfn.RANK.AVG(H6,H2:H11)</f>
        <v>7.5</v>
      </c>
      <c r="K6" t="e">
        <f>_xlfn.RANK.AVG(I6,I2:I11)</f>
        <v>#DIV/0!</v>
      </c>
      <c r="M6">
        <f t="shared" si="5"/>
        <v>4</v>
      </c>
      <c r="N6" s="16" t="s">
        <v>5</v>
      </c>
      <c r="P6" t="s">
        <v>3</v>
      </c>
      <c r="Q6">
        <f t="shared" si="4"/>
        <v>5</v>
      </c>
      <c r="R6" t="s">
        <v>3</v>
      </c>
      <c r="S6">
        <f t="shared" si="4"/>
        <v>5</v>
      </c>
      <c r="T6">
        <f t="shared" si="2"/>
        <v>5</v>
      </c>
      <c r="U6">
        <f t="shared" si="3"/>
        <v>0</v>
      </c>
    </row>
    <row r="7" spans="1:21" x14ac:dyDescent="0.45">
      <c r="A7">
        <f t="shared" si="0"/>
        <v>1</v>
      </c>
      <c r="B7">
        <v>6</v>
      </c>
      <c r="C7" t="s">
        <v>12</v>
      </c>
      <c r="H7">
        <f>COUNTIF(Scoreboard!I:I,Players!C7)</f>
        <v>0</v>
      </c>
      <c r="I7" t="e">
        <f t="shared" si="1"/>
        <v>#DIV/0!</v>
      </c>
      <c r="J7">
        <f>_xlfn.RANK.AVG(H7,H2:H11)</f>
        <v>7.5</v>
      </c>
      <c r="K7" t="e">
        <f>_xlfn.RANK.AVG(I7,I2:I11)</f>
        <v>#DIV/0!</v>
      </c>
      <c r="M7">
        <f t="shared" si="5"/>
        <v>5</v>
      </c>
      <c r="N7" s="16" t="s">
        <v>98</v>
      </c>
      <c r="P7" t="s">
        <v>29</v>
      </c>
      <c r="Q7">
        <f t="shared" si="4"/>
        <v>6</v>
      </c>
      <c r="R7" t="s">
        <v>16</v>
      </c>
      <c r="S7">
        <f t="shared" si="4"/>
        <v>6</v>
      </c>
      <c r="T7">
        <f t="shared" si="2"/>
        <v>8</v>
      </c>
      <c r="U7">
        <f t="shared" si="3"/>
        <v>-2</v>
      </c>
    </row>
    <row r="8" spans="1:21" x14ac:dyDescent="0.45">
      <c r="A8">
        <f t="shared" si="0"/>
        <v>1</v>
      </c>
      <c r="B8">
        <v>7</v>
      </c>
      <c r="C8" t="s">
        <v>10</v>
      </c>
      <c r="H8">
        <f>COUNTIF(Scoreboard!I:I,Players!C8)</f>
        <v>3</v>
      </c>
      <c r="I8" t="e">
        <f t="shared" si="1"/>
        <v>#DIV/0!</v>
      </c>
      <c r="J8">
        <f>_xlfn.RANK.AVG(H8,H2:H11)</f>
        <v>3</v>
      </c>
      <c r="K8" t="e">
        <f>_xlfn.RANK.AVG(I8,I2:I11)</f>
        <v>#DIV/0!</v>
      </c>
      <c r="M8">
        <f t="shared" si="5"/>
        <v>6</v>
      </c>
      <c r="N8" s="16" t="s">
        <v>12</v>
      </c>
      <c r="P8" t="s">
        <v>24</v>
      </c>
      <c r="Q8">
        <f t="shared" si="4"/>
        <v>7</v>
      </c>
      <c r="R8" t="s">
        <v>29</v>
      </c>
      <c r="S8">
        <f t="shared" si="4"/>
        <v>7</v>
      </c>
      <c r="T8">
        <f t="shared" si="2"/>
        <v>6</v>
      </c>
      <c r="U8">
        <f t="shared" si="3"/>
        <v>1</v>
      </c>
    </row>
    <row r="9" spans="1:21" x14ac:dyDescent="0.45">
      <c r="A9">
        <f t="shared" si="0"/>
        <v>1</v>
      </c>
      <c r="B9">
        <v>8</v>
      </c>
      <c r="C9" t="s">
        <v>4</v>
      </c>
      <c r="H9">
        <f>COUNTIF(Scoreboard!I:I,Players!C9)</f>
        <v>0</v>
      </c>
      <c r="I9" t="e">
        <f t="shared" si="1"/>
        <v>#DIV/0!</v>
      </c>
      <c r="J9">
        <f>_xlfn.RANK.AVG(H9,H2:H11)</f>
        <v>7.5</v>
      </c>
      <c r="K9" t="e">
        <f>_xlfn.RANK.AVG(I9,I2:I11)</f>
        <v>#DIV/0!</v>
      </c>
      <c r="M9">
        <f t="shared" si="5"/>
        <v>7</v>
      </c>
      <c r="N9" s="16" t="s">
        <v>10</v>
      </c>
      <c r="P9" t="s">
        <v>16</v>
      </c>
      <c r="Q9">
        <f t="shared" si="4"/>
        <v>8</v>
      </c>
      <c r="R9" t="s">
        <v>24</v>
      </c>
      <c r="S9">
        <f t="shared" si="4"/>
        <v>8</v>
      </c>
      <c r="T9">
        <f t="shared" si="2"/>
        <v>7</v>
      </c>
      <c r="U9">
        <f t="shared" si="3"/>
        <v>1</v>
      </c>
    </row>
    <row r="10" spans="1:21" x14ac:dyDescent="0.45">
      <c r="A10">
        <f t="shared" si="0"/>
        <v>1</v>
      </c>
      <c r="B10">
        <v>9</v>
      </c>
      <c r="C10" t="s">
        <v>24</v>
      </c>
      <c r="H10">
        <f>COUNTIF(Scoreboard!I:I,Players!C10)</f>
        <v>0</v>
      </c>
      <c r="I10" t="e">
        <f t="shared" si="1"/>
        <v>#DIV/0!</v>
      </c>
      <c r="J10">
        <f>_xlfn.RANK.AVG(H10,H2:H11)</f>
        <v>7.5</v>
      </c>
      <c r="K10" t="e">
        <f>_xlfn.RANK.AVG(I10,I2:I11)</f>
        <v>#DIV/0!</v>
      </c>
      <c r="M10">
        <f t="shared" si="5"/>
        <v>8</v>
      </c>
      <c r="N10" s="16" t="s">
        <v>4</v>
      </c>
      <c r="P10" t="s">
        <v>20</v>
      </c>
      <c r="Q10">
        <f t="shared" si="4"/>
        <v>9</v>
      </c>
      <c r="R10" t="s">
        <v>98</v>
      </c>
      <c r="S10">
        <f t="shared" si="4"/>
        <v>9</v>
      </c>
      <c r="T10">
        <f t="shared" si="2"/>
        <v>10</v>
      </c>
      <c r="U10">
        <f t="shared" si="3"/>
        <v>-1</v>
      </c>
    </row>
    <row r="11" spans="1:21" x14ac:dyDescent="0.45">
      <c r="A11">
        <f t="shared" si="0"/>
        <v>1</v>
      </c>
      <c r="B11">
        <v>10</v>
      </c>
      <c r="C11" t="s">
        <v>16</v>
      </c>
      <c r="H11">
        <f>COUNTIF(Scoreboard!I:I,Players!C11)</f>
        <v>0</v>
      </c>
      <c r="I11" t="e">
        <f t="shared" si="1"/>
        <v>#DIV/0!</v>
      </c>
      <c r="J11">
        <f>_xlfn.RANK.AVG(H11,H2:H11)</f>
        <v>7.5</v>
      </c>
      <c r="K11" t="e">
        <f>_xlfn.RANK.AVG(I11,I2:I11)</f>
        <v>#DIV/0!</v>
      </c>
      <c r="M11">
        <f t="shared" si="5"/>
        <v>9</v>
      </c>
      <c r="N11" s="16" t="s">
        <v>24</v>
      </c>
      <c r="P11" t="s">
        <v>98</v>
      </c>
      <c r="Q11">
        <f t="shared" si="4"/>
        <v>10</v>
      </c>
      <c r="R11" t="s">
        <v>49</v>
      </c>
      <c r="S11">
        <f t="shared" si="4"/>
        <v>10</v>
      </c>
      <c r="T11">
        <f t="shared" si="2"/>
        <v>13</v>
      </c>
      <c r="U11">
        <f t="shared" si="3"/>
        <v>-3</v>
      </c>
    </row>
    <row r="12" spans="1:21" x14ac:dyDescent="0.45">
      <c r="A12">
        <f t="shared" si="0"/>
        <v>2</v>
      </c>
      <c r="B12">
        <v>11</v>
      </c>
      <c r="C12" t="s">
        <v>29</v>
      </c>
      <c r="H12">
        <f>COUNTIF(Scoreboard!I:I,Players!C12)</f>
        <v>1</v>
      </c>
      <c r="I12" t="e">
        <f t="shared" si="1"/>
        <v>#DIV/0!</v>
      </c>
      <c r="J12">
        <f>_xlfn.RANK.AVG(H12,H12:H21)</f>
        <v>7.5</v>
      </c>
      <c r="K12" t="e">
        <f>_xlfn.RANK.AVG(I12,I12:I21)</f>
        <v>#DIV/0!</v>
      </c>
      <c r="M12">
        <f t="shared" si="5"/>
        <v>10</v>
      </c>
      <c r="N12" s="16" t="s">
        <v>16</v>
      </c>
      <c r="P12" s="10" t="s">
        <v>99</v>
      </c>
      <c r="Q12" s="10">
        <f t="shared" si="4"/>
        <v>11</v>
      </c>
      <c r="R12" s="10" t="s">
        <v>10</v>
      </c>
      <c r="S12">
        <f t="shared" si="4"/>
        <v>11</v>
      </c>
      <c r="T12">
        <f t="shared" si="2"/>
        <v>16</v>
      </c>
      <c r="U12">
        <f t="shared" si="3"/>
        <v>-5</v>
      </c>
    </row>
    <row r="13" spans="1:21" x14ac:dyDescent="0.45">
      <c r="A13">
        <f t="shared" si="0"/>
        <v>2</v>
      </c>
      <c r="B13">
        <v>12</v>
      </c>
      <c r="C13" t="s">
        <v>3</v>
      </c>
      <c r="H13">
        <f>COUNTIF(Scoreboard!I:I,Players!C13)</f>
        <v>8</v>
      </c>
      <c r="I13" t="e">
        <f t="shared" si="1"/>
        <v>#DIV/0!</v>
      </c>
      <c r="J13">
        <f>_xlfn.RANK.AVG(H13,H12:H21)</f>
        <v>1</v>
      </c>
      <c r="K13" t="e">
        <f>_xlfn.RANK.AVG(I13,I12:I21)</f>
        <v>#DIV/0!</v>
      </c>
      <c r="M13">
        <f t="shared" si="5"/>
        <v>11</v>
      </c>
      <c r="N13" s="16" t="s">
        <v>29</v>
      </c>
      <c r="P13" t="s">
        <v>15</v>
      </c>
      <c r="Q13">
        <f t="shared" si="4"/>
        <v>12</v>
      </c>
      <c r="R13" t="s">
        <v>11</v>
      </c>
      <c r="S13">
        <f t="shared" si="4"/>
        <v>12</v>
      </c>
      <c r="T13">
        <f t="shared" si="2"/>
        <v>18</v>
      </c>
      <c r="U13">
        <f t="shared" si="3"/>
        <v>-6</v>
      </c>
    </row>
    <row r="14" spans="1:21" x14ac:dyDescent="0.45">
      <c r="A14">
        <f t="shared" si="0"/>
        <v>2</v>
      </c>
      <c r="B14">
        <v>13</v>
      </c>
      <c r="C14" t="s">
        <v>8</v>
      </c>
      <c r="H14">
        <f>COUNTIF(Scoreboard!I:I,Players!C14)</f>
        <v>3</v>
      </c>
      <c r="I14" t="e">
        <f t="shared" si="1"/>
        <v>#DIV/0!</v>
      </c>
      <c r="J14">
        <f>_xlfn.RANK.AVG(H14,H12:H21)</f>
        <v>2.5</v>
      </c>
      <c r="K14" t="e">
        <f>_xlfn.RANK.AVG(I14,I12:I21)</f>
        <v>#DIV/0!</v>
      </c>
      <c r="M14">
        <f t="shared" si="5"/>
        <v>12</v>
      </c>
      <c r="N14" s="16" t="s">
        <v>3</v>
      </c>
      <c r="P14" t="s">
        <v>49</v>
      </c>
      <c r="Q14">
        <f t="shared" si="4"/>
        <v>13</v>
      </c>
      <c r="R14" t="s">
        <v>15</v>
      </c>
      <c r="S14">
        <f t="shared" si="4"/>
        <v>13</v>
      </c>
      <c r="T14">
        <f t="shared" si="2"/>
        <v>12</v>
      </c>
      <c r="U14">
        <f t="shared" si="3"/>
        <v>1</v>
      </c>
    </row>
    <row r="15" spans="1:21" x14ac:dyDescent="0.45">
      <c r="A15">
        <f t="shared" si="0"/>
        <v>2</v>
      </c>
      <c r="B15">
        <v>14</v>
      </c>
      <c r="C15" t="s">
        <v>49</v>
      </c>
      <c r="H15">
        <f>COUNTIF(Scoreboard!I:I,Players!C15)</f>
        <v>2</v>
      </c>
      <c r="I15" t="e">
        <f t="shared" si="1"/>
        <v>#DIV/0!</v>
      </c>
      <c r="J15">
        <f>_xlfn.RANK.AVG(H15,H12:H21)</f>
        <v>5</v>
      </c>
      <c r="K15" t="e">
        <f>_xlfn.RANK.AVG(I15,I12:I21)</f>
        <v>#DIV/0!</v>
      </c>
      <c r="M15">
        <f t="shared" si="5"/>
        <v>13</v>
      </c>
      <c r="N15" s="16" t="s">
        <v>8</v>
      </c>
      <c r="P15" t="s">
        <v>4</v>
      </c>
      <c r="Q15">
        <f t="shared" si="4"/>
        <v>14</v>
      </c>
      <c r="R15" t="s">
        <v>100</v>
      </c>
      <c r="S15">
        <f t="shared" si="4"/>
        <v>14</v>
      </c>
      <c r="T15">
        <f t="shared" si="2"/>
        <v>20</v>
      </c>
      <c r="U15">
        <f t="shared" si="3"/>
        <v>-6</v>
      </c>
    </row>
    <row r="16" spans="1:21" x14ac:dyDescent="0.45">
      <c r="A16">
        <f t="shared" si="0"/>
        <v>2</v>
      </c>
      <c r="B16">
        <v>15</v>
      </c>
      <c r="C16" t="s">
        <v>18</v>
      </c>
      <c r="H16">
        <f>COUNTIF(Scoreboard!I:I,Players!C16)</f>
        <v>0</v>
      </c>
      <c r="I16" t="e">
        <f t="shared" si="1"/>
        <v>#DIV/0!</v>
      </c>
      <c r="J16">
        <f>_xlfn.RANK.AVG(H16,H12:H21)</f>
        <v>9.5</v>
      </c>
      <c r="K16" t="e">
        <f>_xlfn.RANK.AVG(I16,I12:I21)</f>
        <v>#DIV/0!</v>
      </c>
      <c r="M16">
        <f t="shared" si="5"/>
        <v>14</v>
      </c>
      <c r="N16" s="16" t="s">
        <v>49</v>
      </c>
      <c r="P16" t="s">
        <v>0</v>
      </c>
      <c r="Q16">
        <f t="shared" si="4"/>
        <v>15</v>
      </c>
      <c r="R16" t="s">
        <v>0</v>
      </c>
      <c r="S16">
        <f t="shared" si="4"/>
        <v>15</v>
      </c>
      <c r="T16">
        <f t="shared" si="2"/>
        <v>15</v>
      </c>
      <c r="U16">
        <f t="shared" si="3"/>
        <v>0</v>
      </c>
    </row>
    <row r="17" spans="1:21" x14ac:dyDescent="0.45">
      <c r="A17">
        <f t="shared" si="0"/>
        <v>2</v>
      </c>
      <c r="B17">
        <v>16</v>
      </c>
      <c r="C17" t="s">
        <v>13</v>
      </c>
      <c r="H17">
        <f>COUNTIF(Scoreboard!I:I,Players!C17)</f>
        <v>1</v>
      </c>
      <c r="I17" t="e">
        <f t="shared" si="1"/>
        <v>#DIV/0!</v>
      </c>
      <c r="J17">
        <f>_xlfn.RANK.AVG(H17,H12:H21)</f>
        <v>7.5</v>
      </c>
      <c r="K17" t="e">
        <f>_xlfn.RANK.AVG(I17,I12:I21)</f>
        <v>#DIV/0!</v>
      </c>
      <c r="M17">
        <f t="shared" si="5"/>
        <v>15</v>
      </c>
      <c r="N17" s="16" t="s">
        <v>18</v>
      </c>
      <c r="P17" t="s">
        <v>10</v>
      </c>
      <c r="Q17">
        <f t="shared" si="4"/>
        <v>16</v>
      </c>
      <c r="R17" t="s">
        <v>99</v>
      </c>
      <c r="S17">
        <f t="shared" si="4"/>
        <v>16</v>
      </c>
      <c r="T17">
        <f t="shared" si="2"/>
        <v>11</v>
      </c>
      <c r="U17">
        <f t="shared" si="3"/>
        <v>5</v>
      </c>
    </row>
    <row r="18" spans="1:21" x14ac:dyDescent="0.45">
      <c r="A18">
        <f t="shared" si="0"/>
        <v>2</v>
      </c>
      <c r="B18">
        <v>17</v>
      </c>
      <c r="C18" t="s">
        <v>15</v>
      </c>
      <c r="H18">
        <f>COUNTIF(Scoreboard!I:I,Players!C18)</f>
        <v>3</v>
      </c>
      <c r="I18" t="e">
        <f t="shared" si="1"/>
        <v>#DIV/0!</v>
      </c>
      <c r="J18">
        <f>_xlfn.RANK.AVG(H18,H12:H21)</f>
        <v>2.5</v>
      </c>
      <c r="K18" t="e">
        <f>_xlfn.RANK.AVG(I18,I12:I21)</f>
        <v>#DIV/0!</v>
      </c>
      <c r="M18">
        <f t="shared" si="5"/>
        <v>16</v>
      </c>
      <c r="N18" s="16" t="s">
        <v>13</v>
      </c>
      <c r="P18" t="s">
        <v>53</v>
      </c>
      <c r="Q18">
        <f t="shared" si="4"/>
        <v>17</v>
      </c>
      <c r="R18" t="s">
        <v>8</v>
      </c>
      <c r="S18">
        <f t="shared" si="4"/>
        <v>17</v>
      </c>
      <c r="T18">
        <f t="shared" si="2"/>
        <v>23</v>
      </c>
      <c r="U18">
        <f t="shared" si="3"/>
        <v>-6</v>
      </c>
    </row>
    <row r="19" spans="1:21" x14ac:dyDescent="0.45">
      <c r="A19">
        <f t="shared" si="0"/>
        <v>2</v>
      </c>
      <c r="B19">
        <v>18</v>
      </c>
      <c r="C19" t="s">
        <v>55</v>
      </c>
      <c r="H19">
        <f>COUNTIF(Scoreboard!I:I,Players!C19)</f>
        <v>2</v>
      </c>
      <c r="I19" t="e">
        <f t="shared" si="1"/>
        <v>#DIV/0!</v>
      </c>
      <c r="J19">
        <f>_xlfn.RANK.AVG(H19,H12:H21)</f>
        <v>5</v>
      </c>
      <c r="K19" t="e">
        <f>_xlfn.RANK.AVG(I19,I12:I21)</f>
        <v>#DIV/0!</v>
      </c>
      <c r="M19">
        <f t="shared" si="5"/>
        <v>17</v>
      </c>
      <c r="N19" s="16" t="s">
        <v>15</v>
      </c>
      <c r="P19" t="s">
        <v>11</v>
      </c>
      <c r="Q19">
        <f t="shared" si="4"/>
        <v>18</v>
      </c>
      <c r="R19" t="s">
        <v>64</v>
      </c>
      <c r="S19">
        <f t="shared" si="4"/>
        <v>18</v>
      </c>
      <c r="T19">
        <f t="shared" si="2"/>
        <v>22</v>
      </c>
      <c r="U19">
        <f t="shared" si="3"/>
        <v>-4</v>
      </c>
    </row>
    <row r="20" spans="1:21" x14ac:dyDescent="0.45">
      <c r="A20">
        <f t="shared" si="0"/>
        <v>2</v>
      </c>
      <c r="B20">
        <v>19</v>
      </c>
      <c r="C20" t="s">
        <v>53</v>
      </c>
      <c r="H20">
        <f>COUNTIF(Scoreboard!I:I,Players!C20)</f>
        <v>0</v>
      </c>
      <c r="I20" t="e">
        <f t="shared" si="1"/>
        <v>#DIV/0!</v>
      </c>
      <c r="J20">
        <f>_xlfn.RANK.AVG(H20,H12:H21)</f>
        <v>9.5</v>
      </c>
      <c r="K20" t="e">
        <f>_xlfn.RANK.AVG(I20,I12:I21)</f>
        <v>#DIV/0!</v>
      </c>
      <c r="M20">
        <f t="shared" si="5"/>
        <v>18</v>
      </c>
      <c r="N20" s="16" t="s">
        <v>55</v>
      </c>
      <c r="P20" t="s">
        <v>30</v>
      </c>
      <c r="Q20">
        <f t="shared" si="4"/>
        <v>19</v>
      </c>
      <c r="R20" t="s">
        <v>4</v>
      </c>
      <c r="S20">
        <f t="shared" si="4"/>
        <v>19</v>
      </c>
      <c r="T20">
        <f t="shared" si="2"/>
        <v>14</v>
      </c>
      <c r="U20">
        <f t="shared" si="3"/>
        <v>5</v>
      </c>
    </row>
    <row r="21" spans="1:21" x14ac:dyDescent="0.45">
      <c r="A21">
        <f t="shared" si="0"/>
        <v>2</v>
      </c>
      <c r="B21">
        <v>20</v>
      </c>
      <c r="C21" t="s">
        <v>59</v>
      </c>
      <c r="H21">
        <f>COUNTIF(Scoreboard!I:I,Players!C21)</f>
        <v>2</v>
      </c>
      <c r="I21" t="e">
        <f t="shared" si="1"/>
        <v>#DIV/0!</v>
      </c>
      <c r="J21">
        <f>_xlfn.RANK.AVG(H21,H12:H21)</f>
        <v>5</v>
      </c>
      <c r="K21" t="e">
        <f>_xlfn.RANK.AVG(I21,I12:I21)</f>
        <v>#DIV/0!</v>
      </c>
      <c r="M21">
        <f t="shared" si="5"/>
        <v>19</v>
      </c>
      <c r="N21" s="16" t="s">
        <v>53</v>
      </c>
      <c r="P21" t="s">
        <v>100</v>
      </c>
      <c r="Q21">
        <f t="shared" si="4"/>
        <v>20</v>
      </c>
      <c r="R21" t="s">
        <v>20</v>
      </c>
      <c r="S21">
        <f t="shared" si="4"/>
        <v>20</v>
      </c>
      <c r="T21">
        <f t="shared" si="2"/>
        <v>9</v>
      </c>
      <c r="U21">
        <f t="shared" si="3"/>
        <v>11</v>
      </c>
    </row>
    <row r="22" spans="1:21" x14ac:dyDescent="0.45">
      <c r="A22">
        <f t="shared" si="0"/>
        <v>3</v>
      </c>
      <c r="B22">
        <v>21</v>
      </c>
      <c r="C22" t="s">
        <v>152</v>
      </c>
      <c r="H22">
        <f>COUNTIF(Scoreboard!I:I,Players!C22)</f>
        <v>3</v>
      </c>
      <c r="I22" t="e">
        <f t="shared" si="1"/>
        <v>#DIV/0!</v>
      </c>
      <c r="J22">
        <f>_xlfn.RANK.AVG(H22,H22:H31)</f>
        <v>3</v>
      </c>
      <c r="K22" t="e">
        <f>_xlfn.RANK.AVG(I22,I22:I31)</f>
        <v>#DIV/0!</v>
      </c>
      <c r="M22">
        <f t="shared" si="5"/>
        <v>20</v>
      </c>
      <c r="N22" s="16" t="s">
        <v>59</v>
      </c>
      <c r="P22" t="s">
        <v>5</v>
      </c>
      <c r="Q22">
        <f t="shared" si="4"/>
        <v>21</v>
      </c>
      <c r="R22" t="s">
        <v>53</v>
      </c>
      <c r="S22">
        <f t="shared" si="4"/>
        <v>21</v>
      </c>
      <c r="T22">
        <f t="shared" si="2"/>
        <v>17</v>
      </c>
      <c r="U22">
        <f t="shared" si="3"/>
        <v>4</v>
      </c>
    </row>
    <row r="23" spans="1:21" x14ac:dyDescent="0.45">
      <c r="A23">
        <f t="shared" si="0"/>
        <v>3</v>
      </c>
      <c r="B23">
        <v>22</v>
      </c>
      <c r="C23" t="s">
        <v>20</v>
      </c>
      <c r="H23">
        <f>COUNTIF(Scoreboard!I:I,Players!C23)</f>
        <v>2</v>
      </c>
      <c r="I23" t="e">
        <f t="shared" si="1"/>
        <v>#DIV/0!</v>
      </c>
      <c r="J23">
        <f>_xlfn.RANK.AVG(H23,H22:H31)</f>
        <v>4.5</v>
      </c>
      <c r="K23" t="e">
        <f>_xlfn.RANK.AVG(I23,I22:I31)</f>
        <v>#DIV/0!</v>
      </c>
      <c r="M23">
        <f t="shared" si="5"/>
        <v>21</v>
      </c>
      <c r="N23" s="16" t="s">
        <v>152</v>
      </c>
      <c r="P23" t="s">
        <v>64</v>
      </c>
      <c r="Q23">
        <f t="shared" si="4"/>
        <v>22</v>
      </c>
      <c r="R23" t="s">
        <v>55</v>
      </c>
      <c r="S23">
        <f t="shared" si="4"/>
        <v>22</v>
      </c>
      <c r="T23">
        <f t="shared" si="2"/>
        <v>31</v>
      </c>
      <c r="U23">
        <f t="shared" si="3"/>
        <v>-9</v>
      </c>
    </row>
    <row r="24" spans="1:21" x14ac:dyDescent="0.45">
      <c r="A24">
        <f t="shared" si="0"/>
        <v>3</v>
      </c>
      <c r="B24">
        <v>23</v>
      </c>
      <c r="C24" t="s">
        <v>132</v>
      </c>
      <c r="H24">
        <f>COUNTIF(Scoreboard!I:I,Players!C24)</f>
        <v>6</v>
      </c>
      <c r="I24" t="e">
        <f t="shared" si="1"/>
        <v>#DIV/0!</v>
      </c>
      <c r="J24">
        <f>_xlfn.RANK.AVG(H24,H22:H31)</f>
        <v>2</v>
      </c>
      <c r="K24" t="e">
        <f>_xlfn.RANK.AVG(I24,I22:I31)</f>
        <v>#DIV/0!</v>
      </c>
      <c r="M24">
        <f t="shared" si="5"/>
        <v>22</v>
      </c>
      <c r="N24" s="16" t="s">
        <v>20</v>
      </c>
      <c r="P24" t="s">
        <v>8</v>
      </c>
      <c r="Q24">
        <f t="shared" si="4"/>
        <v>23</v>
      </c>
      <c r="R24" t="s">
        <v>5</v>
      </c>
      <c r="S24">
        <f t="shared" si="4"/>
        <v>23</v>
      </c>
      <c r="T24">
        <f t="shared" si="2"/>
        <v>21</v>
      </c>
      <c r="U24">
        <f t="shared" si="3"/>
        <v>2</v>
      </c>
    </row>
    <row r="25" spans="1:21" x14ac:dyDescent="0.45">
      <c r="A25">
        <f t="shared" si="0"/>
        <v>3</v>
      </c>
      <c r="B25">
        <v>24</v>
      </c>
      <c r="C25" t="s">
        <v>26</v>
      </c>
      <c r="H25">
        <f>COUNTIF(Scoreboard!I:I,Players!C25)</f>
        <v>1</v>
      </c>
      <c r="I25" t="e">
        <f t="shared" si="1"/>
        <v>#DIV/0!</v>
      </c>
      <c r="J25">
        <f>_xlfn.RANK.AVG(H25,H22:H31)</f>
        <v>6.5</v>
      </c>
      <c r="K25" t="e">
        <f>_xlfn.RANK.AVG(I25,I22:I31)</f>
        <v>#DIV/0!</v>
      </c>
      <c r="M25">
        <f t="shared" si="5"/>
        <v>23</v>
      </c>
      <c r="N25" s="16" t="s">
        <v>132</v>
      </c>
      <c r="P25" t="s">
        <v>13</v>
      </c>
      <c r="Q25">
        <f t="shared" si="4"/>
        <v>24</v>
      </c>
      <c r="R25" t="s">
        <v>56</v>
      </c>
      <c r="S25">
        <f t="shared" si="4"/>
        <v>24</v>
      </c>
      <c r="T25">
        <f t="shared" si="2"/>
        <v>27</v>
      </c>
      <c r="U25">
        <f t="shared" si="3"/>
        <v>-3</v>
      </c>
    </row>
    <row r="26" spans="1:21" x14ac:dyDescent="0.45">
      <c r="A26">
        <f t="shared" si="0"/>
        <v>3</v>
      </c>
      <c r="B26">
        <v>25</v>
      </c>
      <c r="C26" t="s">
        <v>25</v>
      </c>
      <c r="H26">
        <f>COUNTIF(Scoreboard!I:I,Players!C26)</f>
        <v>2</v>
      </c>
      <c r="I26" t="e">
        <f t="shared" si="1"/>
        <v>#DIV/0!</v>
      </c>
      <c r="J26">
        <f>_xlfn.RANK.AVG(H26,H22:H31)</f>
        <v>4.5</v>
      </c>
      <c r="K26" t="e">
        <f>_xlfn.RANK.AVG(I26,I22:I31)</f>
        <v>#DIV/0!</v>
      </c>
      <c r="M26">
        <f t="shared" si="5"/>
        <v>24</v>
      </c>
      <c r="N26" s="16" t="s">
        <v>26</v>
      </c>
      <c r="P26" t="s">
        <v>50</v>
      </c>
      <c r="Q26">
        <f t="shared" si="4"/>
        <v>25</v>
      </c>
      <c r="R26" t="s">
        <v>18</v>
      </c>
      <c r="S26">
        <f t="shared" si="4"/>
        <v>25</v>
      </c>
      <c r="T26">
        <f t="shared" si="2"/>
        <v>29</v>
      </c>
      <c r="U26">
        <f t="shared" si="3"/>
        <v>-4</v>
      </c>
    </row>
    <row r="27" spans="1:21" x14ac:dyDescent="0.45">
      <c r="A27">
        <f t="shared" si="0"/>
        <v>3</v>
      </c>
      <c r="B27">
        <v>26</v>
      </c>
      <c r="C27" t="s">
        <v>11</v>
      </c>
      <c r="H27">
        <f>COUNTIF(Scoreboard!I:I,Players!C27)</f>
        <v>1</v>
      </c>
      <c r="I27" t="e">
        <f t="shared" si="1"/>
        <v>#DIV/0!</v>
      </c>
      <c r="J27">
        <f>_xlfn.RANK.AVG(H27,H22:H31)</f>
        <v>6.5</v>
      </c>
      <c r="K27" t="e">
        <f>_xlfn.RANK.AVG(I27,I22:I31)</f>
        <v>#DIV/0!</v>
      </c>
      <c r="M27">
        <f t="shared" si="5"/>
        <v>25</v>
      </c>
      <c r="N27" s="16" t="s">
        <v>25</v>
      </c>
      <c r="P27" t="s">
        <v>25</v>
      </c>
      <c r="Q27">
        <f t="shared" si="4"/>
        <v>26</v>
      </c>
      <c r="R27" t="s">
        <v>86</v>
      </c>
      <c r="S27">
        <f t="shared" si="4"/>
        <v>26</v>
      </c>
      <c r="T27">
        <f t="shared" si="2"/>
        <v>30</v>
      </c>
      <c r="U27">
        <f t="shared" si="3"/>
        <v>-4</v>
      </c>
    </row>
    <row r="28" spans="1:21" x14ac:dyDescent="0.45">
      <c r="A28">
        <f t="shared" si="0"/>
        <v>3</v>
      </c>
      <c r="B28">
        <v>27</v>
      </c>
      <c r="C28" t="s">
        <v>61</v>
      </c>
      <c r="H28">
        <f>COUNTIF(Scoreboard!I:I,Players!C28)</f>
        <v>7</v>
      </c>
      <c r="I28" t="e">
        <f t="shared" si="1"/>
        <v>#DIV/0!</v>
      </c>
      <c r="J28">
        <f>_xlfn.RANK.AVG(H28,H22:H31)</f>
        <v>1</v>
      </c>
      <c r="K28" t="e">
        <f>_xlfn.RANK.AVG(I28,I22:I31)</f>
        <v>#DIV/0!</v>
      </c>
      <c r="M28">
        <f t="shared" si="5"/>
        <v>26</v>
      </c>
      <c r="N28" s="16" t="s">
        <v>11</v>
      </c>
      <c r="P28" t="s">
        <v>56</v>
      </c>
      <c r="Q28">
        <f t="shared" si="4"/>
        <v>27</v>
      </c>
      <c r="R28" t="s">
        <v>13</v>
      </c>
      <c r="S28">
        <f t="shared" si="4"/>
        <v>27</v>
      </c>
      <c r="T28">
        <f t="shared" si="2"/>
        <v>24</v>
      </c>
      <c r="U28">
        <f t="shared" si="3"/>
        <v>3</v>
      </c>
    </row>
    <row r="29" spans="1:21" x14ac:dyDescent="0.45">
      <c r="A29">
        <f t="shared" si="0"/>
        <v>3</v>
      </c>
      <c r="B29">
        <v>28</v>
      </c>
      <c r="C29" t="s">
        <v>99</v>
      </c>
      <c r="H29">
        <f>COUNTIF(Scoreboard!I:I,Players!C29)</f>
        <v>0</v>
      </c>
      <c r="I29" t="e">
        <f t="shared" si="1"/>
        <v>#DIV/0!</v>
      </c>
      <c r="J29">
        <f>_xlfn.RANK.AVG(H29,H22:H31)</f>
        <v>9</v>
      </c>
      <c r="K29" t="e">
        <f>_xlfn.RANK.AVG(I29,I22:I31)</f>
        <v>#DIV/0!</v>
      </c>
      <c r="M29">
        <f t="shared" si="5"/>
        <v>27</v>
      </c>
      <c r="N29" s="16" t="s">
        <v>61</v>
      </c>
      <c r="P29" t="s">
        <v>57</v>
      </c>
      <c r="Q29">
        <f t="shared" si="4"/>
        <v>28</v>
      </c>
      <c r="R29" t="s">
        <v>30</v>
      </c>
      <c r="S29">
        <f t="shared" si="4"/>
        <v>28</v>
      </c>
      <c r="T29">
        <f t="shared" si="2"/>
        <v>19</v>
      </c>
      <c r="U29">
        <f t="shared" si="3"/>
        <v>9</v>
      </c>
    </row>
    <row r="30" spans="1:21" x14ac:dyDescent="0.45">
      <c r="A30">
        <f t="shared" si="0"/>
        <v>3</v>
      </c>
      <c r="B30">
        <v>29</v>
      </c>
      <c r="C30" t="s">
        <v>23</v>
      </c>
      <c r="H30">
        <f>COUNTIF(Scoreboard!I:I,Players!C30)</f>
        <v>0</v>
      </c>
      <c r="I30" t="e">
        <f t="shared" si="1"/>
        <v>#DIV/0!</v>
      </c>
      <c r="J30">
        <f>_xlfn.RANK.AVG(H30,H22:H31)</f>
        <v>9</v>
      </c>
      <c r="K30" t="e">
        <f>_xlfn.RANK.AVG(I30,I22:I31)</f>
        <v>#DIV/0!</v>
      </c>
      <c r="M30">
        <f t="shared" si="5"/>
        <v>28</v>
      </c>
      <c r="N30" s="16" t="s">
        <v>99</v>
      </c>
      <c r="P30" t="s">
        <v>18</v>
      </c>
      <c r="Q30">
        <f t="shared" si="4"/>
        <v>29</v>
      </c>
      <c r="R30" t="s">
        <v>25</v>
      </c>
      <c r="S30">
        <f t="shared" si="4"/>
        <v>29</v>
      </c>
      <c r="T30">
        <f t="shared" si="2"/>
        <v>26</v>
      </c>
      <c r="U30">
        <f t="shared" si="3"/>
        <v>3</v>
      </c>
    </row>
    <row r="31" spans="1:21" x14ac:dyDescent="0.45">
      <c r="A31">
        <f t="shared" si="0"/>
        <v>3</v>
      </c>
      <c r="B31">
        <v>30</v>
      </c>
      <c r="C31" t="s">
        <v>64</v>
      </c>
      <c r="H31">
        <f>COUNTIF(Scoreboard!I:I,Players!C31)</f>
        <v>0</v>
      </c>
      <c r="I31" t="e">
        <f t="shared" si="1"/>
        <v>#DIV/0!</v>
      </c>
      <c r="J31">
        <f>_xlfn.RANK.AVG(H31,H22:H31)</f>
        <v>9</v>
      </c>
      <c r="K31" t="e">
        <f>_xlfn.RANK.AVG(I31,I22:I31)</f>
        <v>#DIV/0!</v>
      </c>
      <c r="M31">
        <f t="shared" si="5"/>
        <v>29</v>
      </c>
      <c r="N31" s="16" t="s">
        <v>23</v>
      </c>
      <c r="P31" t="s">
        <v>86</v>
      </c>
      <c r="Q31">
        <f t="shared" si="4"/>
        <v>30</v>
      </c>
      <c r="R31" t="s">
        <v>26</v>
      </c>
      <c r="S31">
        <f t="shared" si="4"/>
        <v>30</v>
      </c>
      <c r="T31">
        <f t="shared" si="2"/>
        <v>34</v>
      </c>
      <c r="U31">
        <f t="shared" si="3"/>
        <v>-4</v>
      </c>
    </row>
    <row r="32" spans="1:21" x14ac:dyDescent="0.45">
      <c r="A32">
        <f t="shared" si="0"/>
        <v>4</v>
      </c>
      <c r="B32">
        <v>31</v>
      </c>
      <c r="C32" t="s">
        <v>1</v>
      </c>
      <c r="H32">
        <f>COUNTIF(Scoreboard!I:I,Players!C32)</f>
        <v>2</v>
      </c>
      <c r="I32" t="e">
        <f t="shared" si="1"/>
        <v>#DIV/0!</v>
      </c>
      <c r="J32">
        <f>_xlfn.RANK.AVG(H32,H32:H41)</f>
        <v>5</v>
      </c>
      <c r="K32" t="e">
        <f>_xlfn.RANK.AVG(I32,I32:I41)</f>
        <v>#DIV/0!</v>
      </c>
      <c r="M32">
        <f t="shared" si="5"/>
        <v>30</v>
      </c>
      <c r="N32" s="16" t="s">
        <v>64</v>
      </c>
      <c r="P32" t="s">
        <v>55</v>
      </c>
      <c r="Q32">
        <f t="shared" si="4"/>
        <v>31</v>
      </c>
      <c r="R32" t="s">
        <v>50</v>
      </c>
      <c r="S32">
        <f t="shared" si="4"/>
        <v>31</v>
      </c>
      <c r="T32">
        <f t="shared" si="2"/>
        <v>25</v>
      </c>
      <c r="U32">
        <f t="shared" si="3"/>
        <v>6</v>
      </c>
    </row>
    <row r="33" spans="1:21" x14ac:dyDescent="0.45">
      <c r="A33">
        <f t="shared" si="0"/>
        <v>4</v>
      </c>
      <c r="B33">
        <v>32</v>
      </c>
      <c r="C33" t="s">
        <v>0</v>
      </c>
      <c r="H33">
        <f>COUNTIF(Scoreboard!I:I,Players!C33)</f>
        <v>5</v>
      </c>
      <c r="I33" t="e">
        <f t="shared" si="1"/>
        <v>#DIV/0!</v>
      </c>
      <c r="J33">
        <f>_xlfn.RANK.AVG(H33,H32:H41)</f>
        <v>1</v>
      </c>
      <c r="K33" t="e">
        <f>_xlfn.RANK.AVG(I33,I32:I41)</f>
        <v>#DIV/0!</v>
      </c>
      <c r="M33">
        <f t="shared" si="5"/>
        <v>31</v>
      </c>
      <c r="N33" s="16" t="s">
        <v>1</v>
      </c>
      <c r="P33" t="s">
        <v>1</v>
      </c>
      <c r="Q33">
        <f t="shared" si="4"/>
        <v>32</v>
      </c>
      <c r="R33" t="s">
        <v>57</v>
      </c>
      <c r="S33">
        <f t="shared" si="4"/>
        <v>32</v>
      </c>
      <c r="T33">
        <f t="shared" si="2"/>
        <v>28</v>
      </c>
      <c r="U33">
        <f t="shared" si="3"/>
        <v>4</v>
      </c>
    </row>
    <row r="34" spans="1:21" x14ac:dyDescent="0.45">
      <c r="A34">
        <f t="shared" si="0"/>
        <v>4</v>
      </c>
      <c r="B34">
        <v>33</v>
      </c>
      <c r="C34" t="s">
        <v>101</v>
      </c>
      <c r="H34">
        <f>COUNTIF(Scoreboard!I:I,Players!C34)</f>
        <v>4</v>
      </c>
      <c r="I34" t="e">
        <f t="shared" si="1"/>
        <v>#DIV/0!</v>
      </c>
      <c r="J34">
        <f>_xlfn.RANK.AVG(H34,H32:H41)</f>
        <v>2.5</v>
      </c>
      <c r="K34" t="e">
        <f>_xlfn.RANK.AVG(I34,I32:I41)</f>
        <v>#DIV/0!</v>
      </c>
      <c r="M34">
        <f t="shared" si="5"/>
        <v>32</v>
      </c>
      <c r="N34" s="16" t="s">
        <v>0</v>
      </c>
      <c r="P34" t="s">
        <v>59</v>
      </c>
      <c r="Q34">
        <f t="shared" si="4"/>
        <v>33</v>
      </c>
      <c r="R34" t="s">
        <v>1</v>
      </c>
      <c r="S34">
        <f t="shared" si="4"/>
        <v>33</v>
      </c>
      <c r="T34">
        <f t="shared" si="2"/>
        <v>32</v>
      </c>
      <c r="U34">
        <f t="shared" si="3"/>
        <v>1</v>
      </c>
    </row>
    <row r="35" spans="1:21" x14ac:dyDescent="0.45">
      <c r="A35">
        <f t="shared" si="0"/>
        <v>4</v>
      </c>
      <c r="B35">
        <v>34</v>
      </c>
      <c r="C35" t="s">
        <v>153</v>
      </c>
      <c r="H35">
        <f>COUNTIF(Scoreboard!I:I,Players!C35)</f>
        <v>3</v>
      </c>
      <c r="I35" t="e">
        <f t="shared" si="1"/>
        <v>#DIV/0!</v>
      </c>
      <c r="J35">
        <f>_xlfn.RANK.AVG(H35,H32:H41)</f>
        <v>4</v>
      </c>
      <c r="K35" t="e">
        <f>_xlfn.RANK.AVG(I35,I32:I41)</f>
        <v>#DIV/0!</v>
      </c>
      <c r="M35">
        <f t="shared" si="5"/>
        <v>33</v>
      </c>
      <c r="N35" s="16" t="s">
        <v>101</v>
      </c>
      <c r="P35" t="s">
        <v>26</v>
      </c>
      <c r="Q35">
        <f t="shared" si="4"/>
        <v>34</v>
      </c>
      <c r="R35" t="s">
        <v>6</v>
      </c>
      <c r="S35">
        <f t="shared" si="4"/>
        <v>34</v>
      </c>
      <c r="T35">
        <f t="shared" si="2"/>
        <v>37</v>
      </c>
      <c r="U35">
        <f t="shared" si="3"/>
        <v>-3</v>
      </c>
    </row>
    <row r="36" spans="1:21" x14ac:dyDescent="0.45">
      <c r="A36">
        <f t="shared" si="0"/>
        <v>4</v>
      </c>
      <c r="B36">
        <v>35</v>
      </c>
      <c r="C36" t="s">
        <v>102</v>
      </c>
      <c r="H36">
        <f>COUNTIF(Scoreboard!I:I,Players!C36)</f>
        <v>1</v>
      </c>
      <c r="I36" t="e">
        <f t="shared" si="1"/>
        <v>#DIV/0!</v>
      </c>
      <c r="J36">
        <f>_xlfn.RANK.AVG(H36,H32:H41)</f>
        <v>7.5</v>
      </c>
      <c r="K36" t="e">
        <f>_xlfn.RANK.AVG(I36,I32:I41)</f>
        <v>#DIV/0!</v>
      </c>
      <c r="M36">
        <f t="shared" si="5"/>
        <v>34</v>
      </c>
      <c r="N36" s="16" t="s">
        <v>153</v>
      </c>
      <c r="P36" t="s">
        <v>101</v>
      </c>
      <c r="Q36">
        <f t="shared" si="4"/>
        <v>35</v>
      </c>
      <c r="R36" t="s">
        <v>102</v>
      </c>
      <c r="S36">
        <f t="shared" si="4"/>
        <v>35</v>
      </c>
      <c r="T36">
        <f t="shared" si="2"/>
        <v>36</v>
      </c>
      <c r="U36">
        <f t="shared" si="3"/>
        <v>-1</v>
      </c>
    </row>
    <row r="37" spans="1:21" x14ac:dyDescent="0.45">
      <c r="A37">
        <f t="shared" si="0"/>
        <v>4</v>
      </c>
      <c r="B37">
        <v>36</v>
      </c>
      <c r="C37" t="s">
        <v>50</v>
      </c>
      <c r="H37">
        <f>COUNTIF(Scoreboard!I:I,Players!C37)</f>
        <v>1</v>
      </c>
      <c r="I37" t="e">
        <f t="shared" si="1"/>
        <v>#DIV/0!</v>
      </c>
      <c r="J37">
        <f>_xlfn.RANK.AVG(H37,H32:H41)</f>
        <v>7.5</v>
      </c>
      <c r="K37" t="e">
        <f>_xlfn.RANK.AVG(I37,I32:I41)</f>
        <v>#DIV/0!</v>
      </c>
      <c r="M37">
        <f t="shared" si="5"/>
        <v>35</v>
      </c>
      <c r="N37" s="16" t="s">
        <v>102</v>
      </c>
      <c r="P37" t="s">
        <v>102</v>
      </c>
      <c r="Q37">
        <f t="shared" si="4"/>
        <v>36</v>
      </c>
      <c r="R37" t="s">
        <v>23</v>
      </c>
      <c r="S37">
        <f t="shared" si="4"/>
        <v>36</v>
      </c>
      <c r="T37">
        <f t="shared" si="2"/>
        <v>54</v>
      </c>
      <c r="U37">
        <f t="shared" si="3"/>
        <v>-18</v>
      </c>
    </row>
    <row r="38" spans="1:21" x14ac:dyDescent="0.45">
      <c r="A38">
        <f t="shared" si="0"/>
        <v>4</v>
      </c>
      <c r="B38">
        <v>37</v>
      </c>
      <c r="C38" t="s">
        <v>60</v>
      </c>
      <c r="H38">
        <f>COUNTIF(Scoreboard!I:I,Players!C38)</f>
        <v>4</v>
      </c>
      <c r="I38" t="e">
        <f t="shared" si="1"/>
        <v>#DIV/0!</v>
      </c>
      <c r="J38">
        <f>_xlfn.RANK.AVG(H38,H32:H41)</f>
        <v>2.5</v>
      </c>
      <c r="K38" t="e">
        <f>_xlfn.RANK.AVG(I38,I32:I41)</f>
        <v>#DIV/0!</v>
      </c>
      <c r="M38">
        <f t="shared" si="5"/>
        <v>36</v>
      </c>
      <c r="N38" s="16" t="s">
        <v>50</v>
      </c>
      <c r="P38" t="s">
        <v>6</v>
      </c>
      <c r="Q38">
        <f t="shared" si="4"/>
        <v>37</v>
      </c>
      <c r="R38" t="s">
        <v>59</v>
      </c>
      <c r="S38">
        <f t="shared" si="4"/>
        <v>37</v>
      </c>
      <c r="T38">
        <f t="shared" si="2"/>
        <v>33</v>
      </c>
      <c r="U38">
        <f t="shared" si="3"/>
        <v>4</v>
      </c>
    </row>
    <row r="39" spans="1:21" x14ac:dyDescent="0.45">
      <c r="A39">
        <f t="shared" si="0"/>
        <v>4</v>
      </c>
      <c r="B39">
        <v>38</v>
      </c>
      <c r="C39" t="s">
        <v>9</v>
      </c>
      <c r="H39">
        <f>COUNTIF(Scoreboard!I:I,Players!C39)</f>
        <v>1</v>
      </c>
      <c r="I39" t="e">
        <f t="shared" si="1"/>
        <v>#DIV/0!</v>
      </c>
      <c r="J39">
        <f>_xlfn.RANK.AVG(H39,H32:H41)</f>
        <v>7.5</v>
      </c>
      <c r="K39" t="e">
        <f>_xlfn.RANK.AVG(I39,I32:I41)</f>
        <v>#DIV/0!</v>
      </c>
      <c r="M39">
        <f t="shared" si="5"/>
        <v>37</v>
      </c>
      <c r="N39" s="16" t="s">
        <v>60</v>
      </c>
      <c r="P39" t="s">
        <v>19</v>
      </c>
      <c r="Q39">
        <f t="shared" si="4"/>
        <v>38</v>
      </c>
      <c r="R39" t="s">
        <v>131</v>
      </c>
      <c r="S39">
        <f t="shared" si="4"/>
        <v>38</v>
      </c>
      <c r="T39">
        <f t="shared" si="2"/>
        <v>53</v>
      </c>
      <c r="U39">
        <f t="shared" si="3"/>
        <v>-15</v>
      </c>
    </row>
    <row r="40" spans="1:21" x14ac:dyDescent="0.45">
      <c r="A40">
        <f t="shared" si="0"/>
        <v>4</v>
      </c>
      <c r="B40">
        <v>39</v>
      </c>
      <c r="C40" t="s">
        <v>154</v>
      </c>
      <c r="H40">
        <f>COUNTIF(Scoreboard!I:I,Players!C40)</f>
        <v>1</v>
      </c>
      <c r="I40" t="e">
        <f t="shared" si="1"/>
        <v>#DIV/0!</v>
      </c>
      <c r="J40">
        <f>_xlfn.RANK.AVG(H40,H32:H41)</f>
        <v>7.5</v>
      </c>
      <c r="K40" t="e">
        <f>_xlfn.RANK.AVG(I40,I32:I41)</f>
        <v>#DIV/0!</v>
      </c>
      <c r="M40">
        <f t="shared" si="5"/>
        <v>38</v>
      </c>
      <c r="N40" s="16" t="s">
        <v>9</v>
      </c>
      <c r="P40" t="s">
        <v>9</v>
      </c>
      <c r="Q40">
        <f t="shared" si="4"/>
        <v>39</v>
      </c>
      <c r="R40" t="s">
        <v>106</v>
      </c>
      <c r="S40">
        <f t="shared" si="4"/>
        <v>39</v>
      </c>
      <c r="T40">
        <f t="shared" si="2"/>
        <v>49</v>
      </c>
      <c r="U40">
        <f t="shared" si="3"/>
        <v>-10</v>
      </c>
    </row>
    <row r="41" spans="1:21" x14ac:dyDescent="0.45">
      <c r="A41">
        <f t="shared" si="0"/>
        <v>4</v>
      </c>
      <c r="B41">
        <v>40</v>
      </c>
      <c r="C41" t="s">
        <v>155</v>
      </c>
      <c r="H41">
        <f>COUNTIF(Scoreboard!I:I,Players!C41)</f>
        <v>0</v>
      </c>
      <c r="I41" t="e">
        <f t="shared" si="1"/>
        <v>#DIV/0!</v>
      </c>
      <c r="J41">
        <f>_xlfn.RANK.AVG(H41,H32:H41)</f>
        <v>10</v>
      </c>
      <c r="K41" t="e">
        <f>_xlfn.RANK.AVG(I41,I32:I41)</f>
        <v>#DIV/0!</v>
      </c>
      <c r="M41">
        <f t="shared" si="5"/>
        <v>39</v>
      </c>
      <c r="N41" s="16" t="s">
        <v>154</v>
      </c>
      <c r="P41" t="s">
        <v>51</v>
      </c>
      <c r="Q41">
        <f t="shared" si="4"/>
        <v>40</v>
      </c>
      <c r="R41" t="s">
        <v>132</v>
      </c>
      <c r="S41">
        <f t="shared" si="4"/>
        <v>40</v>
      </c>
      <c r="T41" t="e">
        <f t="shared" si="2"/>
        <v>#N/A</v>
      </c>
      <c r="U41" t="e">
        <f t="shared" si="3"/>
        <v>#N/A</v>
      </c>
    </row>
    <row r="42" spans="1:21" x14ac:dyDescent="0.45">
      <c r="A42">
        <f t="shared" si="0"/>
        <v>5</v>
      </c>
      <c r="B42">
        <v>41</v>
      </c>
      <c r="C42" t="s">
        <v>6</v>
      </c>
      <c r="H42">
        <f>COUNTIF(Scoreboard!I:I,Players!C42)</f>
        <v>3</v>
      </c>
      <c r="I42" t="e">
        <f t="shared" si="1"/>
        <v>#DIV/0!</v>
      </c>
      <c r="J42">
        <f>_xlfn.RANK.AVG(H42,H42:H51)</f>
        <v>3.5</v>
      </c>
      <c r="K42" t="e">
        <f>_xlfn.RANK.AVG(I42,I42:I51)</f>
        <v>#DIV/0!</v>
      </c>
      <c r="M42">
        <f t="shared" si="5"/>
        <v>40</v>
      </c>
      <c r="N42" s="16" t="s">
        <v>155</v>
      </c>
      <c r="P42" t="s">
        <v>103</v>
      </c>
      <c r="Q42">
        <f t="shared" si="4"/>
        <v>41</v>
      </c>
      <c r="R42" t="s">
        <v>51</v>
      </c>
      <c r="S42">
        <f t="shared" si="4"/>
        <v>41</v>
      </c>
      <c r="T42">
        <f t="shared" si="2"/>
        <v>40</v>
      </c>
      <c r="U42">
        <f t="shared" si="3"/>
        <v>1</v>
      </c>
    </row>
    <row r="43" spans="1:21" x14ac:dyDescent="0.45">
      <c r="A43">
        <f t="shared" si="0"/>
        <v>5</v>
      </c>
      <c r="B43">
        <v>42</v>
      </c>
      <c r="C43" t="s">
        <v>156</v>
      </c>
      <c r="H43">
        <f>COUNTIF(Scoreboard!I:I,Players!C43)</f>
        <v>1</v>
      </c>
      <c r="I43" t="e">
        <f t="shared" si="1"/>
        <v>#DIV/0!</v>
      </c>
      <c r="J43">
        <f>_xlfn.RANK.AVG(H43,H42:H51)</f>
        <v>8</v>
      </c>
      <c r="K43" t="e">
        <f>_xlfn.RANK.AVG(I43,I42:I51)</f>
        <v>#DIV/0!</v>
      </c>
      <c r="M43">
        <f t="shared" si="5"/>
        <v>41</v>
      </c>
      <c r="N43" s="16" t="s">
        <v>6</v>
      </c>
      <c r="P43" t="s">
        <v>21</v>
      </c>
      <c r="Q43">
        <f t="shared" si="4"/>
        <v>42</v>
      </c>
      <c r="R43" t="s">
        <v>63</v>
      </c>
      <c r="S43">
        <f t="shared" si="4"/>
        <v>42</v>
      </c>
      <c r="T43">
        <f t="shared" si="2"/>
        <v>46</v>
      </c>
      <c r="U43">
        <f t="shared" si="3"/>
        <v>-4</v>
      </c>
    </row>
    <row r="44" spans="1:21" x14ac:dyDescent="0.45">
      <c r="A44">
        <f t="shared" si="0"/>
        <v>5</v>
      </c>
      <c r="B44">
        <v>43</v>
      </c>
      <c r="C44" t="s">
        <v>157</v>
      </c>
      <c r="H44">
        <f>COUNTIF(Scoreboard!I:I,Players!C44)</f>
        <v>3</v>
      </c>
      <c r="I44" t="e">
        <f t="shared" si="1"/>
        <v>#DIV/0!</v>
      </c>
      <c r="J44">
        <f>_xlfn.RANK.AVG(H44,H42:H51)</f>
        <v>3.5</v>
      </c>
      <c r="K44" t="e">
        <f>_xlfn.RANK.AVG(I44,I42:I51)</f>
        <v>#DIV/0!</v>
      </c>
      <c r="M44">
        <f t="shared" si="5"/>
        <v>42</v>
      </c>
      <c r="N44" s="16" t="s">
        <v>156</v>
      </c>
      <c r="P44" t="s">
        <v>61</v>
      </c>
      <c r="Q44">
        <f t="shared" si="4"/>
        <v>43</v>
      </c>
      <c r="R44" t="s">
        <v>19</v>
      </c>
      <c r="S44">
        <f t="shared" si="4"/>
        <v>43</v>
      </c>
      <c r="T44">
        <f t="shared" si="2"/>
        <v>38</v>
      </c>
      <c r="U44">
        <f t="shared" si="3"/>
        <v>5</v>
      </c>
    </row>
    <row r="45" spans="1:21" x14ac:dyDescent="0.45">
      <c r="A45">
        <f t="shared" si="0"/>
        <v>5</v>
      </c>
      <c r="B45">
        <v>44</v>
      </c>
      <c r="C45" t="s">
        <v>131</v>
      </c>
      <c r="H45">
        <f>COUNTIF(Scoreboard!I:I,Players!C45)</f>
        <v>2</v>
      </c>
      <c r="I45" t="e">
        <f t="shared" si="1"/>
        <v>#DIV/0!</v>
      </c>
      <c r="J45">
        <f>_xlfn.RANK.AVG(H45,H42:H51)</f>
        <v>5.5</v>
      </c>
      <c r="K45" t="e">
        <f>_xlfn.RANK.AVG(I45,I42:I51)</f>
        <v>#DIV/0!</v>
      </c>
      <c r="M45">
        <f t="shared" si="5"/>
        <v>43</v>
      </c>
      <c r="N45" s="16" t="s">
        <v>157</v>
      </c>
      <c r="P45" t="s">
        <v>60</v>
      </c>
      <c r="Q45">
        <f t="shared" si="4"/>
        <v>44</v>
      </c>
      <c r="R45" t="s">
        <v>61</v>
      </c>
      <c r="S45">
        <f t="shared" si="4"/>
        <v>44</v>
      </c>
      <c r="T45">
        <f t="shared" si="2"/>
        <v>43</v>
      </c>
      <c r="U45">
        <f t="shared" si="3"/>
        <v>1</v>
      </c>
    </row>
    <row r="46" spans="1:21" x14ac:dyDescent="0.45">
      <c r="A46">
        <f t="shared" si="0"/>
        <v>5</v>
      </c>
      <c r="B46">
        <v>45</v>
      </c>
      <c r="C46" t="s">
        <v>57</v>
      </c>
      <c r="H46">
        <f>COUNTIF(Scoreboard!I:I,Players!C46)</f>
        <v>4</v>
      </c>
      <c r="I46" t="e">
        <f t="shared" si="1"/>
        <v>#DIV/0!</v>
      </c>
      <c r="J46">
        <f>_xlfn.RANK.AVG(H46,H42:H51)</f>
        <v>2</v>
      </c>
      <c r="K46" t="e">
        <f>_xlfn.RANK.AVG(I46,I42:I51)</f>
        <v>#DIV/0!</v>
      </c>
      <c r="M46">
        <f t="shared" si="5"/>
        <v>44</v>
      </c>
      <c r="N46" s="16" t="s">
        <v>131</v>
      </c>
      <c r="P46" t="s">
        <v>22</v>
      </c>
      <c r="Q46">
        <f t="shared" si="4"/>
        <v>45</v>
      </c>
      <c r="R46" t="s">
        <v>9</v>
      </c>
      <c r="S46">
        <f t="shared" si="4"/>
        <v>45</v>
      </c>
      <c r="T46">
        <f t="shared" si="2"/>
        <v>39</v>
      </c>
      <c r="U46">
        <f t="shared" si="3"/>
        <v>6</v>
      </c>
    </row>
    <row r="47" spans="1:21" x14ac:dyDescent="0.45">
      <c r="A47">
        <f t="shared" si="0"/>
        <v>5</v>
      </c>
      <c r="B47">
        <v>46</v>
      </c>
      <c r="C47" t="s">
        <v>158</v>
      </c>
      <c r="H47">
        <f>COUNTIF(Scoreboard!I:I,Players!C47)</f>
        <v>5</v>
      </c>
      <c r="I47" t="e">
        <f t="shared" si="1"/>
        <v>#DIV/0!</v>
      </c>
      <c r="J47">
        <f>_xlfn.RANK.AVG(H47,H42:H51)</f>
        <v>1</v>
      </c>
      <c r="K47" t="e">
        <f>_xlfn.RANK.AVG(I47,I42:I51)</f>
        <v>#DIV/0!</v>
      </c>
      <c r="M47">
        <f t="shared" si="5"/>
        <v>45</v>
      </c>
      <c r="N47" s="16" t="s">
        <v>57</v>
      </c>
      <c r="P47" t="s">
        <v>63</v>
      </c>
      <c r="Q47">
        <f t="shared" si="4"/>
        <v>46</v>
      </c>
      <c r="R47" t="s">
        <v>111</v>
      </c>
      <c r="S47">
        <f t="shared" si="4"/>
        <v>46</v>
      </c>
      <c r="T47">
        <f t="shared" si="2"/>
        <v>57</v>
      </c>
      <c r="U47">
        <f t="shared" si="3"/>
        <v>-11</v>
      </c>
    </row>
    <row r="48" spans="1:21" x14ac:dyDescent="0.45">
      <c r="A48">
        <f t="shared" si="0"/>
        <v>5</v>
      </c>
      <c r="B48">
        <v>47</v>
      </c>
      <c r="C48" t="s">
        <v>159</v>
      </c>
      <c r="H48">
        <f>COUNTIF(Scoreboard!I:I,Players!C48)</f>
        <v>1</v>
      </c>
      <c r="I48" t="e">
        <f t="shared" si="1"/>
        <v>#DIV/0!</v>
      </c>
      <c r="J48">
        <f>_xlfn.RANK.AVG(H48,H42:H51)</f>
        <v>8</v>
      </c>
      <c r="K48" t="e">
        <f>_xlfn.RANK.AVG(I48,I42:I51)</f>
        <v>#DIV/0!</v>
      </c>
      <c r="M48">
        <f t="shared" si="5"/>
        <v>46</v>
      </c>
      <c r="N48" s="16" t="s">
        <v>158</v>
      </c>
      <c r="P48" t="s">
        <v>104</v>
      </c>
      <c r="Q48">
        <f t="shared" si="4"/>
        <v>47</v>
      </c>
      <c r="R48" t="s">
        <v>101</v>
      </c>
      <c r="S48">
        <f t="shared" si="4"/>
        <v>47</v>
      </c>
      <c r="T48">
        <f t="shared" si="2"/>
        <v>35</v>
      </c>
      <c r="U48">
        <f t="shared" si="3"/>
        <v>12</v>
      </c>
    </row>
    <row r="49" spans="1:21" x14ac:dyDescent="0.45">
      <c r="A49">
        <f t="shared" si="0"/>
        <v>5</v>
      </c>
      <c r="B49">
        <v>48</v>
      </c>
      <c r="C49" t="s">
        <v>160</v>
      </c>
      <c r="H49">
        <f>COUNTIF(Scoreboard!I:I,Players!C49)</f>
        <v>0</v>
      </c>
      <c r="I49" t="e">
        <f t="shared" si="1"/>
        <v>#DIV/0!</v>
      </c>
      <c r="J49">
        <f>_xlfn.RANK.AVG(H49,H42:H51)</f>
        <v>10</v>
      </c>
      <c r="K49" t="e">
        <f>_xlfn.RANK.AVG(I49,I42:I51)</f>
        <v>#DIV/0!</v>
      </c>
      <c r="M49">
        <f t="shared" si="5"/>
        <v>47</v>
      </c>
      <c r="N49" s="16" t="s">
        <v>159</v>
      </c>
      <c r="P49" t="s">
        <v>105</v>
      </c>
      <c r="Q49">
        <f t="shared" si="4"/>
        <v>48</v>
      </c>
      <c r="R49" t="s">
        <v>103</v>
      </c>
      <c r="S49">
        <f t="shared" si="4"/>
        <v>48</v>
      </c>
      <c r="T49">
        <f t="shared" si="2"/>
        <v>41</v>
      </c>
      <c r="U49">
        <f t="shared" si="3"/>
        <v>7</v>
      </c>
    </row>
    <row r="50" spans="1:21" x14ac:dyDescent="0.45">
      <c r="A50">
        <f t="shared" si="0"/>
        <v>5</v>
      </c>
      <c r="B50">
        <v>49</v>
      </c>
      <c r="C50" t="s">
        <v>100</v>
      </c>
      <c r="H50">
        <f>COUNTIF(Scoreboard!I:I,Players!C50)</f>
        <v>2</v>
      </c>
      <c r="I50" t="e">
        <f t="shared" si="1"/>
        <v>#DIV/0!</v>
      </c>
      <c r="J50">
        <f>_xlfn.RANK.AVG(H50,H42:H51)</f>
        <v>5.5</v>
      </c>
      <c r="K50" t="e">
        <f>_xlfn.RANK.AVG(I50,I42:I51)</f>
        <v>#DIV/0!</v>
      </c>
      <c r="M50">
        <f t="shared" si="5"/>
        <v>48</v>
      </c>
      <c r="N50" s="16" t="s">
        <v>160</v>
      </c>
      <c r="P50" t="s">
        <v>106</v>
      </c>
      <c r="Q50">
        <f t="shared" si="4"/>
        <v>49</v>
      </c>
      <c r="R50" t="s">
        <v>67</v>
      </c>
      <c r="S50">
        <f t="shared" si="4"/>
        <v>49</v>
      </c>
      <c r="T50">
        <f t="shared" si="2"/>
        <v>58</v>
      </c>
      <c r="U50">
        <f t="shared" si="3"/>
        <v>-9</v>
      </c>
    </row>
    <row r="51" spans="1:21" x14ac:dyDescent="0.45">
      <c r="A51">
        <f t="shared" si="0"/>
        <v>5</v>
      </c>
      <c r="B51">
        <v>50</v>
      </c>
      <c r="C51" t="s">
        <v>161</v>
      </c>
      <c r="H51">
        <f>COUNTIF(Scoreboard!I:I,Players!C51)</f>
        <v>1</v>
      </c>
      <c r="I51" t="e">
        <f t="shared" si="1"/>
        <v>#DIV/0!</v>
      </c>
      <c r="J51">
        <f>_xlfn.RANK.AVG(H51,H42:H51)</f>
        <v>8</v>
      </c>
      <c r="K51" t="e">
        <f>_xlfn.RANK.AVG(I51,I42:I51)</f>
        <v>#DIV/0!</v>
      </c>
      <c r="M51">
        <f t="shared" si="5"/>
        <v>49</v>
      </c>
      <c r="N51" s="16" t="s">
        <v>100</v>
      </c>
      <c r="P51" t="s">
        <v>107</v>
      </c>
      <c r="Q51">
        <f t="shared" si="4"/>
        <v>50</v>
      </c>
      <c r="R51" t="s">
        <v>68</v>
      </c>
      <c r="S51">
        <f t="shared" si="4"/>
        <v>50</v>
      </c>
      <c r="T51">
        <f t="shared" si="2"/>
        <v>55</v>
      </c>
      <c r="U51">
        <f t="shared" si="3"/>
        <v>-5</v>
      </c>
    </row>
    <row r="52" spans="1:21" x14ac:dyDescent="0.45">
      <c r="A52">
        <f t="shared" si="0"/>
        <v>6</v>
      </c>
      <c r="B52">
        <v>51</v>
      </c>
      <c r="C52" t="s">
        <v>21</v>
      </c>
      <c r="H52">
        <f>COUNTIF(Scoreboard!I:I,Players!C52)</f>
        <v>1</v>
      </c>
      <c r="I52" t="e">
        <f t="shared" si="1"/>
        <v>#DIV/0!</v>
      </c>
      <c r="J52">
        <f t="shared" ref="J52:J97" si="6">_xlfn.RANK.AVG(H52,H$52:H$97)</f>
        <v>8</v>
      </c>
      <c r="K52" t="e">
        <f t="shared" ref="K52:K97" si="7">_xlfn.RANK.AVG(I52,I$52:I$97)</f>
        <v>#DIV/0!</v>
      </c>
      <c r="M52">
        <f t="shared" si="5"/>
        <v>50</v>
      </c>
      <c r="N52" s="16" t="s">
        <v>161</v>
      </c>
      <c r="P52" t="s">
        <v>108</v>
      </c>
      <c r="Q52">
        <f t="shared" si="4"/>
        <v>51</v>
      </c>
      <c r="R52" t="s">
        <v>60</v>
      </c>
      <c r="S52">
        <f t="shared" si="4"/>
        <v>51</v>
      </c>
      <c r="T52">
        <f t="shared" si="2"/>
        <v>44</v>
      </c>
      <c r="U52">
        <f t="shared" si="3"/>
        <v>7</v>
      </c>
    </row>
    <row r="53" spans="1:21" x14ac:dyDescent="0.45">
      <c r="A53">
        <f t="shared" si="0"/>
        <v>6</v>
      </c>
      <c r="B53">
        <v>52</v>
      </c>
      <c r="C53" t="s">
        <v>112</v>
      </c>
      <c r="H53">
        <f>COUNTIF(Scoreboard!I:I,Players!C53)</f>
        <v>4</v>
      </c>
      <c r="I53" t="e">
        <f t="shared" si="1"/>
        <v>#DIV/0!</v>
      </c>
      <c r="J53">
        <f t="shared" si="6"/>
        <v>2</v>
      </c>
      <c r="K53" t="e">
        <f t="shared" si="7"/>
        <v>#DIV/0!</v>
      </c>
      <c r="M53">
        <f t="shared" si="5"/>
        <v>51</v>
      </c>
      <c r="N53" s="16" t="s">
        <v>21</v>
      </c>
      <c r="P53" t="s">
        <v>109</v>
      </c>
      <c r="Q53">
        <f t="shared" si="4"/>
        <v>52</v>
      </c>
      <c r="R53" t="s">
        <v>66</v>
      </c>
      <c r="S53">
        <f t="shared" si="4"/>
        <v>52</v>
      </c>
      <c r="T53">
        <f t="shared" si="2"/>
        <v>60</v>
      </c>
      <c r="U53">
        <f t="shared" si="3"/>
        <v>-8</v>
      </c>
    </row>
    <row r="54" spans="1:21" x14ac:dyDescent="0.45">
      <c r="A54">
        <f t="shared" si="0"/>
        <v>6</v>
      </c>
      <c r="B54">
        <v>53</v>
      </c>
      <c r="C54" t="s">
        <v>106</v>
      </c>
      <c r="H54">
        <f>COUNTIF(Scoreboard!I:I,Players!C54)</f>
        <v>6</v>
      </c>
      <c r="I54" t="e">
        <f t="shared" si="1"/>
        <v>#DIV/0!</v>
      </c>
      <c r="J54">
        <f t="shared" si="6"/>
        <v>1</v>
      </c>
      <c r="K54" t="e">
        <f t="shared" si="7"/>
        <v>#DIV/0!</v>
      </c>
      <c r="M54">
        <f t="shared" si="5"/>
        <v>52</v>
      </c>
      <c r="N54" s="16" t="s">
        <v>112</v>
      </c>
      <c r="P54" t="s">
        <v>131</v>
      </c>
      <c r="Q54">
        <f t="shared" si="4"/>
        <v>53</v>
      </c>
      <c r="R54" t="s">
        <v>107</v>
      </c>
      <c r="S54">
        <f t="shared" si="4"/>
        <v>53</v>
      </c>
      <c r="T54">
        <f t="shared" si="2"/>
        <v>50</v>
      </c>
      <c r="U54">
        <f t="shared" si="3"/>
        <v>3</v>
      </c>
    </row>
    <row r="55" spans="1:21" x14ac:dyDescent="0.45">
      <c r="A55">
        <f t="shared" si="0"/>
        <v>6</v>
      </c>
      <c r="B55">
        <v>54</v>
      </c>
      <c r="C55" t="s">
        <v>162</v>
      </c>
      <c r="H55">
        <f>COUNTIF(Scoreboard!I:I,Players!C55)</f>
        <v>0</v>
      </c>
      <c r="I55" t="e">
        <f t="shared" si="1"/>
        <v>#DIV/0!</v>
      </c>
      <c r="J55">
        <f t="shared" si="6"/>
        <v>28.5</v>
      </c>
      <c r="K55" t="e">
        <f t="shared" si="7"/>
        <v>#DIV/0!</v>
      </c>
      <c r="M55">
        <f t="shared" si="5"/>
        <v>53</v>
      </c>
      <c r="N55" s="16" t="s">
        <v>106</v>
      </c>
      <c r="P55" t="s">
        <v>23</v>
      </c>
      <c r="Q55">
        <f t="shared" si="4"/>
        <v>54</v>
      </c>
      <c r="R55" t="s">
        <v>115</v>
      </c>
      <c r="S55">
        <f t="shared" si="4"/>
        <v>54</v>
      </c>
      <c r="T55">
        <f t="shared" si="2"/>
        <v>64</v>
      </c>
      <c r="U55">
        <f t="shared" si="3"/>
        <v>-10</v>
      </c>
    </row>
    <row r="56" spans="1:21" x14ac:dyDescent="0.45">
      <c r="A56">
        <f t="shared" si="0"/>
        <v>6</v>
      </c>
      <c r="B56">
        <v>55</v>
      </c>
      <c r="C56" t="s">
        <v>105</v>
      </c>
      <c r="H56">
        <f>COUNTIF(Scoreboard!I:I,Players!C56)</f>
        <v>2</v>
      </c>
      <c r="I56" t="e">
        <f t="shared" si="1"/>
        <v>#DIV/0!</v>
      </c>
      <c r="J56">
        <f t="shared" si="6"/>
        <v>4.5</v>
      </c>
      <c r="K56" t="e">
        <f t="shared" si="7"/>
        <v>#DIV/0!</v>
      </c>
      <c r="M56">
        <f t="shared" si="5"/>
        <v>54</v>
      </c>
      <c r="N56" s="16" t="s">
        <v>162</v>
      </c>
      <c r="P56" t="s">
        <v>68</v>
      </c>
      <c r="Q56">
        <f t="shared" si="4"/>
        <v>55</v>
      </c>
      <c r="R56" t="s">
        <v>120</v>
      </c>
      <c r="S56">
        <f t="shared" si="4"/>
        <v>55</v>
      </c>
      <c r="T56">
        <f t="shared" si="2"/>
        <v>73</v>
      </c>
      <c r="U56">
        <f t="shared" si="3"/>
        <v>-18</v>
      </c>
    </row>
    <row r="57" spans="1:21" x14ac:dyDescent="0.45">
      <c r="A57">
        <f t="shared" si="0"/>
        <v>6</v>
      </c>
      <c r="B57">
        <v>56</v>
      </c>
      <c r="C57" t="s">
        <v>163</v>
      </c>
      <c r="H57">
        <f>COUNTIF(Scoreboard!I:I,Players!C57)</f>
        <v>0</v>
      </c>
      <c r="I57" t="e">
        <f t="shared" si="1"/>
        <v>#DIV/0!</v>
      </c>
      <c r="J57">
        <f t="shared" si="6"/>
        <v>28.5</v>
      </c>
      <c r="K57" t="e">
        <f t="shared" si="7"/>
        <v>#DIV/0!</v>
      </c>
      <c r="M57">
        <f t="shared" si="5"/>
        <v>55</v>
      </c>
      <c r="N57" s="16" t="s">
        <v>105</v>
      </c>
      <c r="P57" t="s">
        <v>110</v>
      </c>
      <c r="Q57">
        <f t="shared" si="4"/>
        <v>56</v>
      </c>
      <c r="R57" t="s">
        <v>109</v>
      </c>
      <c r="S57">
        <f t="shared" si="4"/>
        <v>56</v>
      </c>
      <c r="T57">
        <f t="shared" si="2"/>
        <v>52</v>
      </c>
      <c r="U57">
        <f t="shared" si="3"/>
        <v>4</v>
      </c>
    </row>
    <row r="58" spans="1:21" x14ac:dyDescent="0.45">
      <c r="A58">
        <f t="shared" si="0"/>
        <v>6</v>
      </c>
      <c r="B58">
        <v>57</v>
      </c>
      <c r="C58" t="s">
        <v>51</v>
      </c>
      <c r="H58">
        <f>COUNTIF(Scoreboard!I:I,Players!C58)</f>
        <v>2</v>
      </c>
      <c r="I58" t="e">
        <f t="shared" si="1"/>
        <v>#DIV/0!</v>
      </c>
      <c r="J58">
        <f t="shared" si="6"/>
        <v>4.5</v>
      </c>
      <c r="K58" t="e">
        <f t="shared" si="7"/>
        <v>#DIV/0!</v>
      </c>
      <c r="M58">
        <f t="shared" si="5"/>
        <v>56</v>
      </c>
      <c r="N58" s="16" t="s">
        <v>163</v>
      </c>
      <c r="P58" t="s">
        <v>111</v>
      </c>
      <c r="Q58">
        <f t="shared" si="4"/>
        <v>57</v>
      </c>
      <c r="R58" t="s">
        <v>21</v>
      </c>
      <c r="S58">
        <f t="shared" si="4"/>
        <v>57</v>
      </c>
      <c r="T58">
        <f t="shared" si="2"/>
        <v>42</v>
      </c>
      <c r="U58">
        <f t="shared" si="3"/>
        <v>15</v>
      </c>
    </row>
    <row r="59" spans="1:21" x14ac:dyDescent="0.45">
      <c r="A59">
        <f t="shared" si="0"/>
        <v>6</v>
      </c>
      <c r="B59">
        <v>58</v>
      </c>
      <c r="C59" t="s">
        <v>56</v>
      </c>
      <c r="H59">
        <f>COUNTIF(Scoreboard!I:I,Players!C59)</f>
        <v>1</v>
      </c>
      <c r="I59" t="e">
        <f t="shared" si="1"/>
        <v>#DIV/0!</v>
      </c>
      <c r="J59">
        <f t="shared" si="6"/>
        <v>8</v>
      </c>
      <c r="K59" t="e">
        <f t="shared" si="7"/>
        <v>#DIV/0!</v>
      </c>
      <c r="M59">
        <f t="shared" si="5"/>
        <v>57</v>
      </c>
      <c r="N59" s="16" t="s">
        <v>51</v>
      </c>
      <c r="P59" t="s">
        <v>67</v>
      </c>
      <c r="Q59">
        <f t="shared" si="4"/>
        <v>58</v>
      </c>
      <c r="R59" t="s">
        <v>113</v>
      </c>
      <c r="S59">
        <f t="shared" si="4"/>
        <v>58</v>
      </c>
      <c r="T59">
        <f t="shared" si="2"/>
        <v>62</v>
      </c>
      <c r="U59">
        <f t="shared" si="3"/>
        <v>-4</v>
      </c>
    </row>
    <row r="60" spans="1:21" x14ac:dyDescent="0.45">
      <c r="A60">
        <f t="shared" si="0"/>
        <v>6</v>
      </c>
      <c r="B60">
        <v>59</v>
      </c>
      <c r="C60" t="s">
        <v>164</v>
      </c>
      <c r="H60">
        <f>COUNTIF(Scoreboard!I:I,Players!C60)</f>
        <v>0</v>
      </c>
      <c r="I60" t="e">
        <f t="shared" si="1"/>
        <v>#DIV/0!</v>
      </c>
      <c r="J60">
        <f t="shared" si="6"/>
        <v>28.5</v>
      </c>
      <c r="K60" t="e">
        <f t="shared" si="7"/>
        <v>#DIV/0!</v>
      </c>
      <c r="M60">
        <f t="shared" si="5"/>
        <v>58</v>
      </c>
      <c r="N60" s="16" t="s">
        <v>56</v>
      </c>
      <c r="P60" t="s">
        <v>65</v>
      </c>
      <c r="Q60">
        <f t="shared" si="4"/>
        <v>59</v>
      </c>
      <c r="R60" t="s">
        <v>105</v>
      </c>
      <c r="S60">
        <f t="shared" si="4"/>
        <v>59</v>
      </c>
      <c r="T60">
        <f t="shared" si="2"/>
        <v>48</v>
      </c>
      <c r="U60">
        <f t="shared" si="3"/>
        <v>11</v>
      </c>
    </row>
    <row r="61" spans="1:21" x14ac:dyDescent="0.45">
      <c r="A61">
        <f t="shared" si="0"/>
        <v>6</v>
      </c>
      <c r="B61">
        <v>60</v>
      </c>
      <c r="C61" t="s">
        <v>22</v>
      </c>
      <c r="H61">
        <f>COUNTIF(Scoreboard!I:I,Players!C61)</f>
        <v>1</v>
      </c>
      <c r="I61" t="e">
        <f t="shared" si="1"/>
        <v>#DIV/0!</v>
      </c>
      <c r="J61">
        <f t="shared" si="6"/>
        <v>8</v>
      </c>
      <c r="K61" t="e">
        <f t="shared" si="7"/>
        <v>#DIV/0!</v>
      </c>
      <c r="M61">
        <f t="shared" si="5"/>
        <v>59</v>
      </c>
      <c r="N61" s="16" t="s">
        <v>164</v>
      </c>
      <c r="P61" t="s">
        <v>66</v>
      </c>
      <c r="Q61">
        <f t="shared" si="4"/>
        <v>60</v>
      </c>
      <c r="R61" t="s">
        <v>108</v>
      </c>
      <c r="S61">
        <f t="shared" si="4"/>
        <v>60</v>
      </c>
      <c r="T61">
        <f t="shared" si="2"/>
        <v>51</v>
      </c>
      <c r="U61">
        <f t="shared" si="3"/>
        <v>9</v>
      </c>
    </row>
    <row r="62" spans="1:21" x14ac:dyDescent="0.45">
      <c r="A62">
        <f t="shared" si="0"/>
        <v>6</v>
      </c>
      <c r="B62">
        <v>61</v>
      </c>
      <c r="C62" t="s">
        <v>111</v>
      </c>
      <c r="H62">
        <f>COUNTIF(Scoreboard!I:I,Players!C62)</f>
        <v>0</v>
      </c>
      <c r="I62" t="e">
        <f t="shared" si="1"/>
        <v>#DIV/0!</v>
      </c>
      <c r="J62">
        <f t="shared" si="6"/>
        <v>28.5</v>
      </c>
      <c r="K62" t="e">
        <f t="shared" si="7"/>
        <v>#DIV/0!</v>
      </c>
      <c r="M62">
        <f t="shared" si="5"/>
        <v>60</v>
      </c>
      <c r="N62" s="16" t="s">
        <v>22</v>
      </c>
      <c r="P62" t="s">
        <v>112</v>
      </c>
      <c r="Q62">
        <f t="shared" si="4"/>
        <v>61</v>
      </c>
      <c r="R62" t="s">
        <v>110</v>
      </c>
      <c r="S62">
        <f t="shared" si="4"/>
        <v>61</v>
      </c>
      <c r="T62">
        <f t="shared" si="2"/>
        <v>56</v>
      </c>
      <c r="U62">
        <f t="shared" si="3"/>
        <v>5</v>
      </c>
    </row>
    <row r="63" spans="1:21" x14ac:dyDescent="0.45">
      <c r="A63">
        <f t="shared" si="0"/>
        <v>6</v>
      </c>
      <c r="B63">
        <v>62</v>
      </c>
      <c r="C63" t="s">
        <v>107</v>
      </c>
      <c r="H63">
        <f>COUNTIF(Scoreboard!I:I,Players!C63)</f>
        <v>0</v>
      </c>
      <c r="I63" t="e">
        <f t="shared" si="1"/>
        <v>#DIV/0!</v>
      </c>
      <c r="J63">
        <f t="shared" si="6"/>
        <v>28.5</v>
      </c>
      <c r="K63" t="e">
        <f t="shared" si="7"/>
        <v>#DIV/0!</v>
      </c>
      <c r="M63">
        <f t="shared" si="5"/>
        <v>61</v>
      </c>
      <c r="N63" s="16" t="s">
        <v>111</v>
      </c>
      <c r="P63" t="s">
        <v>113</v>
      </c>
      <c r="Q63">
        <f t="shared" si="4"/>
        <v>62</v>
      </c>
      <c r="R63" t="s">
        <v>116</v>
      </c>
      <c r="S63">
        <f t="shared" si="4"/>
        <v>62</v>
      </c>
      <c r="T63">
        <f t="shared" si="2"/>
        <v>65</v>
      </c>
      <c r="U63">
        <f t="shared" si="3"/>
        <v>-3</v>
      </c>
    </row>
    <row r="64" spans="1:21" x14ac:dyDescent="0.45">
      <c r="A64">
        <f t="shared" si="0"/>
        <v>6</v>
      </c>
      <c r="B64">
        <v>63</v>
      </c>
      <c r="C64" t="s">
        <v>63</v>
      </c>
      <c r="H64">
        <f>COUNTIF(Scoreboard!I:I,Players!C64)</f>
        <v>0</v>
      </c>
      <c r="I64" t="e">
        <f t="shared" si="1"/>
        <v>#DIV/0!</v>
      </c>
      <c r="J64">
        <f t="shared" si="6"/>
        <v>28.5</v>
      </c>
      <c r="K64" t="e">
        <f t="shared" si="7"/>
        <v>#DIV/0!</v>
      </c>
      <c r="M64">
        <f t="shared" si="5"/>
        <v>62</v>
      </c>
      <c r="N64" s="16" t="s">
        <v>107</v>
      </c>
      <c r="P64" t="s">
        <v>114</v>
      </c>
      <c r="Q64">
        <f t="shared" si="4"/>
        <v>63</v>
      </c>
      <c r="R64" t="s">
        <v>65</v>
      </c>
      <c r="S64">
        <f t="shared" si="4"/>
        <v>63</v>
      </c>
      <c r="T64">
        <f t="shared" si="2"/>
        <v>59</v>
      </c>
      <c r="U64">
        <f t="shared" si="3"/>
        <v>4</v>
      </c>
    </row>
    <row r="65" spans="1:21" x14ac:dyDescent="0.45">
      <c r="A65">
        <f t="shared" si="0"/>
        <v>6</v>
      </c>
      <c r="B65">
        <v>64</v>
      </c>
      <c r="C65" t="s">
        <v>117</v>
      </c>
      <c r="H65">
        <f>COUNTIF(Scoreboard!I:I,Players!C65)</f>
        <v>0</v>
      </c>
      <c r="I65" t="e">
        <f t="shared" si="1"/>
        <v>#DIV/0!</v>
      </c>
      <c r="J65">
        <f t="shared" si="6"/>
        <v>28.5</v>
      </c>
      <c r="K65" t="e">
        <f t="shared" si="7"/>
        <v>#DIV/0!</v>
      </c>
      <c r="M65">
        <f t="shared" si="5"/>
        <v>63</v>
      </c>
      <c r="N65" s="16" t="s">
        <v>63</v>
      </c>
      <c r="P65" t="s">
        <v>115</v>
      </c>
      <c r="Q65">
        <f t="shared" si="4"/>
        <v>64</v>
      </c>
      <c r="R65" t="s">
        <v>22</v>
      </c>
      <c r="S65">
        <f t="shared" si="4"/>
        <v>64</v>
      </c>
      <c r="T65">
        <f t="shared" si="2"/>
        <v>45</v>
      </c>
      <c r="U65">
        <f t="shared" si="3"/>
        <v>19</v>
      </c>
    </row>
    <row r="66" spans="1:21" x14ac:dyDescent="0.45">
      <c r="A66">
        <f t="shared" ref="A66:A97" si="8">MIN(6,ROUNDUP(B66/10,0))</f>
        <v>6</v>
      </c>
      <c r="B66">
        <v>65</v>
      </c>
      <c r="C66" t="s">
        <v>165</v>
      </c>
      <c r="H66">
        <f>COUNTIF(Scoreboard!I:I,Players!C66)</f>
        <v>0</v>
      </c>
      <c r="I66" t="e">
        <f t="shared" si="1"/>
        <v>#DIV/0!</v>
      </c>
      <c r="J66">
        <f t="shared" si="6"/>
        <v>28.5</v>
      </c>
      <c r="K66" t="e">
        <f t="shared" si="7"/>
        <v>#DIV/0!</v>
      </c>
      <c r="M66">
        <f t="shared" si="5"/>
        <v>64</v>
      </c>
      <c r="N66" s="16" t="s">
        <v>117</v>
      </c>
      <c r="P66" t="s">
        <v>116</v>
      </c>
      <c r="Q66">
        <f t="shared" si="4"/>
        <v>65</v>
      </c>
      <c r="R66" t="s">
        <v>17</v>
      </c>
      <c r="S66">
        <f t="shared" si="4"/>
        <v>65</v>
      </c>
      <c r="T66">
        <f t="shared" si="2"/>
        <v>66</v>
      </c>
      <c r="U66">
        <f t="shared" si="3"/>
        <v>-1</v>
      </c>
    </row>
    <row r="67" spans="1:21" x14ac:dyDescent="0.45">
      <c r="A67">
        <f t="shared" si="8"/>
        <v>6</v>
      </c>
      <c r="B67">
        <v>66</v>
      </c>
      <c r="C67" t="s">
        <v>166</v>
      </c>
      <c r="H67">
        <f>COUNTIF(Scoreboard!I:I,Players!C67)</f>
        <v>1</v>
      </c>
      <c r="I67" t="e">
        <f t="shared" ref="I67:I90" si="9">AVERAGE(D67:G67)</f>
        <v>#DIV/0!</v>
      </c>
      <c r="J67">
        <f t="shared" si="6"/>
        <v>8</v>
      </c>
      <c r="K67" t="e">
        <f t="shared" si="7"/>
        <v>#DIV/0!</v>
      </c>
      <c r="M67">
        <f t="shared" si="5"/>
        <v>65</v>
      </c>
      <c r="N67" s="16" t="s">
        <v>165</v>
      </c>
      <c r="P67" t="s">
        <v>17</v>
      </c>
      <c r="Q67">
        <f t="shared" si="4"/>
        <v>66</v>
      </c>
      <c r="R67" t="s">
        <v>27</v>
      </c>
      <c r="S67">
        <f t="shared" si="4"/>
        <v>66</v>
      </c>
      <c r="T67">
        <f t="shared" ref="T67:T89" si="10">_xlfn.XLOOKUP(R67,$P$2:$P$89,$Q$2:$Q$89)</f>
        <v>67</v>
      </c>
      <c r="U67">
        <f t="shared" ref="U67:U89" si="11">S67-T67</f>
        <v>-1</v>
      </c>
    </row>
    <row r="68" spans="1:21" x14ac:dyDescent="0.45">
      <c r="A68">
        <f t="shared" si="8"/>
        <v>6</v>
      </c>
      <c r="B68">
        <v>67</v>
      </c>
      <c r="C68" t="s">
        <v>30</v>
      </c>
      <c r="H68">
        <f>COUNTIF(Scoreboard!I:I,Players!C68)</f>
        <v>3</v>
      </c>
      <c r="I68" t="e">
        <f t="shared" si="9"/>
        <v>#DIV/0!</v>
      </c>
      <c r="J68">
        <f t="shared" si="6"/>
        <v>3</v>
      </c>
      <c r="K68" t="e">
        <f t="shared" si="7"/>
        <v>#DIV/0!</v>
      </c>
      <c r="M68">
        <f t="shared" si="5"/>
        <v>66</v>
      </c>
      <c r="N68" s="16" t="s">
        <v>166</v>
      </c>
      <c r="P68" t="s">
        <v>27</v>
      </c>
      <c r="Q68">
        <f t="shared" ref="Q68:S89" si="12">Q67+1</f>
        <v>67</v>
      </c>
      <c r="R68" t="s">
        <v>112</v>
      </c>
      <c r="S68">
        <f t="shared" si="12"/>
        <v>67</v>
      </c>
      <c r="T68">
        <f t="shared" si="10"/>
        <v>61</v>
      </c>
      <c r="U68">
        <f t="shared" si="11"/>
        <v>6</v>
      </c>
    </row>
    <row r="69" spans="1:21" x14ac:dyDescent="0.45">
      <c r="A69">
        <f t="shared" si="8"/>
        <v>6</v>
      </c>
      <c r="B69">
        <v>68</v>
      </c>
      <c r="C69" t="s">
        <v>116</v>
      </c>
      <c r="H69">
        <f>COUNTIF(Scoreboard!I:I,Players!C69)</f>
        <v>0</v>
      </c>
      <c r="I69" t="e">
        <f t="shared" si="9"/>
        <v>#DIV/0!</v>
      </c>
      <c r="J69">
        <f t="shared" si="6"/>
        <v>28.5</v>
      </c>
      <c r="K69" t="e">
        <f t="shared" si="7"/>
        <v>#DIV/0!</v>
      </c>
      <c r="M69">
        <f t="shared" ref="M69:M98" si="13">M68+1</f>
        <v>67</v>
      </c>
      <c r="N69" s="16" t="s">
        <v>30</v>
      </c>
      <c r="P69" t="s">
        <v>117</v>
      </c>
      <c r="Q69">
        <f t="shared" si="12"/>
        <v>68</v>
      </c>
      <c r="R69" t="s">
        <v>114</v>
      </c>
      <c r="S69">
        <f t="shared" si="12"/>
        <v>68</v>
      </c>
      <c r="T69">
        <f t="shared" si="10"/>
        <v>63</v>
      </c>
      <c r="U69">
        <f t="shared" si="11"/>
        <v>5</v>
      </c>
    </row>
    <row r="70" spans="1:21" x14ac:dyDescent="0.45">
      <c r="A70">
        <f t="shared" si="8"/>
        <v>6</v>
      </c>
      <c r="B70">
        <v>69</v>
      </c>
      <c r="C70" t="s">
        <v>167</v>
      </c>
      <c r="H70">
        <f>COUNTIF(Scoreboard!I:I,Players!C70)</f>
        <v>0</v>
      </c>
      <c r="I70" t="e">
        <f t="shared" si="9"/>
        <v>#DIV/0!</v>
      </c>
      <c r="J70">
        <f t="shared" si="6"/>
        <v>28.5</v>
      </c>
      <c r="K70" t="e">
        <f t="shared" si="7"/>
        <v>#DIV/0!</v>
      </c>
      <c r="M70">
        <f t="shared" si="13"/>
        <v>68</v>
      </c>
      <c r="N70" s="16" t="s">
        <v>116</v>
      </c>
      <c r="P70" t="s">
        <v>118</v>
      </c>
      <c r="Q70">
        <f t="shared" si="12"/>
        <v>69</v>
      </c>
      <c r="R70" t="s">
        <v>117</v>
      </c>
      <c r="S70">
        <f t="shared" si="12"/>
        <v>69</v>
      </c>
      <c r="T70">
        <f t="shared" si="10"/>
        <v>68</v>
      </c>
      <c r="U70">
        <f t="shared" si="11"/>
        <v>1</v>
      </c>
    </row>
    <row r="71" spans="1:21" x14ac:dyDescent="0.45">
      <c r="A71">
        <f t="shared" si="8"/>
        <v>6</v>
      </c>
      <c r="B71">
        <v>70</v>
      </c>
      <c r="C71" t="s">
        <v>168</v>
      </c>
      <c r="H71">
        <f>COUNTIF(Scoreboard!I:I,Players!C71)</f>
        <v>0</v>
      </c>
      <c r="I71" t="e">
        <f t="shared" si="9"/>
        <v>#DIV/0!</v>
      </c>
      <c r="J71">
        <f t="shared" si="6"/>
        <v>28.5</v>
      </c>
      <c r="K71" t="e">
        <f t="shared" si="7"/>
        <v>#DIV/0!</v>
      </c>
      <c r="M71">
        <f t="shared" si="13"/>
        <v>69</v>
      </c>
      <c r="N71" s="16" t="s">
        <v>167</v>
      </c>
      <c r="P71" t="s">
        <v>28</v>
      </c>
      <c r="Q71">
        <f t="shared" si="12"/>
        <v>70</v>
      </c>
      <c r="R71" t="s">
        <v>119</v>
      </c>
      <c r="S71">
        <f t="shared" si="12"/>
        <v>70</v>
      </c>
      <c r="T71">
        <f t="shared" si="10"/>
        <v>72</v>
      </c>
      <c r="U71">
        <f t="shared" si="11"/>
        <v>-2</v>
      </c>
    </row>
    <row r="72" spans="1:21" x14ac:dyDescent="0.45">
      <c r="A72">
        <f t="shared" si="8"/>
        <v>6</v>
      </c>
      <c r="B72">
        <v>71</v>
      </c>
      <c r="C72" t="s">
        <v>169</v>
      </c>
      <c r="H72">
        <f>COUNTIF(Scoreboard!I:I,Players!C72)</f>
        <v>0</v>
      </c>
      <c r="I72" t="e">
        <f t="shared" si="9"/>
        <v>#DIV/0!</v>
      </c>
      <c r="J72">
        <f t="shared" si="6"/>
        <v>28.5</v>
      </c>
      <c r="K72" t="e">
        <f t="shared" si="7"/>
        <v>#DIV/0!</v>
      </c>
      <c r="M72">
        <f t="shared" si="13"/>
        <v>70</v>
      </c>
      <c r="N72" s="16" t="s">
        <v>168</v>
      </c>
      <c r="P72" t="s">
        <v>32</v>
      </c>
      <c r="Q72">
        <f t="shared" si="12"/>
        <v>71</v>
      </c>
      <c r="R72" t="s">
        <v>104</v>
      </c>
      <c r="S72">
        <f t="shared" si="12"/>
        <v>71</v>
      </c>
      <c r="T72">
        <f t="shared" si="10"/>
        <v>47</v>
      </c>
      <c r="U72">
        <f t="shared" si="11"/>
        <v>24</v>
      </c>
    </row>
    <row r="73" spans="1:21" x14ac:dyDescent="0.45">
      <c r="A73">
        <f t="shared" si="8"/>
        <v>6</v>
      </c>
      <c r="B73">
        <v>72</v>
      </c>
      <c r="C73" t="s">
        <v>104</v>
      </c>
      <c r="H73">
        <f>COUNTIF(Scoreboard!I:I,Players!C73)</f>
        <v>0</v>
      </c>
      <c r="I73" t="e">
        <f t="shared" si="9"/>
        <v>#DIV/0!</v>
      </c>
      <c r="J73">
        <f t="shared" si="6"/>
        <v>28.5</v>
      </c>
      <c r="K73" t="e">
        <f t="shared" si="7"/>
        <v>#DIV/0!</v>
      </c>
      <c r="M73">
        <f t="shared" si="13"/>
        <v>71</v>
      </c>
      <c r="N73" s="16" t="s">
        <v>169</v>
      </c>
      <c r="P73" t="s">
        <v>119</v>
      </c>
      <c r="Q73">
        <f t="shared" si="12"/>
        <v>72</v>
      </c>
      <c r="R73" t="s">
        <v>118</v>
      </c>
      <c r="S73">
        <f t="shared" si="12"/>
        <v>72</v>
      </c>
      <c r="T73">
        <f t="shared" si="10"/>
        <v>69</v>
      </c>
      <c r="U73">
        <f t="shared" si="11"/>
        <v>3</v>
      </c>
    </row>
    <row r="74" spans="1:21" x14ac:dyDescent="0.45">
      <c r="A74">
        <f t="shared" si="8"/>
        <v>6</v>
      </c>
      <c r="B74">
        <v>73</v>
      </c>
      <c r="C74" t="s">
        <v>170</v>
      </c>
      <c r="H74">
        <f>COUNTIF(Scoreboard!I:I,Players!C74)</f>
        <v>0</v>
      </c>
      <c r="I74" t="e">
        <f t="shared" si="9"/>
        <v>#DIV/0!</v>
      </c>
      <c r="J74">
        <f t="shared" si="6"/>
        <v>28.5</v>
      </c>
      <c r="K74" t="e">
        <f t="shared" si="7"/>
        <v>#DIV/0!</v>
      </c>
      <c r="M74">
        <f t="shared" si="13"/>
        <v>72</v>
      </c>
      <c r="N74" s="16" t="s">
        <v>104</v>
      </c>
      <c r="P74" t="s">
        <v>120</v>
      </c>
      <c r="Q74">
        <f t="shared" si="12"/>
        <v>73</v>
      </c>
      <c r="R74" t="s">
        <v>123</v>
      </c>
      <c r="S74">
        <f t="shared" si="12"/>
        <v>73</v>
      </c>
      <c r="T74">
        <f t="shared" si="10"/>
        <v>77</v>
      </c>
      <c r="U74">
        <f t="shared" si="11"/>
        <v>-4</v>
      </c>
    </row>
    <row r="75" spans="1:21" x14ac:dyDescent="0.45">
      <c r="A75">
        <f t="shared" si="8"/>
        <v>6</v>
      </c>
      <c r="B75">
        <v>74</v>
      </c>
      <c r="C75" t="s">
        <v>171</v>
      </c>
      <c r="H75">
        <f>COUNTIF(Scoreboard!I:I,Players!C75)</f>
        <v>0</v>
      </c>
      <c r="I75" t="e">
        <f t="shared" si="9"/>
        <v>#DIV/0!</v>
      </c>
      <c r="J75">
        <f t="shared" si="6"/>
        <v>28.5</v>
      </c>
      <c r="K75" t="e">
        <f t="shared" si="7"/>
        <v>#DIV/0!</v>
      </c>
      <c r="M75">
        <f t="shared" si="13"/>
        <v>73</v>
      </c>
      <c r="N75" s="16" t="s">
        <v>170</v>
      </c>
      <c r="P75" t="s">
        <v>121</v>
      </c>
      <c r="Q75">
        <f t="shared" si="12"/>
        <v>74</v>
      </c>
      <c r="R75" t="s">
        <v>121</v>
      </c>
      <c r="S75">
        <f t="shared" si="12"/>
        <v>74</v>
      </c>
      <c r="T75">
        <f t="shared" si="10"/>
        <v>74</v>
      </c>
      <c r="U75">
        <f t="shared" si="11"/>
        <v>0</v>
      </c>
    </row>
    <row r="76" spans="1:21" x14ac:dyDescent="0.45">
      <c r="A76">
        <f t="shared" si="8"/>
        <v>6</v>
      </c>
      <c r="B76">
        <v>75</v>
      </c>
      <c r="C76" t="s">
        <v>109</v>
      </c>
      <c r="H76">
        <f>COUNTIF(Scoreboard!I:I,Players!C76)</f>
        <v>0</v>
      </c>
      <c r="I76" t="e">
        <f t="shared" si="9"/>
        <v>#DIV/0!</v>
      </c>
      <c r="J76">
        <f t="shared" si="6"/>
        <v>28.5</v>
      </c>
      <c r="K76" t="e">
        <f t="shared" si="7"/>
        <v>#DIV/0!</v>
      </c>
      <c r="M76">
        <f t="shared" si="13"/>
        <v>74</v>
      </c>
      <c r="N76" s="16" t="s">
        <v>171</v>
      </c>
      <c r="P76" t="s">
        <v>122</v>
      </c>
      <c r="Q76">
        <f t="shared" si="12"/>
        <v>75</v>
      </c>
      <c r="R76" t="s">
        <v>122</v>
      </c>
      <c r="S76">
        <f t="shared" si="12"/>
        <v>75</v>
      </c>
      <c r="T76">
        <f t="shared" si="10"/>
        <v>75</v>
      </c>
      <c r="U76">
        <f t="shared" si="11"/>
        <v>0</v>
      </c>
    </row>
    <row r="77" spans="1:21" x14ac:dyDescent="0.45">
      <c r="A77">
        <f t="shared" si="8"/>
        <v>6</v>
      </c>
      <c r="B77">
        <v>76</v>
      </c>
      <c r="C77" t="s">
        <v>32</v>
      </c>
      <c r="H77">
        <f>COUNTIF(Scoreboard!I:I,Players!C77)</f>
        <v>0</v>
      </c>
      <c r="I77" t="e">
        <f t="shared" si="9"/>
        <v>#DIV/0!</v>
      </c>
      <c r="J77">
        <f t="shared" si="6"/>
        <v>28.5</v>
      </c>
      <c r="K77" t="e">
        <f t="shared" si="7"/>
        <v>#DIV/0!</v>
      </c>
      <c r="M77">
        <f t="shared" si="13"/>
        <v>75</v>
      </c>
      <c r="N77" s="16" t="s">
        <v>109</v>
      </c>
      <c r="P77" t="s">
        <v>31</v>
      </c>
      <c r="Q77">
        <f t="shared" si="12"/>
        <v>76</v>
      </c>
      <c r="R77" t="s">
        <v>32</v>
      </c>
      <c r="S77">
        <f t="shared" si="12"/>
        <v>76</v>
      </c>
      <c r="T77">
        <f t="shared" si="10"/>
        <v>71</v>
      </c>
      <c r="U77">
        <f t="shared" si="11"/>
        <v>5</v>
      </c>
    </row>
    <row r="78" spans="1:21" x14ac:dyDescent="0.45">
      <c r="A78">
        <f t="shared" si="8"/>
        <v>6</v>
      </c>
      <c r="B78">
        <v>77</v>
      </c>
      <c r="C78" t="s">
        <v>27</v>
      </c>
      <c r="H78">
        <f>COUNTIF(Scoreboard!I:I,Players!C78)</f>
        <v>0</v>
      </c>
      <c r="I78" t="e">
        <f t="shared" si="9"/>
        <v>#DIV/0!</v>
      </c>
      <c r="J78">
        <f t="shared" si="6"/>
        <v>28.5</v>
      </c>
      <c r="K78" t="e">
        <f t="shared" si="7"/>
        <v>#DIV/0!</v>
      </c>
      <c r="M78">
        <f t="shared" si="13"/>
        <v>76</v>
      </c>
      <c r="N78" s="16" t="s">
        <v>32</v>
      </c>
      <c r="P78" t="s">
        <v>123</v>
      </c>
      <c r="Q78">
        <f t="shared" si="12"/>
        <v>77</v>
      </c>
      <c r="R78" t="s">
        <v>31</v>
      </c>
      <c r="S78">
        <f t="shared" si="12"/>
        <v>77</v>
      </c>
      <c r="T78">
        <f t="shared" si="10"/>
        <v>76</v>
      </c>
      <c r="U78">
        <f t="shared" si="11"/>
        <v>1</v>
      </c>
    </row>
    <row r="79" spans="1:21" x14ac:dyDescent="0.45">
      <c r="A79">
        <f t="shared" si="8"/>
        <v>6</v>
      </c>
      <c r="B79">
        <v>78</v>
      </c>
      <c r="C79" t="s">
        <v>28</v>
      </c>
      <c r="H79">
        <f>COUNTIF(Scoreboard!I:I,Players!C79)</f>
        <v>1</v>
      </c>
      <c r="I79" t="e">
        <f t="shared" si="9"/>
        <v>#DIV/0!</v>
      </c>
      <c r="J79">
        <f t="shared" si="6"/>
        <v>8</v>
      </c>
      <c r="K79" t="e">
        <f t="shared" si="7"/>
        <v>#DIV/0!</v>
      </c>
      <c r="M79">
        <f t="shared" si="13"/>
        <v>77</v>
      </c>
      <c r="N79" s="16" t="s">
        <v>27</v>
      </c>
      <c r="P79" t="s">
        <v>124</v>
      </c>
      <c r="Q79">
        <f t="shared" si="12"/>
        <v>78</v>
      </c>
      <c r="R79" t="s">
        <v>124</v>
      </c>
      <c r="S79">
        <f t="shared" si="12"/>
        <v>78</v>
      </c>
      <c r="T79">
        <f t="shared" si="10"/>
        <v>78</v>
      </c>
      <c r="U79">
        <f t="shared" si="11"/>
        <v>0</v>
      </c>
    </row>
    <row r="80" spans="1:21" x14ac:dyDescent="0.45">
      <c r="A80">
        <f t="shared" si="8"/>
        <v>6</v>
      </c>
      <c r="B80">
        <v>79</v>
      </c>
      <c r="C80" t="s">
        <v>119</v>
      </c>
      <c r="H80">
        <f>COUNTIF(Scoreboard!I:I,Players!C80)</f>
        <v>0</v>
      </c>
      <c r="I80" t="e">
        <f t="shared" si="9"/>
        <v>#DIV/0!</v>
      </c>
      <c r="J80">
        <f t="shared" si="6"/>
        <v>28.5</v>
      </c>
      <c r="K80" t="e">
        <f t="shared" si="7"/>
        <v>#DIV/0!</v>
      </c>
      <c r="M80">
        <f t="shared" si="13"/>
        <v>78</v>
      </c>
      <c r="N80" s="16" t="s">
        <v>28</v>
      </c>
      <c r="P80" t="s">
        <v>125</v>
      </c>
      <c r="Q80">
        <f t="shared" si="12"/>
        <v>79</v>
      </c>
      <c r="R80" t="s">
        <v>28</v>
      </c>
      <c r="S80">
        <f t="shared" si="12"/>
        <v>79</v>
      </c>
      <c r="T80">
        <f t="shared" si="10"/>
        <v>70</v>
      </c>
      <c r="U80">
        <f t="shared" si="11"/>
        <v>9</v>
      </c>
    </row>
    <row r="81" spans="1:21" x14ac:dyDescent="0.45">
      <c r="A81">
        <f t="shared" si="8"/>
        <v>6</v>
      </c>
      <c r="B81">
        <v>80</v>
      </c>
      <c r="C81" t="s">
        <v>172</v>
      </c>
      <c r="H81">
        <f>COUNTIF(Scoreboard!I:I,Players!C81)</f>
        <v>0</v>
      </c>
      <c r="I81" t="e">
        <f t="shared" si="9"/>
        <v>#DIV/0!</v>
      </c>
      <c r="J81">
        <f t="shared" si="6"/>
        <v>28.5</v>
      </c>
      <c r="K81" t="e">
        <f t="shared" si="7"/>
        <v>#DIV/0!</v>
      </c>
      <c r="M81">
        <f t="shared" si="13"/>
        <v>79</v>
      </c>
      <c r="N81" s="16" t="s">
        <v>119</v>
      </c>
      <c r="P81" t="s">
        <v>126</v>
      </c>
      <c r="Q81">
        <f t="shared" si="12"/>
        <v>80</v>
      </c>
      <c r="R81" t="s">
        <v>126</v>
      </c>
      <c r="S81">
        <f t="shared" si="12"/>
        <v>80</v>
      </c>
      <c r="T81">
        <f t="shared" si="10"/>
        <v>80</v>
      </c>
      <c r="U81">
        <f t="shared" si="11"/>
        <v>0</v>
      </c>
    </row>
    <row r="82" spans="1:21" x14ac:dyDescent="0.45">
      <c r="A82">
        <f t="shared" si="8"/>
        <v>6</v>
      </c>
      <c r="B82">
        <v>81</v>
      </c>
      <c r="C82" t="s">
        <v>173</v>
      </c>
      <c r="H82">
        <f>COUNTIF(Scoreboard!I:I,Players!C82)</f>
        <v>0</v>
      </c>
      <c r="I82" t="e">
        <f t="shared" si="9"/>
        <v>#DIV/0!</v>
      </c>
      <c r="J82">
        <f t="shared" si="6"/>
        <v>28.5</v>
      </c>
      <c r="K82" t="e">
        <f t="shared" si="7"/>
        <v>#DIV/0!</v>
      </c>
      <c r="M82">
        <f t="shared" si="13"/>
        <v>80</v>
      </c>
      <c r="N82" s="16" t="s">
        <v>172</v>
      </c>
      <c r="P82" t="s">
        <v>127</v>
      </c>
      <c r="Q82">
        <f t="shared" si="12"/>
        <v>81</v>
      </c>
      <c r="R82" t="s">
        <v>127</v>
      </c>
      <c r="S82">
        <f t="shared" si="12"/>
        <v>81</v>
      </c>
      <c r="T82">
        <f t="shared" si="10"/>
        <v>81</v>
      </c>
      <c r="U82">
        <f t="shared" si="11"/>
        <v>0</v>
      </c>
    </row>
    <row r="83" spans="1:21" x14ac:dyDescent="0.45">
      <c r="A83">
        <f t="shared" si="8"/>
        <v>6</v>
      </c>
      <c r="B83">
        <v>82</v>
      </c>
      <c r="C83" t="s">
        <v>174</v>
      </c>
      <c r="H83">
        <f>COUNTIF(Scoreboard!I:I,Players!C83)</f>
        <v>0</v>
      </c>
      <c r="I83" t="e">
        <f t="shared" si="9"/>
        <v>#DIV/0!</v>
      </c>
      <c r="J83">
        <f t="shared" si="6"/>
        <v>28.5</v>
      </c>
      <c r="K83" t="e">
        <f t="shared" si="7"/>
        <v>#DIV/0!</v>
      </c>
      <c r="M83">
        <f t="shared" si="13"/>
        <v>81</v>
      </c>
      <c r="N83" s="16" t="s">
        <v>173</v>
      </c>
      <c r="P83" t="s">
        <v>33</v>
      </c>
      <c r="Q83">
        <f t="shared" si="12"/>
        <v>82</v>
      </c>
      <c r="R83" t="s">
        <v>125</v>
      </c>
      <c r="S83">
        <f t="shared" si="12"/>
        <v>82</v>
      </c>
      <c r="T83">
        <f t="shared" si="10"/>
        <v>79</v>
      </c>
      <c r="U83">
        <f t="shared" si="11"/>
        <v>3</v>
      </c>
    </row>
    <row r="84" spans="1:21" x14ac:dyDescent="0.45">
      <c r="A84">
        <f t="shared" si="8"/>
        <v>6</v>
      </c>
      <c r="B84">
        <v>83</v>
      </c>
      <c r="C84" t="s">
        <v>175</v>
      </c>
      <c r="H84">
        <f>COUNTIF(Scoreboard!I:I,Players!C84)</f>
        <v>0</v>
      </c>
      <c r="I84" t="e">
        <f t="shared" si="9"/>
        <v>#DIV/0!</v>
      </c>
      <c r="J84">
        <f t="shared" si="6"/>
        <v>28.5</v>
      </c>
      <c r="K84" t="e">
        <f t="shared" si="7"/>
        <v>#DIV/0!</v>
      </c>
      <c r="M84">
        <f t="shared" si="13"/>
        <v>82</v>
      </c>
      <c r="N84" s="16" t="s">
        <v>174</v>
      </c>
      <c r="P84" t="s">
        <v>34</v>
      </c>
      <c r="Q84">
        <f t="shared" si="12"/>
        <v>83</v>
      </c>
      <c r="R84" t="s">
        <v>33</v>
      </c>
      <c r="S84">
        <f t="shared" si="12"/>
        <v>83</v>
      </c>
      <c r="T84">
        <f t="shared" si="10"/>
        <v>82</v>
      </c>
      <c r="U84">
        <f t="shared" si="11"/>
        <v>1</v>
      </c>
    </row>
    <row r="85" spans="1:21" x14ac:dyDescent="0.45">
      <c r="A85">
        <f t="shared" si="8"/>
        <v>6</v>
      </c>
      <c r="B85">
        <v>84</v>
      </c>
      <c r="C85" t="s">
        <v>176</v>
      </c>
      <c r="H85">
        <f>COUNTIF(Scoreboard!I:I,Players!C85)</f>
        <v>0</v>
      </c>
      <c r="I85" t="e">
        <f t="shared" si="9"/>
        <v>#DIV/0!</v>
      </c>
      <c r="J85">
        <f t="shared" si="6"/>
        <v>28.5</v>
      </c>
      <c r="K85" t="e">
        <f t="shared" si="7"/>
        <v>#DIV/0!</v>
      </c>
      <c r="M85">
        <f t="shared" si="13"/>
        <v>83</v>
      </c>
      <c r="N85" s="16" t="s">
        <v>175</v>
      </c>
      <c r="P85" t="s">
        <v>88</v>
      </c>
      <c r="Q85">
        <f t="shared" si="12"/>
        <v>84</v>
      </c>
      <c r="R85" t="s">
        <v>34</v>
      </c>
      <c r="S85">
        <f t="shared" si="12"/>
        <v>84</v>
      </c>
      <c r="T85">
        <f t="shared" si="10"/>
        <v>83</v>
      </c>
      <c r="U85">
        <f t="shared" si="11"/>
        <v>1</v>
      </c>
    </row>
    <row r="86" spans="1:21" x14ac:dyDescent="0.45">
      <c r="A86">
        <f t="shared" si="8"/>
        <v>6</v>
      </c>
      <c r="B86">
        <v>85</v>
      </c>
      <c r="C86" t="s">
        <v>31</v>
      </c>
      <c r="H86">
        <f>COUNTIF(Scoreboard!I:I,Players!C86)</f>
        <v>0</v>
      </c>
      <c r="I86" t="e">
        <f t="shared" si="9"/>
        <v>#DIV/0!</v>
      </c>
      <c r="J86">
        <f t="shared" si="6"/>
        <v>28.5</v>
      </c>
      <c r="K86" t="e">
        <f t="shared" si="7"/>
        <v>#DIV/0!</v>
      </c>
      <c r="M86">
        <f t="shared" si="13"/>
        <v>84</v>
      </c>
      <c r="N86" s="16" t="s">
        <v>176</v>
      </c>
      <c r="P86" t="s">
        <v>35</v>
      </c>
      <c r="Q86">
        <f t="shared" si="12"/>
        <v>85</v>
      </c>
      <c r="R86" t="s">
        <v>88</v>
      </c>
      <c r="S86">
        <f t="shared" si="12"/>
        <v>85</v>
      </c>
      <c r="T86">
        <f t="shared" si="10"/>
        <v>84</v>
      </c>
      <c r="U86">
        <f t="shared" si="11"/>
        <v>1</v>
      </c>
    </row>
    <row r="87" spans="1:21" x14ac:dyDescent="0.45">
      <c r="A87">
        <f t="shared" si="8"/>
        <v>6</v>
      </c>
      <c r="B87">
        <v>86</v>
      </c>
      <c r="C87" t="s">
        <v>177</v>
      </c>
      <c r="H87">
        <f>COUNTIF(Scoreboard!I:I,Players!C87)</f>
        <v>0</v>
      </c>
      <c r="I87" t="e">
        <f t="shared" si="9"/>
        <v>#DIV/0!</v>
      </c>
      <c r="J87">
        <f t="shared" si="6"/>
        <v>28.5</v>
      </c>
      <c r="K87" t="e">
        <f t="shared" si="7"/>
        <v>#DIV/0!</v>
      </c>
      <c r="M87">
        <f t="shared" si="13"/>
        <v>85</v>
      </c>
      <c r="N87" s="16" t="s">
        <v>31</v>
      </c>
      <c r="P87" t="s">
        <v>128</v>
      </c>
      <c r="Q87">
        <f t="shared" si="12"/>
        <v>86</v>
      </c>
      <c r="R87" t="s">
        <v>35</v>
      </c>
      <c r="S87">
        <f t="shared" si="12"/>
        <v>86</v>
      </c>
      <c r="T87">
        <f t="shared" si="10"/>
        <v>85</v>
      </c>
      <c r="U87">
        <f t="shared" si="11"/>
        <v>1</v>
      </c>
    </row>
    <row r="88" spans="1:21" x14ac:dyDescent="0.45">
      <c r="A88">
        <f t="shared" si="8"/>
        <v>6</v>
      </c>
      <c r="B88">
        <v>87</v>
      </c>
      <c r="C88" t="s">
        <v>178</v>
      </c>
      <c r="H88">
        <f>COUNTIF(Scoreboard!I:I,Players!C88)</f>
        <v>0</v>
      </c>
      <c r="I88" t="e">
        <f t="shared" si="9"/>
        <v>#DIV/0!</v>
      </c>
      <c r="J88">
        <f t="shared" si="6"/>
        <v>28.5</v>
      </c>
      <c r="K88" t="e">
        <f t="shared" si="7"/>
        <v>#DIV/0!</v>
      </c>
      <c r="M88">
        <f t="shared" si="13"/>
        <v>86</v>
      </c>
      <c r="N88" s="16" t="s">
        <v>177</v>
      </c>
      <c r="P88" t="s">
        <v>129</v>
      </c>
      <c r="Q88">
        <f t="shared" si="12"/>
        <v>87</v>
      </c>
      <c r="R88" t="s">
        <v>128</v>
      </c>
      <c r="S88">
        <f t="shared" si="12"/>
        <v>87</v>
      </c>
      <c r="T88">
        <f t="shared" si="10"/>
        <v>86</v>
      </c>
      <c r="U88">
        <f t="shared" si="11"/>
        <v>1</v>
      </c>
    </row>
    <row r="89" spans="1:21" x14ac:dyDescent="0.45">
      <c r="A89">
        <f t="shared" si="8"/>
        <v>6</v>
      </c>
      <c r="B89">
        <v>88</v>
      </c>
      <c r="C89" t="s">
        <v>179</v>
      </c>
      <c r="H89">
        <f>COUNTIF(Scoreboard!I:I,Players!C89)</f>
        <v>0</v>
      </c>
      <c r="I89" t="e">
        <f t="shared" si="9"/>
        <v>#DIV/0!</v>
      </c>
      <c r="J89">
        <f t="shared" si="6"/>
        <v>28.5</v>
      </c>
      <c r="K89" t="e">
        <f t="shared" si="7"/>
        <v>#DIV/0!</v>
      </c>
      <c r="M89">
        <f t="shared" si="13"/>
        <v>87</v>
      </c>
      <c r="N89" s="16" t="s">
        <v>178</v>
      </c>
      <c r="P89" t="s">
        <v>130</v>
      </c>
      <c r="Q89">
        <f t="shared" si="12"/>
        <v>88</v>
      </c>
      <c r="R89" t="s">
        <v>129</v>
      </c>
      <c r="S89">
        <f t="shared" si="12"/>
        <v>88</v>
      </c>
      <c r="T89">
        <f t="shared" si="10"/>
        <v>87</v>
      </c>
      <c r="U89">
        <f t="shared" si="11"/>
        <v>1</v>
      </c>
    </row>
    <row r="90" spans="1:21" x14ac:dyDescent="0.45">
      <c r="A90">
        <f t="shared" si="8"/>
        <v>6</v>
      </c>
      <c r="B90">
        <v>89</v>
      </c>
      <c r="C90" t="s">
        <v>180</v>
      </c>
      <c r="H90">
        <f>COUNTIF(Scoreboard!I:I,Players!C90)</f>
        <v>0</v>
      </c>
      <c r="I90" t="e">
        <f t="shared" si="9"/>
        <v>#DIV/0!</v>
      </c>
      <c r="J90">
        <f t="shared" si="6"/>
        <v>28.5</v>
      </c>
      <c r="K90" t="e">
        <f t="shared" si="7"/>
        <v>#DIV/0!</v>
      </c>
      <c r="M90">
        <f t="shared" si="13"/>
        <v>88</v>
      </c>
      <c r="N90" s="16" t="s">
        <v>179</v>
      </c>
      <c r="R90" t="s">
        <v>130</v>
      </c>
    </row>
    <row r="91" spans="1:21" x14ac:dyDescent="0.45">
      <c r="A91">
        <f t="shared" si="8"/>
        <v>6</v>
      </c>
      <c r="B91">
        <v>90</v>
      </c>
      <c r="C91" t="s">
        <v>181</v>
      </c>
      <c r="H91">
        <f>COUNTIF(Scoreboard!I:I,Players!C91)</f>
        <v>0</v>
      </c>
      <c r="I91" t="e">
        <f t="shared" ref="I91:I97" si="14">AVERAGE(D91:G91)</f>
        <v>#DIV/0!</v>
      </c>
      <c r="J91">
        <f t="shared" si="6"/>
        <v>28.5</v>
      </c>
      <c r="K91" t="e">
        <f t="shared" si="7"/>
        <v>#DIV/0!</v>
      </c>
      <c r="M91">
        <f t="shared" si="13"/>
        <v>89</v>
      </c>
      <c r="N91" s="16" t="s">
        <v>180</v>
      </c>
    </row>
    <row r="92" spans="1:21" x14ac:dyDescent="0.45">
      <c r="A92">
        <f t="shared" si="8"/>
        <v>6</v>
      </c>
      <c r="B92">
        <v>91</v>
      </c>
      <c r="C92" t="s">
        <v>182</v>
      </c>
      <c r="H92">
        <f>COUNTIF(Scoreboard!I:I,Players!C92)</f>
        <v>0</v>
      </c>
      <c r="I92" t="e">
        <f t="shared" si="14"/>
        <v>#DIV/0!</v>
      </c>
      <c r="J92">
        <f t="shared" si="6"/>
        <v>28.5</v>
      </c>
      <c r="K92" t="e">
        <f t="shared" si="7"/>
        <v>#DIV/0!</v>
      </c>
      <c r="M92">
        <f t="shared" si="13"/>
        <v>90</v>
      </c>
      <c r="N92" s="16" t="s">
        <v>181</v>
      </c>
    </row>
    <row r="93" spans="1:21" x14ac:dyDescent="0.45">
      <c r="A93">
        <f t="shared" si="8"/>
        <v>6</v>
      </c>
      <c r="B93">
        <v>92</v>
      </c>
      <c r="C93" t="s">
        <v>183</v>
      </c>
      <c r="H93">
        <f>COUNTIF(Scoreboard!I:I,Players!C93)</f>
        <v>0</v>
      </c>
      <c r="I93" t="e">
        <f t="shared" si="14"/>
        <v>#DIV/0!</v>
      </c>
      <c r="J93">
        <f t="shared" si="6"/>
        <v>28.5</v>
      </c>
      <c r="K93" t="e">
        <f t="shared" si="7"/>
        <v>#DIV/0!</v>
      </c>
      <c r="M93">
        <f t="shared" si="13"/>
        <v>91</v>
      </c>
      <c r="N93" s="16" t="s">
        <v>182</v>
      </c>
    </row>
    <row r="94" spans="1:21" x14ac:dyDescent="0.45">
      <c r="A94">
        <f t="shared" si="8"/>
        <v>6</v>
      </c>
      <c r="B94">
        <v>93</v>
      </c>
      <c r="C94" t="s">
        <v>33</v>
      </c>
      <c r="H94">
        <f>COUNTIF(Scoreboard!I:I,Players!C94)</f>
        <v>0</v>
      </c>
      <c r="I94" t="e">
        <f t="shared" si="14"/>
        <v>#DIV/0!</v>
      </c>
      <c r="J94">
        <f t="shared" si="6"/>
        <v>28.5</v>
      </c>
      <c r="K94" t="e">
        <f t="shared" si="7"/>
        <v>#DIV/0!</v>
      </c>
      <c r="M94">
        <f t="shared" si="13"/>
        <v>92</v>
      </c>
      <c r="N94" s="16" t="s">
        <v>183</v>
      </c>
    </row>
    <row r="95" spans="1:21" x14ac:dyDescent="0.45">
      <c r="A95">
        <f t="shared" si="8"/>
        <v>6</v>
      </c>
      <c r="B95">
        <v>94</v>
      </c>
      <c r="C95" t="s">
        <v>34</v>
      </c>
      <c r="H95">
        <f>COUNTIF(Scoreboard!I:I,Players!C95)</f>
        <v>0</v>
      </c>
      <c r="I95" t="e">
        <f t="shared" si="14"/>
        <v>#DIV/0!</v>
      </c>
      <c r="J95">
        <f t="shared" si="6"/>
        <v>28.5</v>
      </c>
      <c r="K95" t="e">
        <f t="shared" si="7"/>
        <v>#DIV/0!</v>
      </c>
      <c r="M95">
        <f t="shared" si="13"/>
        <v>93</v>
      </c>
      <c r="N95" s="16" t="s">
        <v>33</v>
      </c>
    </row>
    <row r="96" spans="1:21" x14ac:dyDescent="0.45">
      <c r="A96">
        <f t="shared" si="8"/>
        <v>6</v>
      </c>
      <c r="B96">
        <v>95</v>
      </c>
      <c r="C96" t="s">
        <v>88</v>
      </c>
      <c r="H96">
        <f>COUNTIF(Scoreboard!I:I,Players!C96)</f>
        <v>0</v>
      </c>
      <c r="I96" t="e">
        <f t="shared" si="14"/>
        <v>#DIV/0!</v>
      </c>
      <c r="J96">
        <f t="shared" si="6"/>
        <v>28.5</v>
      </c>
      <c r="K96" t="e">
        <f t="shared" si="7"/>
        <v>#DIV/0!</v>
      </c>
      <c r="M96">
        <f t="shared" si="13"/>
        <v>94</v>
      </c>
      <c r="N96" s="16" t="s">
        <v>34</v>
      </c>
    </row>
    <row r="97" spans="1:14" x14ac:dyDescent="0.45">
      <c r="A97">
        <f t="shared" si="8"/>
        <v>6</v>
      </c>
      <c r="B97">
        <v>96</v>
      </c>
      <c r="C97" t="s">
        <v>35</v>
      </c>
      <c r="H97">
        <f>COUNTIF(Scoreboard!I:I,Players!C97)</f>
        <v>0</v>
      </c>
      <c r="I97" t="e">
        <f t="shared" si="14"/>
        <v>#DIV/0!</v>
      </c>
      <c r="J97">
        <f t="shared" si="6"/>
        <v>28.5</v>
      </c>
      <c r="K97" t="e">
        <f t="shared" si="7"/>
        <v>#DIV/0!</v>
      </c>
      <c r="M97">
        <f t="shared" si="13"/>
        <v>95</v>
      </c>
      <c r="N97" s="16" t="s">
        <v>88</v>
      </c>
    </row>
    <row r="98" spans="1:14" x14ac:dyDescent="0.45">
      <c r="M98">
        <f t="shared" si="13"/>
        <v>96</v>
      </c>
      <c r="N98" s="16" t="s">
        <v>35</v>
      </c>
    </row>
  </sheetData>
  <autoFilter ref="A1:K90" xr:uid="{00000000-0001-0000-0100-000000000000}"/>
  <conditionalFormatting sqref="A2:G89 A90:B90 F90:G90 A91:A97">
    <cfRule type="expression" dxfId="0" priority="1">
      <formula>MOD($A2,2)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D702-9A94-441F-BB52-832A853A8F84}">
  <dimension ref="A1:R93"/>
  <sheetViews>
    <sheetView workbookViewId="0">
      <selection sqref="A1:A24"/>
    </sheetView>
  </sheetViews>
  <sheetFormatPr defaultRowHeight="14.25" outlineLevelRow="1" x14ac:dyDescent="0.45"/>
  <cols>
    <col min="1" max="1" width="4.1328125" bestFit="1" customWidth="1"/>
    <col min="2" max="2" width="6.46484375" bestFit="1" customWidth="1"/>
    <col min="4" max="4" width="9.59765625" bestFit="1" customWidth="1"/>
    <col min="5" max="5" width="17.9296875" bestFit="1" customWidth="1"/>
    <col min="6" max="6" width="15.46484375" bestFit="1" customWidth="1"/>
    <col min="7" max="7" width="16.6640625" bestFit="1" customWidth="1"/>
    <col min="8" max="8" width="17.1328125" bestFit="1" customWidth="1"/>
    <col min="9" max="9" width="13.86328125" bestFit="1" customWidth="1"/>
    <col min="10" max="10" width="15.3984375" bestFit="1" customWidth="1"/>
    <col min="11" max="11" width="10.265625" bestFit="1" customWidth="1"/>
  </cols>
  <sheetData>
    <row r="1" spans="1:18" outlineLevel="1" x14ac:dyDescent="0.45">
      <c r="A1" s="18" t="s">
        <v>95</v>
      </c>
      <c r="B1" s="18" t="s">
        <v>89</v>
      </c>
      <c r="C1" s="18" t="s">
        <v>90</v>
      </c>
      <c r="D1" s="18" t="s">
        <v>78</v>
      </c>
      <c r="E1" s="19">
        <v>1</v>
      </c>
      <c r="F1" s="19">
        <f>E1+1</f>
        <v>2</v>
      </c>
      <c r="G1" s="19">
        <f t="shared" ref="G1:J1" si="0">F1+1</f>
        <v>3</v>
      </c>
      <c r="H1" s="19">
        <f t="shared" si="0"/>
        <v>4</v>
      </c>
      <c r="I1" s="19">
        <f t="shared" si="0"/>
        <v>5</v>
      </c>
      <c r="J1" s="19">
        <f t="shared" si="0"/>
        <v>6</v>
      </c>
      <c r="K1" s="18" t="s">
        <v>193</v>
      </c>
      <c r="M1" s="18" t="s">
        <v>149</v>
      </c>
      <c r="Q1" s="18" t="s">
        <v>194</v>
      </c>
    </row>
    <row r="2" spans="1:18" outlineLevel="1" x14ac:dyDescent="0.45">
      <c r="A2" t="s">
        <v>96</v>
      </c>
      <c r="B2">
        <v>1</v>
      </c>
      <c r="C2" t="s">
        <v>79</v>
      </c>
      <c r="D2">
        <v>-13</v>
      </c>
      <c r="E2" t="s">
        <v>186</v>
      </c>
      <c r="F2" t="s">
        <v>59</v>
      </c>
      <c r="G2" t="s">
        <v>132</v>
      </c>
      <c r="H2" t="s">
        <v>1</v>
      </c>
      <c r="I2" t="s">
        <v>131</v>
      </c>
      <c r="J2" t="s">
        <v>106</v>
      </c>
      <c r="K2">
        <f>COUNTIFS($O$2:$O$28,$C2)+COUNTIFS($M$2:$M$28,$C2)</f>
        <v>1</v>
      </c>
      <c r="M2">
        <v>1</v>
      </c>
      <c r="O2">
        <v>4</v>
      </c>
      <c r="P2">
        <v>6</v>
      </c>
      <c r="Q2" t="str">
        <f t="shared" ref="Q2:Q26" si="1">+_xlfn.CONCAT(E2:J2)</f>
        <v>Rory McilroyMin Woo LeeAkshay BhatiaPatrick ReedByeong Hun AnDenny McCarthy</v>
      </c>
      <c r="R2">
        <f>COUNTIFS($Q$1:$Q$27,Q2)</f>
        <v>1</v>
      </c>
    </row>
    <row r="3" spans="1:18" outlineLevel="1" x14ac:dyDescent="0.45">
      <c r="A3" t="s">
        <v>96</v>
      </c>
      <c r="B3">
        <f>B2+1</f>
        <v>2</v>
      </c>
      <c r="C3" t="s">
        <v>52</v>
      </c>
      <c r="D3">
        <f>280-72*4</f>
        <v>-8</v>
      </c>
      <c r="E3" t="s">
        <v>14</v>
      </c>
      <c r="F3" t="s">
        <v>3</v>
      </c>
      <c r="G3" t="s">
        <v>152</v>
      </c>
      <c r="H3" t="s">
        <v>60</v>
      </c>
      <c r="I3" t="s">
        <v>159</v>
      </c>
      <c r="J3" t="s">
        <v>106</v>
      </c>
      <c r="K3">
        <f t="shared" ref="K3:K28" si="2">COUNTIFS($O$2:$O$28,$C3)+COUNTIFS($M$2:$M$28,$C3)</f>
        <v>1</v>
      </c>
      <c r="M3" t="s">
        <v>80</v>
      </c>
      <c r="O3" t="s">
        <v>133</v>
      </c>
      <c r="Q3" t="str">
        <f t="shared" si="1"/>
        <v>Scottie SchefflerBrooks KoepkaRobert MacIntyreKeegan BradleyJ.J. SpaunDenny McCarthy</v>
      </c>
      <c r="R3">
        <f t="shared" ref="R3:R26" si="3">COUNTIFS($Q$1:$Q$27,Q3)</f>
        <v>1</v>
      </c>
    </row>
    <row r="4" spans="1:18" outlineLevel="1" x14ac:dyDescent="0.45">
      <c r="A4" t="s">
        <v>96</v>
      </c>
      <c r="B4">
        <f t="shared" ref="B4:B28" si="4">B3+1</f>
        <v>3</v>
      </c>
      <c r="C4" t="s">
        <v>92</v>
      </c>
      <c r="D4">
        <v>-15</v>
      </c>
      <c r="E4" t="s">
        <v>14</v>
      </c>
      <c r="F4" t="s">
        <v>3</v>
      </c>
      <c r="G4" t="s">
        <v>25</v>
      </c>
      <c r="H4" t="s">
        <v>60</v>
      </c>
      <c r="I4" t="s">
        <v>158</v>
      </c>
      <c r="J4" t="s">
        <v>112</v>
      </c>
      <c r="K4">
        <f t="shared" si="2"/>
        <v>1</v>
      </c>
      <c r="M4" t="s">
        <v>91</v>
      </c>
      <c r="O4" t="s">
        <v>93</v>
      </c>
      <c r="Q4" t="str">
        <f t="shared" si="1"/>
        <v>Scottie SchefflerBrooks KoepkaJason DayKeegan BradleyMaverick McNealyLucas Glover</v>
      </c>
      <c r="R4">
        <f t="shared" si="3"/>
        <v>1</v>
      </c>
    </row>
    <row r="5" spans="1:18" outlineLevel="1" x14ac:dyDescent="0.45">
      <c r="A5" s="1" t="s">
        <v>195</v>
      </c>
      <c r="B5">
        <f t="shared" si="4"/>
        <v>4</v>
      </c>
      <c r="C5" t="s">
        <v>72</v>
      </c>
      <c r="D5">
        <v>-13</v>
      </c>
      <c r="E5" t="s">
        <v>14</v>
      </c>
      <c r="F5" t="s">
        <v>29</v>
      </c>
      <c r="G5" t="s">
        <v>132</v>
      </c>
      <c r="H5" t="s">
        <v>1</v>
      </c>
      <c r="I5" t="s">
        <v>131</v>
      </c>
      <c r="J5" t="s">
        <v>106</v>
      </c>
      <c r="K5">
        <f t="shared" si="2"/>
        <v>1</v>
      </c>
      <c r="M5" t="s">
        <v>191</v>
      </c>
      <c r="Q5" t="str">
        <f t="shared" si="1"/>
        <v>Scottie SchefflerJordan SpiethAkshay BhatiaPatrick ReedByeong Hun AnDenny McCarthy</v>
      </c>
      <c r="R5">
        <f t="shared" si="3"/>
        <v>1</v>
      </c>
    </row>
    <row r="6" spans="1:18" outlineLevel="1" x14ac:dyDescent="0.45">
      <c r="A6" s="1" t="s">
        <v>195</v>
      </c>
      <c r="B6">
        <f t="shared" si="4"/>
        <v>5</v>
      </c>
      <c r="C6" t="s">
        <v>80</v>
      </c>
      <c r="D6">
        <v>-15</v>
      </c>
      <c r="E6" t="s">
        <v>2</v>
      </c>
      <c r="F6" t="s">
        <v>3</v>
      </c>
      <c r="G6" t="s">
        <v>61</v>
      </c>
      <c r="H6" t="s">
        <v>153</v>
      </c>
      <c r="I6" t="s">
        <v>156</v>
      </c>
      <c r="J6" t="s">
        <v>22</v>
      </c>
      <c r="K6">
        <f t="shared" si="2"/>
        <v>1</v>
      </c>
      <c r="M6" t="s">
        <v>190</v>
      </c>
      <c r="Q6" t="str">
        <f t="shared" si="1"/>
        <v>Jon RahmBrooks KoepkaSepp StrakaDaniel BergerTaylor PendrithJ.T. Poston</v>
      </c>
      <c r="R6">
        <f t="shared" si="3"/>
        <v>1</v>
      </c>
    </row>
    <row r="7" spans="1:18" outlineLevel="1" x14ac:dyDescent="0.45">
      <c r="A7" s="1" t="s">
        <v>195</v>
      </c>
      <c r="B7">
        <f t="shared" si="4"/>
        <v>6</v>
      </c>
      <c r="C7" t="s">
        <v>91</v>
      </c>
      <c r="D7">
        <v>-14</v>
      </c>
      <c r="E7" t="s">
        <v>2</v>
      </c>
      <c r="F7" t="s">
        <v>8</v>
      </c>
      <c r="G7" t="s">
        <v>132</v>
      </c>
      <c r="H7" t="s">
        <v>101</v>
      </c>
      <c r="I7" t="s">
        <v>157</v>
      </c>
      <c r="J7" t="s">
        <v>106</v>
      </c>
      <c r="K7">
        <f t="shared" si="2"/>
        <v>1</v>
      </c>
      <c r="M7">
        <v>2</v>
      </c>
      <c r="O7">
        <v>5</v>
      </c>
      <c r="Q7" t="str">
        <f t="shared" si="1"/>
        <v>Jon RahmTommy FleetwoodAkshay BhatiaTom KimBilly HorschelDenny McCarthy</v>
      </c>
      <c r="R7">
        <f t="shared" si="3"/>
        <v>1</v>
      </c>
    </row>
    <row r="8" spans="1:18" outlineLevel="1" x14ac:dyDescent="0.45">
      <c r="A8" t="s">
        <v>96</v>
      </c>
      <c r="B8">
        <f t="shared" si="4"/>
        <v>7</v>
      </c>
      <c r="C8" t="s">
        <v>133</v>
      </c>
      <c r="D8">
        <v>-11</v>
      </c>
      <c r="E8" t="s">
        <v>189</v>
      </c>
      <c r="F8" t="s">
        <v>59</v>
      </c>
      <c r="G8" t="s">
        <v>20</v>
      </c>
      <c r="H8" t="s">
        <v>50</v>
      </c>
      <c r="I8" t="s">
        <v>57</v>
      </c>
      <c r="J8" t="s">
        <v>30</v>
      </c>
      <c r="K8">
        <f t="shared" si="2"/>
        <v>1</v>
      </c>
      <c r="M8" t="s">
        <v>92</v>
      </c>
      <c r="O8" t="s">
        <v>72</v>
      </c>
      <c r="Q8" t="str">
        <f t="shared" si="1"/>
        <v>Bryson DechambeauMin Woo LeeCameron SmithSam BurnsBrian HarmanMax Homa</v>
      </c>
      <c r="R8">
        <f t="shared" si="3"/>
        <v>1</v>
      </c>
    </row>
    <row r="9" spans="1:18" outlineLevel="1" x14ac:dyDescent="0.45">
      <c r="A9" t="s">
        <v>96</v>
      </c>
      <c r="B9">
        <f t="shared" si="4"/>
        <v>8</v>
      </c>
      <c r="C9" t="s">
        <v>70</v>
      </c>
      <c r="D9">
        <f>279-72*4</f>
        <v>-9</v>
      </c>
      <c r="E9" t="s">
        <v>186</v>
      </c>
      <c r="F9" t="s">
        <v>13</v>
      </c>
      <c r="G9" t="s">
        <v>61</v>
      </c>
      <c r="H9" t="s">
        <v>153</v>
      </c>
      <c r="I9" t="s">
        <v>100</v>
      </c>
      <c r="J9" t="s">
        <v>106</v>
      </c>
      <c r="K9">
        <f t="shared" si="2"/>
        <v>1</v>
      </c>
      <c r="M9" t="s">
        <v>69</v>
      </c>
      <c r="Q9" t="str">
        <f t="shared" si="1"/>
        <v>Rory McilroyShane LowrySepp StrakaDaniel BergerMatt FitzpatrickDenny McCarthy</v>
      </c>
      <c r="R9">
        <f t="shared" si="3"/>
        <v>1</v>
      </c>
    </row>
    <row r="10" spans="1:18" outlineLevel="1" x14ac:dyDescent="0.45">
      <c r="A10" s="1" t="s">
        <v>195</v>
      </c>
      <c r="B10">
        <f t="shared" si="4"/>
        <v>9</v>
      </c>
      <c r="C10" t="s">
        <v>62</v>
      </c>
      <c r="D10">
        <v>-11</v>
      </c>
      <c r="E10" t="s">
        <v>14</v>
      </c>
      <c r="F10" t="s">
        <v>55</v>
      </c>
      <c r="G10" t="s">
        <v>61</v>
      </c>
      <c r="H10" t="s">
        <v>101</v>
      </c>
      <c r="I10" t="s">
        <v>161</v>
      </c>
      <c r="J10" t="s">
        <v>105</v>
      </c>
      <c r="K10">
        <f t="shared" si="2"/>
        <v>1</v>
      </c>
      <c r="M10" t="s">
        <v>139</v>
      </c>
      <c r="Q10" t="str">
        <f t="shared" si="1"/>
        <v>Scottie SchefflerRussell HenleySepp StrakaTom KimThomas DetryNicolai Hojgaard</v>
      </c>
      <c r="R10">
        <f t="shared" si="3"/>
        <v>1</v>
      </c>
    </row>
    <row r="11" spans="1:18" outlineLevel="1" x14ac:dyDescent="0.45">
      <c r="A11" t="s">
        <v>96</v>
      </c>
      <c r="B11">
        <f t="shared" si="4"/>
        <v>10</v>
      </c>
      <c r="C11" t="s">
        <v>69</v>
      </c>
      <c r="D11">
        <v>-11</v>
      </c>
      <c r="E11" t="s">
        <v>14</v>
      </c>
      <c r="F11" t="s">
        <v>49</v>
      </c>
      <c r="G11" t="s">
        <v>132</v>
      </c>
      <c r="H11" t="s">
        <v>0</v>
      </c>
      <c r="I11" t="s">
        <v>57</v>
      </c>
      <c r="J11" t="s">
        <v>30</v>
      </c>
      <c r="K11">
        <f t="shared" si="2"/>
        <v>1</v>
      </c>
      <c r="M11" t="s">
        <v>140</v>
      </c>
      <c r="Q11" t="str">
        <f t="shared" si="1"/>
        <v>Scottie SchefflerViktor HovlandAkshay BhatiaDustin JohnsonBrian HarmanMax Homa</v>
      </c>
      <c r="R11">
        <f t="shared" si="3"/>
        <v>1</v>
      </c>
    </row>
    <row r="12" spans="1:18" outlineLevel="1" x14ac:dyDescent="0.45">
      <c r="A12" s="1" t="s">
        <v>195</v>
      </c>
      <c r="B12">
        <f t="shared" si="4"/>
        <v>11</v>
      </c>
      <c r="C12" t="s">
        <v>134</v>
      </c>
      <c r="D12">
        <f>274-72*4</f>
        <v>-14</v>
      </c>
      <c r="E12" t="s">
        <v>189</v>
      </c>
      <c r="F12" t="s">
        <v>49</v>
      </c>
      <c r="G12" t="s">
        <v>11</v>
      </c>
      <c r="H12" t="s">
        <v>101</v>
      </c>
      <c r="I12" t="s">
        <v>158</v>
      </c>
      <c r="J12" t="s">
        <v>105</v>
      </c>
      <c r="K12">
        <f t="shared" si="2"/>
        <v>1</v>
      </c>
      <c r="M12" t="s">
        <v>52</v>
      </c>
      <c r="Q12" t="str">
        <f t="shared" si="1"/>
        <v>Bryson DechambeauViktor HovlandTony FinauTom KimMaverick McNealyNicolai Hojgaard</v>
      </c>
      <c r="R12">
        <f t="shared" si="3"/>
        <v>1</v>
      </c>
    </row>
    <row r="13" spans="1:18" outlineLevel="1" x14ac:dyDescent="0.45">
      <c r="A13" s="1" t="s">
        <v>195</v>
      </c>
      <c r="B13">
        <f t="shared" si="4"/>
        <v>12</v>
      </c>
      <c r="C13" t="s">
        <v>191</v>
      </c>
      <c r="D13">
        <v>-6</v>
      </c>
      <c r="E13" t="s">
        <v>14</v>
      </c>
      <c r="F13" t="s">
        <v>3</v>
      </c>
      <c r="G13" t="s">
        <v>152</v>
      </c>
      <c r="H13" t="s">
        <v>0</v>
      </c>
      <c r="I13" t="s">
        <v>100</v>
      </c>
      <c r="J13" t="s">
        <v>30</v>
      </c>
      <c r="K13">
        <f t="shared" si="2"/>
        <v>1</v>
      </c>
      <c r="M13" t="s">
        <v>79</v>
      </c>
      <c r="Q13" t="str">
        <f t="shared" si="1"/>
        <v>Scottie SchefflerBrooks KoepkaRobert MacIntyreDustin JohnsonMatt FitzpatrickMax Homa</v>
      </c>
      <c r="R13">
        <f t="shared" si="3"/>
        <v>1</v>
      </c>
    </row>
    <row r="14" spans="1:18" x14ac:dyDescent="0.45">
      <c r="A14" t="s">
        <v>96</v>
      </c>
      <c r="B14">
        <f t="shared" si="4"/>
        <v>13</v>
      </c>
      <c r="C14" t="s">
        <v>93</v>
      </c>
      <c r="D14">
        <v>-12</v>
      </c>
      <c r="E14" t="s">
        <v>14</v>
      </c>
      <c r="F14" t="s">
        <v>8</v>
      </c>
      <c r="G14" t="s">
        <v>26</v>
      </c>
      <c r="H14" t="s">
        <v>101</v>
      </c>
      <c r="I14" t="s">
        <v>158</v>
      </c>
      <c r="J14" t="s">
        <v>28</v>
      </c>
      <c r="K14">
        <f t="shared" si="2"/>
        <v>1</v>
      </c>
      <c r="M14" t="s">
        <v>187</v>
      </c>
      <c r="Q14" t="str">
        <f t="shared" si="1"/>
        <v>Scottie SchefflerTommy FleetwoodCorey ConnersTom KimMaverick McNealyDanny Willett</v>
      </c>
      <c r="R14">
        <f t="shared" si="3"/>
        <v>1</v>
      </c>
    </row>
    <row r="15" spans="1:18" outlineLevel="1" x14ac:dyDescent="0.45">
      <c r="A15" t="s">
        <v>96</v>
      </c>
      <c r="B15">
        <f t="shared" si="4"/>
        <v>14</v>
      </c>
      <c r="C15" t="s">
        <v>136</v>
      </c>
      <c r="D15">
        <v>-10</v>
      </c>
      <c r="E15" t="s">
        <v>186</v>
      </c>
      <c r="F15" t="s">
        <v>55</v>
      </c>
      <c r="G15" t="s">
        <v>61</v>
      </c>
      <c r="H15" t="s">
        <v>60</v>
      </c>
      <c r="I15" t="s">
        <v>158</v>
      </c>
      <c r="J15" t="s">
        <v>112</v>
      </c>
      <c r="K15">
        <f t="shared" si="2"/>
        <v>1</v>
      </c>
      <c r="M15" t="s">
        <v>192</v>
      </c>
      <c r="Q15" t="str">
        <f t="shared" si="1"/>
        <v>Rory McilroyRussell HenleySepp StrakaKeegan BradleyMaverick McNealyLucas Glover</v>
      </c>
      <c r="R15">
        <f t="shared" si="3"/>
        <v>1</v>
      </c>
    </row>
    <row r="16" spans="1:18" outlineLevel="1" x14ac:dyDescent="0.45">
      <c r="A16" t="s">
        <v>96</v>
      </c>
      <c r="B16">
        <f t="shared" si="4"/>
        <v>15</v>
      </c>
      <c r="C16" t="s">
        <v>81</v>
      </c>
      <c r="D16">
        <v>-12</v>
      </c>
      <c r="E16" t="s">
        <v>186</v>
      </c>
      <c r="F16" t="s">
        <v>3</v>
      </c>
      <c r="G16" t="s">
        <v>61</v>
      </c>
      <c r="H16" t="s">
        <v>60</v>
      </c>
      <c r="I16" t="s">
        <v>157</v>
      </c>
      <c r="J16" t="s">
        <v>106</v>
      </c>
      <c r="K16">
        <f t="shared" si="2"/>
        <v>1</v>
      </c>
      <c r="Q16" t="str">
        <f t="shared" si="1"/>
        <v>Rory McilroyBrooks KoepkaSepp StrakaKeegan BradleyBilly HorschelDenny McCarthy</v>
      </c>
      <c r="R16">
        <f t="shared" si="3"/>
        <v>1</v>
      </c>
    </row>
    <row r="17" spans="1:18" outlineLevel="1" x14ac:dyDescent="0.45">
      <c r="A17" t="s">
        <v>96</v>
      </c>
      <c r="B17">
        <f t="shared" si="4"/>
        <v>16</v>
      </c>
      <c r="C17" t="s">
        <v>139</v>
      </c>
      <c r="D17">
        <v>-12</v>
      </c>
      <c r="E17" t="s">
        <v>186</v>
      </c>
      <c r="F17" t="s">
        <v>8</v>
      </c>
      <c r="G17" t="s">
        <v>132</v>
      </c>
      <c r="H17" t="s">
        <v>0</v>
      </c>
      <c r="I17" t="s">
        <v>6</v>
      </c>
      <c r="J17" t="s">
        <v>112</v>
      </c>
      <c r="K17">
        <f t="shared" si="2"/>
        <v>1</v>
      </c>
      <c r="M17">
        <v>3</v>
      </c>
      <c r="Q17" t="str">
        <f t="shared" si="1"/>
        <v>Rory McilroyTommy FleetwoodAkshay BhatiaDustin JohnsonAdam ScottLucas Glover</v>
      </c>
      <c r="R17">
        <f t="shared" si="3"/>
        <v>1</v>
      </c>
    </row>
    <row r="18" spans="1:18" outlineLevel="1" x14ac:dyDescent="0.45">
      <c r="A18" t="s">
        <v>96</v>
      </c>
      <c r="B18">
        <f t="shared" si="4"/>
        <v>17</v>
      </c>
      <c r="C18" t="s">
        <v>140</v>
      </c>
      <c r="D18">
        <v>-11</v>
      </c>
      <c r="E18" t="s">
        <v>189</v>
      </c>
      <c r="F18" t="s">
        <v>3</v>
      </c>
      <c r="G18" t="s">
        <v>61</v>
      </c>
      <c r="H18" t="s">
        <v>102</v>
      </c>
      <c r="I18" t="s">
        <v>57</v>
      </c>
      <c r="J18" t="s">
        <v>56</v>
      </c>
      <c r="K18">
        <f t="shared" si="2"/>
        <v>1</v>
      </c>
      <c r="M18" t="s">
        <v>70</v>
      </c>
      <c r="Q18" t="str">
        <f t="shared" si="1"/>
        <v>Bryson DechambeauBrooks KoepkaSepp StrakaSungjae ImBrian HarmanCameron Young</v>
      </c>
      <c r="R18">
        <f t="shared" si="3"/>
        <v>1</v>
      </c>
    </row>
    <row r="19" spans="1:18" outlineLevel="1" x14ac:dyDescent="0.45">
      <c r="A19" s="1" t="s">
        <v>195</v>
      </c>
      <c r="B19">
        <f t="shared" si="4"/>
        <v>18</v>
      </c>
      <c r="C19" t="s">
        <v>54</v>
      </c>
      <c r="D19">
        <v>-12</v>
      </c>
      <c r="E19" t="s">
        <v>14</v>
      </c>
      <c r="F19" t="s">
        <v>15</v>
      </c>
      <c r="G19" t="s">
        <v>61</v>
      </c>
      <c r="H19" t="s">
        <v>154</v>
      </c>
      <c r="I19" t="s">
        <v>158</v>
      </c>
      <c r="J19" t="s">
        <v>112</v>
      </c>
      <c r="K19">
        <f t="shared" si="2"/>
        <v>1</v>
      </c>
      <c r="M19" t="s">
        <v>81</v>
      </c>
      <c r="Q19" t="str">
        <f t="shared" si="1"/>
        <v>Scottie SchefflerPatrick CantlaySepp StrakaDavis ThompsonMaverick McNealyLucas Glover</v>
      </c>
      <c r="R19">
        <f t="shared" si="3"/>
        <v>1</v>
      </c>
    </row>
    <row r="20" spans="1:18" outlineLevel="1" x14ac:dyDescent="0.45">
      <c r="A20" t="s">
        <v>96</v>
      </c>
      <c r="B20">
        <f t="shared" si="4"/>
        <v>19</v>
      </c>
      <c r="C20" t="s">
        <v>187</v>
      </c>
      <c r="D20">
        <v>-11</v>
      </c>
      <c r="E20" t="s">
        <v>14</v>
      </c>
      <c r="F20" t="s">
        <v>3</v>
      </c>
      <c r="G20" t="s">
        <v>25</v>
      </c>
      <c r="H20" t="s">
        <v>9</v>
      </c>
      <c r="I20" t="s">
        <v>157</v>
      </c>
      <c r="J20" t="s">
        <v>21</v>
      </c>
      <c r="K20">
        <f t="shared" si="2"/>
        <v>1</v>
      </c>
      <c r="M20" t="s">
        <v>134</v>
      </c>
      <c r="Q20" t="str">
        <f t="shared" si="1"/>
        <v>Scottie SchefflerBrooks KoepkaJason DayJustin RoseBilly HorschelPhil Mickelson</v>
      </c>
      <c r="R20">
        <f t="shared" si="3"/>
        <v>1</v>
      </c>
    </row>
    <row r="21" spans="1:18" outlineLevel="1" x14ac:dyDescent="0.45">
      <c r="A21" t="s">
        <v>96</v>
      </c>
      <c r="B21">
        <f t="shared" si="4"/>
        <v>20</v>
      </c>
      <c r="C21" t="s">
        <v>188</v>
      </c>
      <c r="D21">
        <v>-16</v>
      </c>
      <c r="E21" t="s">
        <v>186</v>
      </c>
      <c r="F21" t="s">
        <v>15</v>
      </c>
      <c r="G21" t="s">
        <v>132</v>
      </c>
      <c r="H21" t="s">
        <v>153</v>
      </c>
      <c r="I21" t="s">
        <v>6</v>
      </c>
      <c r="J21" t="s">
        <v>166</v>
      </c>
      <c r="K21">
        <f t="shared" si="2"/>
        <v>1</v>
      </c>
      <c r="M21" t="s">
        <v>62</v>
      </c>
      <c r="Q21" t="str">
        <f t="shared" si="1"/>
        <v>Rory McilroyPatrick CantlayAkshay BhatiaDaniel BergerAdam ScottChristiaan Bezuidenhout</v>
      </c>
      <c r="R21">
        <f t="shared" si="3"/>
        <v>1</v>
      </c>
    </row>
    <row r="22" spans="1:18" outlineLevel="1" x14ac:dyDescent="0.45">
      <c r="A22" s="1" t="s">
        <v>195</v>
      </c>
      <c r="B22">
        <f t="shared" si="4"/>
        <v>21</v>
      </c>
      <c r="C22" t="s">
        <v>190</v>
      </c>
      <c r="D22">
        <v>-20</v>
      </c>
      <c r="E22" t="s">
        <v>14</v>
      </c>
      <c r="F22" t="s">
        <v>15</v>
      </c>
      <c r="G22" t="s">
        <v>152</v>
      </c>
      <c r="H22" t="s">
        <v>0</v>
      </c>
      <c r="I22" t="s">
        <v>6</v>
      </c>
      <c r="J22" t="s">
        <v>51</v>
      </c>
      <c r="K22">
        <f t="shared" si="2"/>
        <v>1</v>
      </c>
      <c r="M22" t="s">
        <v>54</v>
      </c>
      <c r="Q22" t="str">
        <f t="shared" si="1"/>
        <v>Scottie SchefflerPatrick CantlayRobert MacIntyreDustin JohnsonAdam ScottHarris English</v>
      </c>
      <c r="R22">
        <f t="shared" si="3"/>
        <v>1</v>
      </c>
    </row>
    <row r="23" spans="1:18" outlineLevel="1" x14ac:dyDescent="0.45">
      <c r="A23" t="s">
        <v>96</v>
      </c>
      <c r="B23">
        <f t="shared" si="4"/>
        <v>22</v>
      </c>
      <c r="C23" t="s">
        <v>192</v>
      </c>
      <c r="D23">
        <v>-10</v>
      </c>
      <c r="E23" t="s">
        <v>14</v>
      </c>
      <c r="F23" t="s">
        <v>3</v>
      </c>
      <c r="G23" t="s">
        <v>20</v>
      </c>
      <c r="H23" t="s">
        <v>0</v>
      </c>
      <c r="I23" t="s">
        <v>57</v>
      </c>
      <c r="J23" t="s">
        <v>51</v>
      </c>
      <c r="K23">
        <f t="shared" si="2"/>
        <v>1</v>
      </c>
      <c r="M23" t="s">
        <v>136</v>
      </c>
      <c r="Q23" t="str">
        <f t="shared" si="1"/>
        <v>Scottie SchefflerBrooks KoepkaCameron SmithDustin JohnsonBrian HarmanHarris English</v>
      </c>
      <c r="R23">
        <f t="shared" si="3"/>
        <v>1</v>
      </c>
    </row>
    <row r="24" spans="1:18" outlineLevel="1" x14ac:dyDescent="0.45">
      <c r="A24" t="s">
        <v>196</v>
      </c>
      <c r="B24">
        <f t="shared" si="4"/>
        <v>23</v>
      </c>
      <c r="K24">
        <f t="shared" si="2"/>
        <v>0</v>
      </c>
      <c r="M24" t="s">
        <v>188</v>
      </c>
      <c r="Q24" t="str">
        <f t="shared" si="1"/>
        <v/>
      </c>
      <c r="R24">
        <f t="shared" si="3"/>
        <v>4</v>
      </c>
    </row>
    <row r="25" spans="1:18" outlineLevel="1" x14ac:dyDescent="0.45">
      <c r="B25">
        <f t="shared" si="4"/>
        <v>24</v>
      </c>
      <c r="K25">
        <f t="shared" si="2"/>
        <v>0</v>
      </c>
      <c r="Q25" t="str">
        <f t="shared" si="1"/>
        <v/>
      </c>
      <c r="R25">
        <f t="shared" si="3"/>
        <v>4</v>
      </c>
    </row>
    <row r="26" spans="1:18" outlineLevel="1" x14ac:dyDescent="0.45">
      <c r="B26">
        <f t="shared" si="4"/>
        <v>25</v>
      </c>
      <c r="K26">
        <f t="shared" si="2"/>
        <v>0</v>
      </c>
      <c r="Q26" t="str">
        <f t="shared" si="1"/>
        <v/>
      </c>
      <c r="R26">
        <f t="shared" si="3"/>
        <v>4</v>
      </c>
    </row>
    <row r="27" spans="1:18" outlineLevel="1" x14ac:dyDescent="0.45">
      <c r="B27">
        <f t="shared" si="4"/>
        <v>26</v>
      </c>
      <c r="K27">
        <f t="shared" si="2"/>
        <v>0</v>
      </c>
    </row>
    <row r="28" spans="1:18" outlineLevel="1" x14ac:dyDescent="0.45">
      <c r="B28">
        <f t="shared" si="4"/>
        <v>27</v>
      </c>
      <c r="K28">
        <f t="shared" si="2"/>
        <v>0</v>
      </c>
    </row>
    <row r="29" spans="1:18" outlineLevel="1" x14ac:dyDescent="0.45">
      <c r="C29" t="s">
        <v>141</v>
      </c>
      <c r="M29" s="10">
        <f>COUNTA(M3:M27)-2</f>
        <v>19</v>
      </c>
      <c r="O29" s="10">
        <f>COUNTA(O3:O27)-1</f>
        <v>3</v>
      </c>
      <c r="P29">
        <f>SUM(M29:O29)</f>
        <v>22</v>
      </c>
    </row>
    <row r="30" spans="1:18" outlineLevel="1" x14ac:dyDescent="0.45">
      <c r="C30" t="s">
        <v>135</v>
      </c>
    </row>
    <row r="31" spans="1:18" outlineLevel="1" x14ac:dyDescent="0.45">
      <c r="C31" t="s">
        <v>71</v>
      </c>
    </row>
    <row r="32" spans="1:18" outlineLevel="1" x14ac:dyDescent="0.45">
      <c r="C32" t="s">
        <v>137</v>
      </c>
    </row>
    <row r="33" spans="1:18" outlineLevel="1" x14ac:dyDescent="0.45">
      <c r="C33" t="s">
        <v>145</v>
      </c>
    </row>
    <row r="34" spans="1:18" outlineLevel="1" x14ac:dyDescent="0.45">
      <c r="C34" t="s">
        <v>138</v>
      </c>
    </row>
    <row r="35" spans="1:18" outlineLevel="1" x14ac:dyDescent="0.45">
      <c r="C35" t="s">
        <v>58</v>
      </c>
    </row>
    <row r="36" spans="1:18" outlineLevel="1" x14ac:dyDescent="0.45">
      <c r="C36" t="s">
        <v>94</v>
      </c>
    </row>
    <row r="37" spans="1:18" outlineLevel="1" x14ac:dyDescent="0.45"/>
    <row r="38" spans="1:18" x14ac:dyDescent="0.45">
      <c r="A38" s="10"/>
      <c r="B38" s="10"/>
      <c r="C38" s="10"/>
      <c r="D38" s="10"/>
      <c r="E38" s="10"/>
      <c r="F38" s="10"/>
      <c r="G38" s="10"/>
      <c r="H38" s="10"/>
      <c r="I38" s="10"/>
      <c r="J38" s="10" t="s">
        <v>54</v>
      </c>
      <c r="M38">
        <f>MAX(M43:M93)</f>
        <v>11</v>
      </c>
      <c r="N38">
        <f t="shared" ref="N38:R38" si="5">MAX(N43:N93)</f>
        <v>8</v>
      </c>
      <c r="O38">
        <f t="shared" si="5"/>
        <v>7</v>
      </c>
      <c r="P38">
        <f t="shared" si="5"/>
        <v>5</v>
      </c>
      <c r="Q38">
        <f t="shared" si="5"/>
        <v>5</v>
      </c>
      <c r="R38">
        <f t="shared" si="5"/>
        <v>6</v>
      </c>
    </row>
    <row r="39" spans="1:18" x14ac:dyDescent="0.45">
      <c r="J39" t="s">
        <v>42</v>
      </c>
      <c r="M39">
        <f t="shared" ref="M39:R39" si="6">SUM(M43:M93)</f>
        <v>22</v>
      </c>
      <c r="N39">
        <f t="shared" si="6"/>
        <v>22</v>
      </c>
      <c r="O39">
        <f t="shared" si="6"/>
        <v>22</v>
      </c>
      <c r="P39">
        <f t="shared" si="6"/>
        <v>22</v>
      </c>
      <c r="Q39">
        <f t="shared" si="6"/>
        <v>22</v>
      </c>
      <c r="R39">
        <f t="shared" si="6"/>
        <v>22</v>
      </c>
    </row>
    <row r="40" spans="1:18" x14ac:dyDescent="0.45">
      <c r="J40" t="s">
        <v>143</v>
      </c>
      <c r="M40" s="11">
        <f t="shared" ref="M40:R40" si="7">M38/M39</f>
        <v>0.5</v>
      </c>
      <c r="N40" s="11">
        <f t="shared" si="7"/>
        <v>0.36363636363636365</v>
      </c>
      <c r="O40" s="11">
        <f t="shared" si="7"/>
        <v>0.31818181818181818</v>
      </c>
      <c r="P40" s="11">
        <f t="shared" si="7"/>
        <v>0.22727272727272727</v>
      </c>
      <c r="Q40" s="11">
        <f t="shared" si="7"/>
        <v>0.22727272727272727</v>
      </c>
      <c r="R40" s="11">
        <f t="shared" si="7"/>
        <v>0.27272727272727271</v>
      </c>
    </row>
    <row r="41" spans="1:18" x14ac:dyDescent="0.45">
      <c r="J41" t="s">
        <v>142</v>
      </c>
      <c r="M41">
        <f t="shared" ref="M41:R41" si="8">COUNTIF(M$43:M$93,M38)</f>
        <v>1</v>
      </c>
      <c r="N41">
        <f t="shared" si="8"/>
        <v>1</v>
      </c>
      <c r="O41">
        <f t="shared" si="8"/>
        <v>1</v>
      </c>
      <c r="P41">
        <f t="shared" si="8"/>
        <v>1</v>
      </c>
      <c r="Q41">
        <f t="shared" si="8"/>
        <v>1</v>
      </c>
      <c r="R41">
        <f t="shared" si="8"/>
        <v>1</v>
      </c>
    </row>
    <row r="43" spans="1:18" x14ac:dyDescent="0.45">
      <c r="D43">
        <v>1</v>
      </c>
      <c r="E43" t="str">
        <f>Players!C2</f>
        <v>Scottie Scheffler</v>
      </c>
      <c r="F43" t="str">
        <f>Players!C12</f>
        <v>Jordan Spieth</v>
      </c>
      <c r="G43" t="str">
        <f>Players!C22</f>
        <v>Robert MacIntyre</v>
      </c>
      <c r="H43" t="str">
        <f>Players!C32</f>
        <v>Patrick Reed</v>
      </c>
      <c r="I43" t="str">
        <f>Players!C42</f>
        <v>Adam Scott</v>
      </c>
      <c r="J43" t="str">
        <f>Players!C52</f>
        <v>Phil Mickelson</v>
      </c>
      <c r="M43">
        <f t="shared" ref="M43:M52" si="9">COUNTIF(E$2:E$37,E43)</f>
        <v>11</v>
      </c>
      <c r="N43">
        <f t="shared" ref="N43:N52" si="10">COUNTIF(F$2:F$37,F43)</f>
        <v>1</v>
      </c>
      <c r="O43">
        <f t="shared" ref="O43:O52" si="11">COUNTIF(G$2:G$37,G43)</f>
        <v>3</v>
      </c>
      <c r="P43">
        <f t="shared" ref="P43:P52" si="12">COUNTIF(H$2:H$37,H43)</f>
        <v>2</v>
      </c>
      <c r="Q43">
        <f t="shared" ref="Q43:Q52" si="13">COUNTIF(I$2:I$37,I43)</f>
        <v>3</v>
      </c>
      <c r="R43">
        <f t="shared" ref="R43:R52" si="14">COUNTIF(J$2:J$37,J43)</f>
        <v>1</v>
      </c>
    </row>
    <row r="44" spans="1:18" x14ac:dyDescent="0.45">
      <c r="D44">
        <f>D43+1</f>
        <v>2</v>
      </c>
      <c r="E44" t="str">
        <f>Players!C3</f>
        <v>Rory McIlroy</v>
      </c>
      <c r="F44" t="str">
        <f>Players!C13</f>
        <v>Brooks Koepka</v>
      </c>
      <c r="G44" t="str">
        <f>Players!C23</f>
        <v>Cameron Smith</v>
      </c>
      <c r="H44" t="str">
        <f>Players!C33</f>
        <v>Dustin Johnson</v>
      </c>
      <c r="I44" t="str">
        <f>Players!C43</f>
        <v>Taylor Pendrith</v>
      </c>
      <c r="J44" t="str">
        <f>Players!C53</f>
        <v>Lucas Glover</v>
      </c>
      <c r="M44">
        <f t="shared" si="9"/>
        <v>6</v>
      </c>
      <c r="N44">
        <f t="shared" si="10"/>
        <v>8</v>
      </c>
      <c r="O44">
        <f t="shared" si="11"/>
        <v>2</v>
      </c>
      <c r="P44">
        <f t="shared" si="12"/>
        <v>5</v>
      </c>
      <c r="Q44">
        <f t="shared" si="13"/>
        <v>1</v>
      </c>
      <c r="R44">
        <f t="shared" si="14"/>
        <v>4</v>
      </c>
    </row>
    <row r="45" spans="1:18" x14ac:dyDescent="0.45">
      <c r="D45">
        <f t="shared" ref="D45:D49" si="15">D44+1</f>
        <v>3</v>
      </c>
      <c r="E45" t="str">
        <f>Players!C4</f>
        <v>Jon Rahm</v>
      </c>
      <c r="F45" t="str">
        <f>Players!C14</f>
        <v>Tommy Fleetwood</v>
      </c>
      <c r="G45" t="str">
        <f>Players!C24</f>
        <v>Akshay Bhatia</v>
      </c>
      <c r="H45" t="str">
        <f>Players!C34</f>
        <v>Tom Kim</v>
      </c>
      <c r="I45" t="str">
        <f>Players!C44</f>
        <v>Billy Horschel</v>
      </c>
      <c r="J45" t="str">
        <f>Players!C54</f>
        <v>Denny McCarthy</v>
      </c>
      <c r="M45">
        <f t="shared" si="9"/>
        <v>2</v>
      </c>
      <c r="N45">
        <f t="shared" si="10"/>
        <v>3</v>
      </c>
      <c r="O45">
        <f t="shared" si="11"/>
        <v>6</v>
      </c>
      <c r="P45">
        <f t="shared" si="12"/>
        <v>4</v>
      </c>
      <c r="Q45">
        <f t="shared" si="13"/>
        <v>3</v>
      </c>
      <c r="R45">
        <f t="shared" si="14"/>
        <v>6</v>
      </c>
    </row>
    <row r="46" spans="1:18" x14ac:dyDescent="0.45">
      <c r="D46">
        <f t="shared" si="15"/>
        <v>4</v>
      </c>
      <c r="E46" t="str">
        <f>Players!C5</f>
        <v>Collin Morikawa</v>
      </c>
      <c r="F46" t="str">
        <f>Players!C15</f>
        <v>Viktor Hovland</v>
      </c>
      <c r="G46" t="str">
        <f>Players!C25</f>
        <v>Corey Conners</v>
      </c>
      <c r="H46" t="str">
        <f>Players!C35</f>
        <v>Daniel Berger</v>
      </c>
      <c r="I46" t="str">
        <f>Players!C45</f>
        <v>Byeong Hun An</v>
      </c>
      <c r="J46" t="str">
        <f>Players!C55</f>
        <v>Laurie Canter</v>
      </c>
      <c r="M46">
        <f t="shared" si="9"/>
        <v>0</v>
      </c>
      <c r="N46">
        <f t="shared" si="10"/>
        <v>2</v>
      </c>
      <c r="O46">
        <f t="shared" si="11"/>
        <v>1</v>
      </c>
      <c r="P46">
        <f t="shared" si="12"/>
        <v>3</v>
      </c>
      <c r="Q46">
        <f t="shared" si="13"/>
        <v>2</v>
      </c>
      <c r="R46">
        <f t="shared" si="14"/>
        <v>0</v>
      </c>
    </row>
    <row r="47" spans="1:18" x14ac:dyDescent="0.45">
      <c r="D47">
        <f t="shared" si="15"/>
        <v>5</v>
      </c>
      <c r="E47" t="str">
        <f>Players!C6</f>
        <v>Ludvig Aberg</v>
      </c>
      <c r="F47" t="str">
        <f>Players!C16</f>
        <v>Tyrrell Hatton</v>
      </c>
      <c r="G47" t="str">
        <f>Players!C26</f>
        <v>Jason Day</v>
      </c>
      <c r="H47" t="str">
        <f>Players!C36</f>
        <v>Sungjae Im</v>
      </c>
      <c r="I47" t="str">
        <f>Players!C46</f>
        <v>Brian Harman</v>
      </c>
      <c r="J47" t="str">
        <f>Players!C56</f>
        <v>Nicolai Hojgaard</v>
      </c>
      <c r="M47">
        <f t="shared" si="9"/>
        <v>0</v>
      </c>
      <c r="N47">
        <f t="shared" si="10"/>
        <v>0</v>
      </c>
      <c r="O47">
        <f t="shared" si="11"/>
        <v>2</v>
      </c>
      <c r="P47">
        <f t="shared" si="12"/>
        <v>1</v>
      </c>
      <c r="Q47">
        <f t="shared" si="13"/>
        <v>4</v>
      </c>
      <c r="R47">
        <f t="shared" si="14"/>
        <v>2</v>
      </c>
    </row>
    <row r="48" spans="1:18" x14ac:dyDescent="0.45">
      <c r="D48">
        <f t="shared" si="15"/>
        <v>6</v>
      </c>
      <c r="E48" t="str">
        <f>Players!C7</f>
        <v>Xander Schauffele</v>
      </c>
      <c r="F48" t="str">
        <f>Players!C17</f>
        <v>Shane Lowry</v>
      </c>
      <c r="G48" t="str">
        <f>Players!C27</f>
        <v>Tony Finau</v>
      </c>
      <c r="H48" t="str">
        <f>Players!C37</f>
        <v>Sam Burns</v>
      </c>
      <c r="I48" t="str">
        <f>Players!C47</f>
        <v>Maverick McNealy</v>
      </c>
      <c r="J48" t="str">
        <f>Players!C57</f>
        <v>Rasmus Hojgaard</v>
      </c>
      <c r="M48">
        <f t="shared" si="9"/>
        <v>0</v>
      </c>
      <c r="N48">
        <f t="shared" si="10"/>
        <v>1</v>
      </c>
      <c r="O48">
        <f t="shared" si="11"/>
        <v>1</v>
      </c>
      <c r="P48">
        <f t="shared" si="12"/>
        <v>1</v>
      </c>
      <c r="Q48">
        <f t="shared" si="13"/>
        <v>5</v>
      </c>
      <c r="R48">
        <f t="shared" si="14"/>
        <v>0</v>
      </c>
    </row>
    <row r="49" spans="4:18" x14ac:dyDescent="0.45">
      <c r="D49">
        <f t="shared" si="15"/>
        <v>7</v>
      </c>
      <c r="E49" t="str">
        <f>Players!C8</f>
        <v>Bryson DeChambeau</v>
      </c>
      <c r="F49" t="str">
        <f>Players!C18</f>
        <v>Patrick Cantlay</v>
      </c>
      <c r="G49" t="str">
        <f>Players!C28</f>
        <v>Sepp Straka</v>
      </c>
      <c r="H49" t="str">
        <f>Players!C38</f>
        <v>Keegan Bradley</v>
      </c>
      <c r="I49" t="str">
        <f>Players!C48</f>
        <v>J.J. Spaun</v>
      </c>
      <c r="J49" t="str">
        <f>Players!C58</f>
        <v>Harris English</v>
      </c>
      <c r="M49">
        <f t="shared" si="9"/>
        <v>3</v>
      </c>
      <c r="N49">
        <f t="shared" si="10"/>
        <v>3</v>
      </c>
      <c r="O49">
        <f t="shared" si="11"/>
        <v>7</v>
      </c>
      <c r="P49">
        <f t="shared" si="12"/>
        <v>4</v>
      </c>
      <c r="Q49">
        <f t="shared" si="13"/>
        <v>1</v>
      </c>
      <c r="R49">
        <f t="shared" si="14"/>
        <v>2</v>
      </c>
    </row>
    <row r="50" spans="4:18" x14ac:dyDescent="0.45">
      <c r="D50">
        <f t="shared" ref="D50:D52" si="16">D49+1</f>
        <v>8</v>
      </c>
      <c r="E50" t="str">
        <f>Players!C9</f>
        <v>Justin Thomas</v>
      </c>
      <c r="F50" t="str">
        <f>Players!C19</f>
        <v>Russell Henley</v>
      </c>
      <c r="G50" t="str">
        <f>Players!C29</f>
        <v>Wyndham Clark</v>
      </c>
      <c r="H50" t="str">
        <f>Players!C39</f>
        <v>Justin Rose</v>
      </c>
      <c r="I50" t="str">
        <f>Players!C49</f>
        <v>Michael Kim</v>
      </c>
      <c r="J50" t="str">
        <f>Players!C59</f>
        <v>Cameron Young</v>
      </c>
      <c r="M50">
        <f t="shared" si="9"/>
        <v>0</v>
      </c>
      <c r="N50">
        <f t="shared" si="10"/>
        <v>2</v>
      </c>
      <c r="O50">
        <f t="shared" si="11"/>
        <v>0</v>
      </c>
      <c r="P50">
        <f t="shared" si="12"/>
        <v>1</v>
      </c>
      <c r="Q50">
        <f t="shared" si="13"/>
        <v>0</v>
      </c>
      <c r="R50">
        <f t="shared" si="14"/>
        <v>1</v>
      </c>
    </row>
    <row r="51" spans="4:18" x14ac:dyDescent="0.45">
      <c r="D51">
        <f t="shared" si="16"/>
        <v>9</v>
      </c>
      <c r="E51" t="str">
        <f>Players!C10</f>
        <v>Joaquin Niemann</v>
      </c>
      <c r="F51" t="str">
        <f>Players!C20</f>
        <v>Will Zalatoris</v>
      </c>
      <c r="G51" t="str">
        <f>Players!C30</f>
        <v>Sergio Garcia</v>
      </c>
      <c r="H51" t="str">
        <f>Players!C40</f>
        <v>Davis Thompson</v>
      </c>
      <c r="I51" t="str">
        <f>Players!C50</f>
        <v>Matt Fitzpatrick</v>
      </c>
      <c r="J51" t="str">
        <f>Players!C60</f>
        <v>Max Greyserman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1</v>
      </c>
      <c r="Q51">
        <f t="shared" si="13"/>
        <v>2</v>
      </c>
      <c r="R51">
        <f t="shared" si="14"/>
        <v>0</v>
      </c>
    </row>
    <row r="52" spans="4:18" x14ac:dyDescent="0.45">
      <c r="D52">
        <f t="shared" si="16"/>
        <v>10</v>
      </c>
      <c r="E52" t="str">
        <f>Players!C11</f>
        <v>Hideki Matsuyama</v>
      </c>
      <c r="F52" t="str">
        <f>Players!C21</f>
        <v>Min Woo Lee</v>
      </c>
      <c r="G52" t="str">
        <f>Players!C31</f>
        <v>Sahith Theegala</v>
      </c>
      <c r="H52" t="str">
        <f>Players!C41</f>
        <v>Aaron Rai</v>
      </c>
      <c r="I52" t="str">
        <f>Players!C51</f>
        <v>Thomas Detry</v>
      </c>
      <c r="J52" t="str">
        <f>Players!C61</f>
        <v>J.T. Poston</v>
      </c>
      <c r="M52">
        <f t="shared" si="9"/>
        <v>0</v>
      </c>
      <c r="N52">
        <f t="shared" si="10"/>
        <v>2</v>
      </c>
      <c r="O52">
        <f t="shared" si="11"/>
        <v>0</v>
      </c>
      <c r="P52">
        <f t="shared" si="12"/>
        <v>0</v>
      </c>
      <c r="Q52">
        <f t="shared" si="13"/>
        <v>1</v>
      </c>
      <c r="R52">
        <f t="shared" si="14"/>
        <v>1</v>
      </c>
    </row>
    <row r="53" spans="4:18" x14ac:dyDescent="0.45">
      <c r="J53" t="str">
        <f>Players!C62</f>
        <v>Stephan Jaeger</v>
      </c>
      <c r="R53">
        <f t="shared" ref="R53:R93" si="17">COUNTIF(J$2:J$37,J53)</f>
        <v>0</v>
      </c>
    </row>
    <row r="54" spans="4:18" x14ac:dyDescent="0.45">
      <c r="J54" t="str">
        <f>Players!C63</f>
        <v>Nick Taylor</v>
      </c>
      <c r="R54">
        <f t="shared" si="17"/>
        <v>0</v>
      </c>
    </row>
    <row r="55" spans="4:18" x14ac:dyDescent="0.45">
      <c r="J55" t="str">
        <f>Players!C64</f>
        <v>Chris Kirk</v>
      </c>
      <c r="R55">
        <f t="shared" si="17"/>
        <v>0</v>
      </c>
    </row>
    <row r="56" spans="4:18" x14ac:dyDescent="0.45">
      <c r="J56" t="str">
        <f>Players!C65</f>
        <v>Cam Davis</v>
      </c>
      <c r="R56">
        <f t="shared" si="17"/>
        <v>0</v>
      </c>
    </row>
    <row r="57" spans="4:18" x14ac:dyDescent="0.45">
      <c r="J57" t="str">
        <f>Players!C66</f>
        <v>Joe Highsmith</v>
      </c>
      <c r="R57">
        <f t="shared" si="17"/>
        <v>0</v>
      </c>
    </row>
    <row r="58" spans="4:18" x14ac:dyDescent="0.45">
      <c r="J58" t="str">
        <f>Players!C67</f>
        <v>Christiaan Bezuidenhout</v>
      </c>
      <c r="R58">
        <f t="shared" si="17"/>
        <v>1</v>
      </c>
    </row>
    <row r="59" spans="4:18" x14ac:dyDescent="0.45">
      <c r="J59" t="str">
        <f>Players!C68</f>
        <v>Max Homa</v>
      </c>
      <c r="R59">
        <f t="shared" si="17"/>
        <v>3</v>
      </c>
    </row>
    <row r="60" spans="4:18" x14ac:dyDescent="0.45">
      <c r="J60" t="str">
        <f>Players!C69</f>
        <v>Austin Eckroat</v>
      </c>
      <c r="R60">
        <f t="shared" si="17"/>
        <v>0</v>
      </c>
    </row>
    <row r="61" spans="4:18" x14ac:dyDescent="0.45">
      <c r="J61" t="str">
        <f>Players!C70</f>
        <v>Tom Hoge</v>
      </c>
      <c r="R61">
        <f t="shared" si="17"/>
        <v>0</v>
      </c>
    </row>
    <row r="62" spans="4:18" x14ac:dyDescent="0.45">
      <c r="J62" t="str">
        <f>Players!C71</f>
        <v>Nico Echavarria</v>
      </c>
      <c r="R62">
        <f t="shared" si="17"/>
        <v>0</v>
      </c>
    </row>
    <row r="63" spans="4:18" x14ac:dyDescent="0.45">
      <c r="J63" t="str">
        <f>Players!C72</f>
        <v>Kevin Yu</v>
      </c>
      <c r="R63">
        <f t="shared" si="17"/>
        <v>0</v>
      </c>
    </row>
    <row r="64" spans="4:18" x14ac:dyDescent="0.45">
      <c r="J64" t="str">
        <f>Players!C73</f>
        <v>Nick Dunlap</v>
      </c>
      <c r="R64">
        <f t="shared" si="17"/>
        <v>0</v>
      </c>
    </row>
    <row r="65" spans="10:18" x14ac:dyDescent="0.45">
      <c r="J65" t="str">
        <f>Players!C74</f>
        <v>Matt McCarty</v>
      </c>
      <c r="R65">
        <f t="shared" si="17"/>
        <v>0</v>
      </c>
    </row>
    <row r="66" spans="10:18" x14ac:dyDescent="0.45">
      <c r="J66" t="str">
        <f>Players!C75</f>
        <v>Jhonattan Vegas</v>
      </c>
      <c r="R66">
        <f t="shared" si="17"/>
        <v>0</v>
      </c>
    </row>
    <row r="67" spans="10:18" x14ac:dyDescent="0.45">
      <c r="J67" t="str">
        <f>Players!C76</f>
        <v>Matthieu Pavon</v>
      </c>
      <c r="R67">
        <f t="shared" si="17"/>
        <v>0</v>
      </c>
    </row>
    <row r="68" spans="10:18" x14ac:dyDescent="0.45">
      <c r="J68" t="str">
        <f>Players!C77</f>
        <v>Charl Schwartzel</v>
      </c>
      <c r="R68">
        <f t="shared" si="17"/>
        <v>0</v>
      </c>
    </row>
    <row r="69" spans="10:18" x14ac:dyDescent="0.45">
      <c r="J69" t="str">
        <f>Players!C78</f>
        <v>Bubba Watson</v>
      </c>
      <c r="R69">
        <f t="shared" si="17"/>
        <v>0</v>
      </c>
    </row>
    <row r="70" spans="10:18" x14ac:dyDescent="0.45">
      <c r="J70" t="str">
        <f>Players!C79</f>
        <v>Danny Willett</v>
      </c>
      <c r="R70">
        <f t="shared" si="17"/>
        <v>1</v>
      </c>
    </row>
    <row r="71" spans="10:18" x14ac:dyDescent="0.45">
      <c r="J71" t="str">
        <f>Players!C80</f>
        <v>Adam Schenk</v>
      </c>
      <c r="R71">
        <f t="shared" si="17"/>
        <v>0</v>
      </c>
    </row>
    <row r="72" spans="10:18" x14ac:dyDescent="0.45">
      <c r="J72" t="str">
        <f>Players!C81</f>
        <v>Thriston Lawrence</v>
      </c>
      <c r="R72">
        <f t="shared" si="17"/>
        <v>0</v>
      </c>
    </row>
    <row r="73" spans="10:18" x14ac:dyDescent="0.45">
      <c r="J73" t="str">
        <f>Players!C82</f>
        <v>Davis Riley</v>
      </c>
      <c r="R73">
        <f t="shared" si="17"/>
        <v>0</v>
      </c>
    </row>
    <row r="74" spans="10:18" x14ac:dyDescent="0.45">
      <c r="J74" t="str">
        <f>Players!C83</f>
        <v>Noah Kent</v>
      </c>
      <c r="R74">
        <f t="shared" si="17"/>
        <v>0</v>
      </c>
    </row>
    <row r="75" spans="10:18" x14ac:dyDescent="0.45">
      <c r="J75" t="str">
        <f>Players!C84</f>
        <v>Justin Hastings</v>
      </c>
      <c r="R75">
        <f t="shared" si="17"/>
        <v>0</v>
      </c>
    </row>
    <row r="76" spans="10:18" x14ac:dyDescent="0.45">
      <c r="J76" t="str">
        <f>Players!C85</f>
        <v>Brian Campbell</v>
      </c>
      <c r="R76">
        <f t="shared" si="17"/>
        <v>0</v>
      </c>
    </row>
    <row r="77" spans="10:18" x14ac:dyDescent="0.45">
      <c r="J77" t="str">
        <f>Players!C86</f>
        <v>Zach Johnson</v>
      </c>
      <c r="R77">
        <f t="shared" si="17"/>
        <v>0</v>
      </c>
    </row>
    <row r="78" spans="10:18" x14ac:dyDescent="0.45">
      <c r="J78" t="str">
        <f>Players!C87</f>
        <v>Jose Luis Ballester</v>
      </c>
      <c r="R78">
        <f t="shared" si="17"/>
        <v>0</v>
      </c>
    </row>
    <row r="79" spans="10:18" x14ac:dyDescent="0.45">
      <c r="J79" t="str">
        <f>Players!C88</f>
        <v>Patton Kizzire</v>
      </c>
      <c r="R79">
        <f t="shared" si="17"/>
        <v>0</v>
      </c>
    </row>
    <row r="80" spans="10:18" x14ac:dyDescent="0.45">
      <c r="J80" t="str">
        <f>Players!C89</f>
        <v>Rafael Campos</v>
      </c>
      <c r="R80">
        <f t="shared" si="17"/>
        <v>0</v>
      </c>
    </row>
    <row r="81" spans="10:18" x14ac:dyDescent="0.45">
      <c r="J81" t="str">
        <f>Players!C90</f>
        <v>Evan Beck</v>
      </c>
      <c r="R81">
        <f t="shared" si="17"/>
        <v>0</v>
      </c>
    </row>
    <row r="82" spans="10:18" x14ac:dyDescent="0.45">
      <c r="J82" t="str">
        <f>Players!C91</f>
        <v>Hiroshi Tai</v>
      </c>
      <c r="R82">
        <f t="shared" si="17"/>
        <v>0</v>
      </c>
    </row>
    <row r="83" spans="10:18" x14ac:dyDescent="0.45">
      <c r="J83" t="str">
        <f>Players!C92</f>
        <v>Bernhard Langer</v>
      </c>
      <c r="R83">
        <f t="shared" si="17"/>
        <v>0</v>
      </c>
    </row>
    <row r="84" spans="10:18" x14ac:dyDescent="0.45">
      <c r="J84" t="str">
        <f>Players!C93</f>
        <v>Angel Cabrera</v>
      </c>
      <c r="R84">
        <f t="shared" si="17"/>
        <v>0</v>
      </c>
    </row>
    <row r="85" spans="10:18" x14ac:dyDescent="0.45">
      <c r="J85" t="str">
        <f>Players!C94</f>
        <v>Vijay Singh</v>
      </c>
      <c r="R85">
        <f t="shared" si="17"/>
        <v>0</v>
      </c>
    </row>
    <row r="86" spans="10:18" x14ac:dyDescent="0.45">
      <c r="J86" t="str">
        <f>Players!C95</f>
        <v>Mike Weir</v>
      </c>
      <c r="R86">
        <f t="shared" si="17"/>
        <v>0</v>
      </c>
    </row>
    <row r="87" spans="10:18" x14ac:dyDescent="0.45">
      <c r="J87" t="str">
        <f>Players!C96</f>
        <v>Jose Maria Olazabal</v>
      </c>
      <c r="R87">
        <f t="shared" si="17"/>
        <v>0</v>
      </c>
    </row>
    <row r="88" spans="10:18" x14ac:dyDescent="0.45">
      <c r="J88" t="str">
        <f>Players!C97</f>
        <v>Fred Couples</v>
      </c>
      <c r="R88">
        <f t="shared" si="17"/>
        <v>0</v>
      </c>
    </row>
    <row r="89" spans="10:18" x14ac:dyDescent="0.45">
      <c r="J89">
        <f>Players!C98</f>
        <v>0</v>
      </c>
      <c r="R89">
        <f t="shared" si="17"/>
        <v>0</v>
      </c>
    </row>
    <row r="90" spans="10:18" x14ac:dyDescent="0.45">
      <c r="J90">
        <f>Players!C99</f>
        <v>0</v>
      </c>
      <c r="R90">
        <f t="shared" si="17"/>
        <v>0</v>
      </c>
    </row>
    <row r="91" spans="10:18" x14ac:dyDescent="0.45">
      <c r="J91">
        <f>Players!C100</f>
        <v>0</v>
      </c>
      <c r="R91">
        <f t="shared" si="17"/>
        <v>0</v>
      </c>
    </row>
    <row r="92" spans="10:18" x14ac:dyDescent="0.45">
      <c r="J92">
        <f>Players!C101</f>
        <v>0</v>
      </c>
      <c r="R92">
        <f t="shared" si="17"/>
        <v>0</v>
      </c>
    </row>
    <row r="93" spans="10:18" x14ac:dyDescent="0.45">
      <c r="J93">
        <f>Players!C102</f>
        <v>0</v>
      </c>
      <c r="R93">
        <f t="shared" si="17"/>
        <v>0</v>
      </c>
    </row>
  </sheetData>
  <dataValidations count="2">
    <dataValidation type="list" allowBlank="1" showInputMessage="1" showErrorMessage="1" sqref="E6:E7 E9 E21:E32 E2:E4 F2:I32 E12:E13 E15:E19" xr:uid="{6D9001A0-3451-45E9-8483-1E25305AB128}">
      <formula1>E$43:E$52</formula1>
    </dataValidation>
    <dataValidation type="list" allowBlank="1" showInputMessage="1" showErrorMessage="1" sqref="J2:J32" xr:uid="{E5EF29E9-55D0-45C3-BD14-398556D3127D}">
      <formula1>J$43:J$3616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371F-4953-4703-8ADC-8BA1A22689EF}">
  <dimension ref="B1:O31"/>
  <sheetViews>
    <sheetView workbookViewId="0">
      <selection activeCell="D22" sqref="D22"/>
    </sheetView>
  </sheetViews>
  <sheetFormatPr defaultRowHeight="14.25" x14ac:dyDescent="0.45"/>
  <cols>
    <col min="3" max="8" width="13.53125" customWidth="1"/>
  </cols>
  <sheetData>
    <row r="1" spans="2:15" x14ac:dyDescent="0.45">
      <c r="C1">
        <f>Teams!M41</f>
        <v>1</v>
      </c>
      <c r="D1">
        <f>Teams!N41</f>
        <v>1</v>
      </c>
      <c r="E1">
        <f>Teams!O41</f>
        <v>1</v>
      </c>
      <c r="F1">
        <f>Teams!P41</f>
        <v>1</v>
      </c>
      <c r="G1">
        <f>Teams!Q41</f>
        <v>1</v>
      </c>
      <c r="H1">
        <f>Teams!R41</f>
        <v>1</v>
      </c>
      <c r="J1">
        <f>SUM(J4:J13)</f>
        <v>22</v>
      </c>
      <c r="K1">
        <f t="shared" ref="K1:O1" si="0">SUM(K4:K13)</f>
        <v>22</v>
      </c>
      <c r="L1">
        <f t="shared" si="0"/>
        <v>22</v>
      </c>
      <c r="M1">
        <f t="shared" si="0"/>
        <v>22</v>
      </c>
      <c r="N1">
        <f t="shared" si="0"/>
        <v>22</v>
      </c>
      <c r="O1">
        <f t="shared" si="0"/>
        <v>17</v>
      </c>
    </row>
    <row r="2" spans="2:15" x14ac:dyDescent="0.45">
      <c r="B2" t="s">
        <v>144</v>
      </c>
      <c r="C2">
        <v>1</v>
      </c>
      <c r="D2">
        <f>C2+1</f>
        <v>2</v>
      </c>
      <c r="E2">
        <f t="shared" ref="E2:H2" si="1">D2+1</f>
        <v>3</v>
      </c>
      <c r="F2">
        <f t="shared" si="1"/>
        <v>4</v>
      </c>
      <c r="G2">
        <f t="shared" si="1"/>
        <v>5</v>
      </c>
      <c r="H2">
        <f t="shared" si="1"/>
        <v>6</v>
      </c>
      <c r="J2">
        <v>1</v>
      </c>
      <c r="K2">
        <f>J2+1</f>
        <v>2</v>
      </c>
      <c r="L2">
        <f t="shared" ref="L2:O2" si="2">K2+1</f>
        <v>3</v>
      </c>
      <c r="M2">
        <f t="shared" si="2"/>
        <v>4</v>
      </c>
      <c r="N2">
        <f t="shared" si="2"/>
        <v>5</v>
      </c>
      <c r="O2">
        <f t="shared" si="2"/>
        <v>6</v>
      </c>
    </row>
    <row r="4" spans="2:15" x14ac:dyDescent="0.45">
      <c r="B4">
        <v>1</v>
      </c>
      <c r="C4" t="str">
        <f>Teams!E43</f>
        <v>Scottie Scheffler</v>
      </c>
      <c r="D4" t="str">
        <f>Teams!F43</f>
        <v>Jordan Spieth</v>
      </c>
      <c r="E4" t="str">
        <f>Teams!G43</f>
        <v>Robert MacIntyre</v>
      </c>
      <c r="F4" t="str">
        <f>Teams!H43</f>
        <v>Patrick Reed</v>
      </c>
      <c r="G4" t="str">
        <f>Teams!I43</f>
        <v>Adam Scott</v>
      </c>
      <c r="H4" t="str">
        <f>Teams!J43</f>
        <v>Phil Mickelson</v>
      </c>
      <c r="J4">
        <f>Teams!M43</f>
        <v>11</v>
      </c>
      <c r="K4">
        <f>Teams!N43</f>
        <v>1</v>
      </c>
      <c r="L4">
        <f>Teams!O43</f>
        <v>3</v>
      </c>
      <c r="M4">
        <f>Teams!P43</f>
        <v>2</v>
      </c>
      <c r="N4">
        <f>Teams!Q43</f>
        <v>3</v>
      </c>
      <c r="O4">
        <f>Teams!R43</f>
        <v>1</v>
      </c>
    </row>
    <row r="5" spans="2:15" x14ac:dyDescent="0.45">
      <c r="B5">
        <f>B4+1</f>
        <v>2</v>
      </c>
      <c r="C5" t="str">
        <f>Teams!E44</f>
        <v>Rory McIlroy</v>
      </c>
      <c r="D5" t="str">
        <f>Teams!F44</f>
        <v>Brooks Koepka</v>
      </c>
      <c r="E5" t="str">
        <f>Teams!G44</f>
        <v>Cameron Smith</v>
      </c>
      <c r="F5" t="str">
        <f>Teams!H44</f>
        <v>Dustin Johnson</v>
      </c>
      <c r="G5" t="str">
        <f>Teams!I44</f>
        <v>Taylor Pendrith</v>
      </c>
      <c r="H5" t="str">
        <f>Teams!J44</f>
        <v>Lucas Glover</v>
      </c>
      <c r="J5">
        <f>Teams!M44</f>
        <v>6</v>
      </c>
      <c r="K5">
        <f>Teams!N44</f>
        <v>8</v>
      </c>
      <c r="L5">
        <f>Teams!O44</f>
        <v>2</v>
      </c>
      <c r="M5">
        <f>Teams!P44</f>
        <v>5</v>
      </c>
      <c r="N5">
        <f>Teams!Q44</f>
        <v>1</v>
      </c>
      <c r="O5">
        <f>Teams!R44</f>
        <v>4</v>
      </c>
    </row>
    <row r="6" spans="2:15" x14ac:dyDescent="0.45">
      <c r="B6">
        <f t="shared" ref="B6:B13" si="3">B5+1</f>
        <v>3</v>
      </c>
      <c r="C6" t="str">
        <f>Teams!E45</f>
        <v>Jon Rahm</v>
      </c>
      <c r="D6" t="str">
        <f>Teams!F45</f>
        <v>Tommy Fleetwood</v>
      </c>
      <c r="E6" t="str">
        <f>Teams!G45</f>
        <v>Akshay Bhatia</v>
      </c>
      <c r="F6" t="str">
        <f>Teams!H45</f>
        <v>Tom Kim</v>
      </c>
      <c r="G6" t="str">
        <f>Teams!I45</f>
        <v>Billy Horschel</v>
      </c>
      <c r="H6" t="str">
        <f>Teams!J45</f>
        <v>Denny McCarthy</v>
      </c>
      <c r="J6">
        <f>Teams!M45</f>
        <v>2</v>
      </c>
      <c r="K6">
        <f>Teams!N45</f>
        <v>3</v>
      </c>
      <c r="L6">
        <f>Teams!O45</f>
        <v>6</v>
      </c>
      <c r="M6">
        <f>Teams!P45</f>
        <v>4</v>
      </c>
      <c r="N6">
        <f>Teams!Q45</f>
        <v>3</v>
      </c>
      <c r="O6">
        <f>Teams!R45</f>
        <v>6</v>
      </c>
    </row>
    <row r="7" spans="2:15" x14ac:dyDescent="0.45">
      <c r="B7">
        <f t="shared" si="3"/>
        <v>4</v>
      </c>
      <c r="C7" t="str">
        <f>Teams!E46</f>
        <v>Collin Morikawa</v>
      </c>
      <c r="D7" t="str">
        <f>Teams!F46</f>
        <v>Viktor Hovland</v>
      </c>
      <c r="E7" t="str">
        <f>Teams!G46</f>
        <v>Corey Conners</v>
      </c>
      <c r="F7" t="str">
        <f>Teams!H46</f>
        <v>Daniel Berger</v>
      </c>
      <c r="G7" t="str">
        <f>Teams!I46</f>
        <v>Byeong Hun An</v>
      </c>
      <c r="H7" t="str">
        <f>Teams!J46</f>
        <v>Laurie Canter</v>
      </c>
      <c r="J7">
        <f>Teams!M46</f>
        <v>0</v>
      </c>
      <c r="K7">
        <f>Teams!N46</f>
        <v>2</v>
      </c>
      <c r="L7">
        <f>Teams!O46</f>
        <v>1</v>
      </c>
      <c r="M7">
        <f>Teams!P46</f>
        <v>3</v>
      </c>
      <c r="N7">
        <f>Teams!Q46</f>
        <v>2</v>
      </c>
      <c r="O7">
        <f>Teams!R46</f>
        <v>0</v>
      </c>
    </row>
    <row r="8" spans="2:15" x14ac:dyDescent="0.45">
      <c r="B8">
        <f t="shared" si="3"/>
        <v>5</v>
      </c>
      <c r="C8" t="str">
        <f>Teams!E47</f>
        <v>Ludvig Aberg</v>
      </c>
      <c r="D8" t="str">
        <f>Teams!F47</f>
        <v>Tyrrell Hatton</v>
      </c>
      <c r="E8" t="str">
        <f>Teams!G47</f>
        <v>Jason Day</v>
      </c>
      <c r="F8" t="str">
        <f>Teams!H47</f>
        <v>Sungjae Im</v>
      </c>
      <c r="G8" t="str">
        <f>Teams!I47</f>
        <v>Brian Harman</v>
      </c>
      <c r="H8" t="str">
        <f>Teams!J47</f>
        <v>Nicolai Hojgaard</v>
      </c>
      <c r="J8">
        <f>Teams!M47</f>
        <v>0</v>
      </c>
      <c r="K8">
        <f>Teams!N47</f>
        <v>0</v>
      </c>
      <c r="L8">
        <f>Teams!O47</f>
        <v>2</v>
      </c>
      <c r="M8">
        <f>Teams!P47</f>
        <v>1</v>
      </c>
      <c r="N8">
        <f>Teams!Q47</f>
        <v>4</v>
      </c>
      <c r="O8">
        <f>Teams!R47</f>
        <v>2</v>
      </c>
    </row>
    <row r="9" spans="2:15" x14ac:dyDescent="0.45">
      <c r="B9">
        <f t="shared" si="3"/>
        <v>6</v>
      </c>
      <c r="C9" t="str">
        <f>Teams!E48</f>
        <v>Xander Schauffele</v>
      </c>
      <c r="D9" t="str">
        <f>Teams!F48</f>
        <v>Shane Lowry</v>
      </c>
      <c r="E9" t="str">
        <f>Teams!G48</f>
        <v>Tony Finau</v>
      </c>
      <c r="F9" t="str">
        <f>Teams!H48</f>
        <v>Sam Burns</v>
      </c>
      <c r="G9" t="str">
        <f>Teams!I48</f>
        <v>Maverick McNealy</v>
      </c>
      <c r="H9" t="str">
        <f>Teams!J48</f>
        <v>Rasmus Hojgaard</v>
      </c>
      <c r="J9">
        <f>Teams!M48</f>
        <v>0</v>
      </c>
      <c r="K9">
        <f>Teams!N48</f>
        <v>1</v>
      </c>
      <c r="L9">
        <f>Teams!O48</f>
        <v>1</v>
      </c>
      <c r="M9">
        <f>Teams!P48</f>
        <v>1</v>
      </c>
      <c r="N9">
        <f>Teams!Q48</f>
        <v>5</v>
      </c>
      <c r="O9">
        <f>Teams!R48</f>
        <v>0</v>
      </c>
    </row>
    <row r="10" spans="2:15" x14ac:dyDescent="0.45">
      <c r="B10">
        <f t="shared" si="3"/>
        <v>7</v>
      </c>
      <c r="C10" t="str">
        <f>Teams!E49</f>
        <v>Bryson DeChambeau</v>
      </c>
      <c r="D10" t="str">
        <f>Teams!F49</f>
        <v>Patrick Cantlay</v>
      </c>
      <c r="E10" t="str">
        <f>Teams!G49</f>
        <v>Sepp Straka</v>
      </c>
      <c r="F10" t="str">
        <f>Teams!H49</f>
        <v>Keegan Bradley</v>
      </c>
      <c r="G10" t="str">
        <f>Teams!I49</f>
        <v>J.J. Spaun</v>
      </c>
      <c r="H10" t="str">
        <f>Teams!J49</f>
        <v>Harris English</v>
      </c>
      <c r="J10">
        <f>Teams!M49</f>
        <v>3</v>
      </c>
      <c r="K10">
        <f>Teams!N49</f>
        <v>3</v>
      </c>
      <c r="L10">
        <f>Teams!O49</f>
        <v>7</v>
      </c>
      <c r="M10">
        <f>Teams!P49</f>
        <v>4</v>
      </c>
      <c r="N10">
        <f>Teams!Q49</f>
        <v>1</v>
      </c>
      <c r="O10">
        <f>Teams!R49</f>
        <v>2</v>
      </c>
    </row>
    <row r="11" spans="2:15" x14ac:dyDescent="0.45">
      <c r="B11">
        <f t="shared" si="3"/>
        <v>8</v>
      </c>
      <c r="C11" t="str">
        <f>Teams!E50</f>
        <v>Justin Thomas</v>
      </c>
      <c r="D11" t="str">
        <f>Teams!F50</f>
        <v>Russell Henley</v>
      </c>
      <c r="E11" t="str">
        <f>Teams!G50</f>
        <v>Wyndham Clark</v>
      </c>
      <c r="F11" t="str">
        <f>Teams!H50</f>
        <v>Justin Rose</v>
      </c>
      <c r="G11" t="str">
        <f>Teams!I50</f>
        <v>Michael Kim</v>
      </c>
      <c r="H11" t="str">
        <f>Teams!J50</f>
        <v>Cameron Young</v>
      </c>
      <c r="J11">
        <f>Teams!M50</f>
        <v>0</v>
      </c>
      <c r="K11">
        <f>Teams!N50</f>
        <v>2</v>
      </c>
      <c r="L11">
        <f>Teams!O50</f>
        <v>0</v>
      </c>
      <c r="M11">
        <f>Teams!P50</f>
        <v>1</v>
      </c>
      <c r="N11">
        <f>Teams!Q50</f>
        <v>0</v>
      </c>
      <c r="O11">
        <f>Teams!R50</f>
        <v>1</v>
      </c>
    </row>
    <row r="12" spans="2:15" x14ac:dyDescent="0.45">
      <c r="B12">
        <f t="shared" si="3"/>
        <v>9</v>
      </c>
      <c r="C12" t="str">
        <f>Teams!E51</f>
        <v>Joaquin Niemann</v>
      </c>
      <c r="D12" t="str">
        <f>Teams!F51</f>
        <v>Will Zalatoris</v>
      </c>
      <c r="E12" t="str">
        <f>Teams!G51</f>
        <v>Sergio Garcia</v>
      </c>
      <c r="F12" t="str">
        <f>Teams!H51</f>
        <v>Davis Thompson</v>
      </c>
      <c r="G12" t="str">
        <f>Teams!I51</f>
        <v>Matt Fitzpatrick</v>
      </c>
      <c r="H12" t="str">
        <f>Teams!J51</f>
        <v>Max Greyserman</v>
      </c>
      <c r="J12">
        <f>Teams!M51</f>
        <v>0</v>
      </c>
      <c r="K12">
        <f>Teams!N51</f>
        <v>0</v>
      </c>
      <c r="L12">
        <f>Teams!O51</f>
        <v>0</v>
      </c>
      <c r="M12">
        <f>Teams!P51</f>
        <v>1</v>
      </c>
      <c r="N12">
        <f>Teams!Q51</f>
        <v>2</v>
      </c>
      <c r="O12">
        <f>Teams!R51</f>
        <v>0</v>
      </c>
    </row>
    <row r="13" spans="2:15" x14ac:dyDescent="0.45">
      <c r="B13">
        <f t="shared" si="3"/>
        <v>10</v>
      </c>
      <c r="C13" t="str">
        <f>Teams!E52</f>
        <v>Hideki Matsuyama</v>
      </c>
      <c r="D13" t="str">
        <f>Teams!F52</f>
        <v>Min Woo Lee</v>
      </c>
      <c r="E13" t="str">
        <f>Teams!G52</f>
        <v>Sahith Theegala</v>
      </c>
      <c r="F13" t="str">
        <f>Teams!H52</f>
        <v>Aaron Rai</v>
      </c>
      <c r="G13" t="str">
        <f>Teams!I52</f>
        <v>Thomas Detry</v>
      </c>
      <c r="H13" t="str">
        <f>Teams!J52</f>
        <v>J.T. Poston</v>
      </c>
      <c r="J13">
        <f>Teams!M52</f>
        <v>0</v>
      </c>
      <c r="K13">
        <f>Teams!N52</f>
        <v>2</v>
      </c>
      <c r="L13">
        <f>Teams!O52</f>
        <v>0</v>
      </c>
      <c r="M13">
        <f>Teams!P52</f>
        <v>0</v>
      </c>
      <c r="N13">
        <f>Teams!Q52</f>
        <v>1</v>
      </c>
      <c r="O13">
        <f>Teams!R52</f>
        <v>1</v>
      </c>
    </row>
    <row r="14" spans="2:15" x14ac:dyDescent="0.45">
      <c r="H14" t="str">
        <f>Teams!J53</f>
        <v>Stephan Jaeger</v>
      </c>
    </row>
    <row r="15" spans="2:15" x14ac:dyDescent="0.45">
      <c r="H15" t="str">
        <f>Teams!J54</f>
        <v>Nick Taylor</v>
      </c>
    </row>
    <row r="16" spans="2:15" x14ac:dyDescent="0.45">
      <c r="H16" t="str">
        <f>Teams!J55</f>
        <v>Chris Kirk</v>
      </c>
    </row>
    <row r="17" spans="2:8" x14ac:dyDescent="0.45">
      <c r="H17" t="str">
        <f>Teams!J56</f>
        <v>Cam Davis</v>
      </c>
    </row>
    <row r="18" spans="2:8" x14ac:dyDescent="0.45">
      <c r="H18" t="str">
        <f>Teams!J57</f>
        <v>Joe Highsmith</v>
      </c>
    </row>
    <row r="22" spans="2:8" x14ac:dyDescent="0.45">
      <c r="B22">
        <f t="shared" ref="B22" si="4">B4</f>
        <v>1</v>
      </c>
      <c r="C22">
        <f>_xlfn.RANK.AVG(J4,J$4:J$13,0)</f>
        <v>1</v>
      </c>
      <c r="D22" t="str">
        <f t="shared" ref="D22:D31" si="5">_xlfn.XLOOKUP(_xlfn.RANK.AVG(J4,J$4:J$13,0),$B$4:$B$13,C$4:C$13)</f>
        <v>Scottie Scheffler</v>
      </c>
      <c r="E22">
        <f>LARGE(J$4:J$13,B22)</f>
        <v>11</v>
      </c>
      <c r="F22">
        <f>COUNTIF(J$4:J4,E22)</f>
        <v>1</v>
      </c>
    </row>
    <row r="23" spans="2:8" x14ac:dyDescent="0.45">
      <c r="B23">
        <f t="shared" ref="B23" si="6">B5</f>
        <v>2</v>
      </c>
      <c r="C23">
        <f t="shared" ref="C23:C31" si="7">_xlfn.RANK.AVG(J5,J$4:J$13,0)</f>
        <v>2</v>
      </c>
      <c r="D23" t="str">
        <f t="shared" si="5"/>
        <v>Rory McIlroy</v>
      </c>
      <c r="E23">
        <f t="shared" ref="E23:E31" si="8">LARGE(J$4:J$13,B23)</f>
        <v>6</v>
      </c>
      <c r="F23">
        <f>COUNTIF(J$4:J5,E23)</f>
        <v>1</v>
      </c>
    </row>
    <row r="24" spans="2:8" x14ac:dyDescent="0.45">
      <c r="B24">
        <f t="shared" ref="B24" si="9">B6</f>
        <v>3</v>
      </c>
      <c r="C24">
        <f t="shared" si="7"/>
        <v>4</v>
      </c>
      <c r="D24" t="str">
        <f t="shared" si="5"/>
        <v>Collin Morikawa</v>
      </c>
      <c r="E24">
        <f t="shared" si="8"/>
        <v>3</v>
      </c>
      <c r="F24">
        <f>COUNTIF(J$4:J6,E24)</f>
        <v>0</v>
      </c>
    </row>
    <row r="25" spans="2:8" x14ac:dyDescent="0.45">
      <c r="B25">
        <f t="shared" ref="B25" si="10">B7</f>
        <v>4</v>
      </c>
      <c r="C25">
        <f t="shared" si="7"/>
        <v>7.5</v>
      </c>
      <c r="D25" t="e">
        <f t="shared" si="5"/>
        <v>#N/A</v>
      </c>
      <c r="E25">
        <f t="shared" si="8"/>
        <v>2</v>
      </c>
      <c r="F25">
        <f>COUNTIF(J$4:J7,E25)</f>
        <v>1</v>
      </c>
    </row>
    <row r="26" spans="2:8" x14ac:dyDescent="0.45">
      <c r="B26">
        <f t="shared" ref="B26" si="11">B8</f>
        <v>5</v>
      </c>
      <c r="C26">
        <f t="shared" si="7"/>
        <v>7.5</v>
      </c>
      <c r="D26" t="e">
        <f t="shared" si="5"/>
        <v>#N/A</v>
      </c>
      <c r="E26">
        <f t="shared" si="8"/>
        <v>0</v>
      </c>
      <c r="F26">
        <f>COUNTIF(J$4:J8,E26)</f>
        <v>2</v>
      </c>
    </row>
    <row r="27" spans="2:8" x14ac:dyDescent="0.45">
      <c r="B27">
        <f t="shared" ref="B27" si="12">B9</f>
        <v>6</v>
      </c>
      <c r="C27">
        <f t="shared" si="7"/>
        <v>7.5</v>
      </c>
      <c r="D27" t="e">
        <f t="shared" si="5"/>
        <v>#N/A</v>
      </c>
      <c r="E27">
        <f t="shared" si="8"/>
        <v>0</v>
      </c>
      <c r="F27">
        <f>COUNTIF(J$4:J9,E27)</f>
        <v>3</v>
      </c>
    </row>
    <row r="28" spans="2:8" x14ac:dyDescent="0.45">
      <c r="B28">
        <f t="shared" ref="B28" si="13">B10</f>
        <v>7</v>
      </c>
      <c r="C28">
        <f t="shared" si="7"/>
        <v>3</v>
      </c>
      <c r="D28" t="str">
        <f t="shared" si="5"/>
        <v>Jon Rahm</v>
      </c>
      <c r="E28">
        <f t="shared" si="8"/>
        <v>0</v>
      </c>
      <c r="F28">
        <f>COUNTIF(J$4:J10,E28)</f>
        <v>3</v>
      </c>
    </row>
    <row r="29" spans="2:8" x14ac:dyDescent="0.45">
      <c r="B29">
        <f t="shared" ref="B29" si="14">B11</f>
        <v>8</v>
      </c>
      <c r="C29">
        <f t="shared" si="7"/>
        <v>7.5</v>
      </c>
      <c r="D29" t="e">
        <f t="shared" si="5"/>
        <v>#N/A</v>
      </c>
      <c r="E29">
        <f t="shared" si="8"/>
        <v>0</v>
      </c>
      <c r="F29">
        <f>COUNTIF(J$4:J11,E29)</f>
        <v>4</v>
      </c>
    </row>
    <row r="30" spans="2:8" x14ac:dyDescent="0.45">
      <c r="B30">
        <f t="shared" ref="B30" si="15">B12</f>
        <v>9</v>
      </c>
      <c r="C30">
        <f t="shared" si="7"/>
        <v>7.5</v>
      </c>
      <c r="D30" t="e">
        <f t="shared" si="5"/>
        <v>#N/A</v>
      </c>
      <c r="E30">
        <f t="shared" si="8"/>
        <v>0</v>
      </c>
      <c r="F30">
        <f>COUNTIF(J$4:J12,E30)</f>
        <v>5</v>
      </c>
    </row>
    <row r="31" spans="2:8" x14ac:dyDescent="0.45">
      <c r="B31">
        <f t="shared" ref="B31" si="16">B13</f>
        <v>10</v>
      </c>
      <c r="C31">
        <f t="shared" si="7"/>
        <v>7.5</v>
      </c>
      <c r="D31" t="e">
        <f t="shared" si="5"/>
        <v>#N/A</v>
      </c>
      <c r="E31">
        <f t="shared" si="8"/>
        <v>0</v>
      </c>
      <c r="F31">
        <f>COUNTIF(J$4:J13,E31)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Scoreboard</vt:lpstr>
      <vt:lpstr>Detailed Scores</vt:lpstr>
      <vt:lpstr>Team Scoreboard</vt:lpstr>
      <vt:lpstr>Players</vt:lpstr>
      <vt:lpstr>Teams</vt:lpstr>
      <vt:lpstr>Stats</vt:lpstr>
      <vt:lpstr>'Detailed Scores'!Print_Area</vt:lpstr>
      <vt:lpstr>Scoreboard!Print_Area</vt:lpstr>
      <vt:lpstr>'Detailed Scores'!Print_Titles</vt:lpstr>
    </vt:vector>
  </TitlesOfParts>
  <Company>UHS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Colin</dc:creator>
  <cp:lastModifiedBy>Willie C</cp:lastModifiedBy>
  <cp:lastPrinted>2025-04-10T14:11:40Z</cp:lastPrinted>
  <dcterms:created xsi:type="dcterms:W3CDTF">2020-11-12T19:32:22Z</dcterms:created>
  <dcterms:modified xsi:type="dcterms:W3CDTF">2025-04-12T19:21:49Z</dcterms:modified>
</cp:coreProperties>
</file>