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a0e8433ad38fdb/Documents/GitHub/ExcelStartupFinancials/"/>
    </mc:Choice>
  </mc:AlternateContent>
  <xr:revisionPtr revIDLastSave="0" documentId="10_ncr:100000_{C93C7265-742B-4F49-AF19-BE6BD7D6C65E}" xr6:coauthVersionLast="31" xr6:coauthVersionMax="31" xr10:uidLastSave="{00000000-0000-0000-0000-000000000000}"/>
  <bookViews>
    <workbookView xWindow="0" yWindow="0" windowWidth="17268" windowHeight="5880" xr2:uid="{00000000-000D-0000-FFFF-FFFF00000000}"/>
  </bookViews>
  <sheets>
    <sheet name="Financial Model" sheetId="1" r:id="rId1"/>
    <sheet name="Revenue Build" sheetId="2" r:id="rId2"/>
    <sheet name="Costs Calc" sheetId="3" r:id="rId3"/>
  </sheets>
  <definedNames>
    <definedName name="Bays">'Revenue Build'!$D$2</definedName>
  </definedNames>
  <calcPr calcId="179017"/>
</workbook>
</file>

<file path=xl/calcChain.xml><?xml version="1.0" encoding="utf-8"?>
<calcChain xmlns="http://schemas.openxmlformats.org/spreadsheetml/2006/main">
  <c r="D69" i="3" l="1"/>
  <c r="B67" i="3"/>
  <c r="B66" i="3"/>
  <c r="D63" i="3"/>
  <c r="D56" i="3"/>
  <c r="D55" i="3"/>
  <c r="D54" i="3"/>
  <c r="E52" i="3"/>
  <c r="D68" i="3" s="1"/>
  <c r="D48" i="3"/>
  <c r="D67" i="3" s="1"/>
  <c r="D47" i="3"/>
  <c r="E32" i="3"/>
  <c r="E18" i="3"/>
  <c r="D16" i="3"/>
  <c r="D15" i="3"/>
  <c r="D14" i="3"/>
  <c r="F12" i="3"/>
  <c r="E12" i="3"/>
  <c r="E20" i="3" s="1"/>
  <c r="E34" i="3" s="1"/>
  <c r="D31" i="1" s="1"/>
  <c r="D33" i="1" s="1"/>
  <c r="D34" i="1" s="1"/>
  <c r="E29" i="2"/>
  <c r="E9" i="1" s="1"/>
  <c r="F28" i="2"/>
  <c r="F29" i="2" s="1"/>
  <c r="F9" i="1" s="1"/>
  <c r="E28" i="2"/>
  <c r="D18" i="2"/>
  <c r="D17" i="2"/>
  <c r="D16" i="2"/>
  <c r="F14" i="2"/>
  <c r="E14" i="2"/>
  <c r="R6" i="1" s="1"/>
  <c r="I9" i="2"/>
  <c r="H9" i="2"/>
  <c r="G9" i="2"/>
  <c r="F9" i="2"/>
  <c r="E9" i="2"/>
  <c r="D9" i="2"/>
  <c r="J8" i="2"/>
  <c r="I8" i="2"/>
  <c r="H8" i="2"/>
  <c r="G8" i="2"/>
  <c r="F8" i="2"/>
  <c r="E8" i="2"/>
  <c r="D8" i="2"/>
  <c r="J7" i="2"/>
  <c r="I7" i="2"/>
  <c r="H7" i="2"/>
  <c r="G7" i="2"/>
  <c r="F7" i="2"/>
  <c r="E7" i="2"/>
  <c r="D7" i="2"/>
  <c r="D3" i="2"/>
  <c r="B32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H19" i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F19" i="1"/>
  <c r="G19" i="1" s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F3" i="1"/>
  <c r="E3" i="1"/>
  <c r="S6" i="1" l="1"/>
  <c r="G6" i="1"/>
  <c r="H6" i="1"/>
  <c r="AH6" i="1"/>
  <c r="AI6" i="1"/>
  <c r="G28" i="2"/>
  <c r="AM6" i="1"/>
  <c r="O6" i="1"/>
  <c r="AN6" i="1"/>
  <c r="P6" i="1"/>
  <c r="D40" i="3"/>
  <c r="D41" i="3" s="1"/>
  <c r="D42" i="3" s="1"/>
  <c r="D66" i="3" s="1"/>
  <c r="D70" i="3" s="1"/>
  <c r="J9" i="2"/>
  <c r="D11" i="2"/>
  <c r="AJ6" i="1"/>
  <c r="X6" i="1"/>
  <c r="L6" i="1"/>
  <c r="AG6" i="1"/>
  <c r="U6" i="1"/>
  <c r="I6" i="1"/>
  <c r="AC6" i="1"/>
  <c r="Q6" i="1"/>
  <c r="E6" i="1"/>
  <c r="AD6" i="1"/>
  <c r="N6" i="1"/>
  <c r="AB6" i="1"/>
  <c r="M6" i="1"/>
  <c r="AA6" i="1"/>
  <c r="K6" i="1"/>
  <c r="Z6" i="1"/>
  <c r="J6" i="1"/>
  <c r="AL6" i="1"/>
  <c r="V6" i="1"/>
  <c r="F6" i="1"/>
  <c r="AK6" i="1"/>
  <c r="T6" i="1"/>
  <c r="W6" i="1"/>
  <c r="Y6" i="1"/>
  <c r="AE6" i="1"/>
  <c r="AF6" i="1"/>
  <c r="H28" i="2" l="1"/>
  <c r="G29" i="2"/>
  <c r="G9" i="1" s="1"/>
  <c r="D20" i="2"/>
  <c r="D22" i="2" s="1"/>
  <c r="AJ5" i="1"/>
  <c r="AJ8" i="1" s="1"/>
  <c r="X5" i="1"/>
  <c r="X8" i="1" s="1"/>
  <c r="L5" i="1"/>
  <c r="L8" i="1" s="1"/>
  <c r="AG5" i="1"/>
  <c r="AG8" i="1" s="1"/>
  <c r="U5" i="1"/>
  <c r="U8" i="1" s="1"/>
  <c r="I5" i="1"/>
  <c r="I8" i="1" s="1"/>
  <c r="AC5" i="1"/>
  <c r="AC8" i="1" s="1"/>
  <c r="Q5" i="1"/>
  <c r="Q8" i="1" s="1"/>
  <c r="E5" i="1"/>
  <c r="E8" i="1" s="1"/>
  <c r="E10" i="1" s="1"/>
  <c r="AH5" i="1"/>
  <c r="AH8" i="1" s="1"/>
  <c r="R5" i="1"/>
  <c r="R8" i="1" s="1"/>
  <c r="P5" i="1"/>
  <c r="P8" i="1" s="1"/>
  <c r="AF5" i="1"/>
  <c r="AF8" i="1" s="1"/>
  <c r="AE5" i="1"/>
  <c r="AE8" i="1" s="1"/>
  <c r="O5" i="1"/>
  <c r="O8" i="1" s="1"/>
  <c r="AD5" i="1"/>
  <c r="AD8" i="1" s="1"/>
  <c r="N5" i="1"/>
  <c r="N8" i="1" s="1"/>
  <c r="Z5" i="1"/>
  <c r="Z8" i="1" s="1"/>
  <c r="J5" i="1"/>
  <c r="J8" i="1" s="1"/>
  <c r="AM5" i="1"/>
  <c r="AM8" i="1" s="1"/>
  <c r="K5" i="1"/>
  <c r="K8" i="1" s="1"/>
  <c r="AL5" i="1"/>
  <c r="AL8" i="1" s="1"/>
  <c r="H5" i="1"/>
  <c r="H8" i="1" s="1"/>
  <c r="AK5" i="1"/>
  <c r="AK8" i="1" s="1"/>
  <c r="G5" i="1"/>
  <c r="G8" i="1" s="1"/>
  <c r="G10" i="1" s="1"/>
  <c r="F5" i="1"/>
  <c r="F8" i="1" s="1"/>
  <c r="F10" i="1" s="1"/>
  <c r="AB5" i="1"/>
  <c r="AB8" i="1" s="1"/>
  <c r="AI5" i="1"/>
  <c r="AI8" i="1" s="1"/>
  <c r="Y5" i="1"/>
  <c r="Y8" i="1" s="1"/>
  <c r="W5" i="1"/>
  <c r="W8" i="1" s="1"/>
  <c r="V5" i="1"/>
  <c r="V8" i="1" s="1"/>
  <c r="T5" i="1"/>
  <c r="T8" i="1" s="1"/>
  <c r="S5" i="1"/>
  <c r="S8" i="1" s="1"/>
  <c r="M5" i="1"/>
  <c r="M8" i="1" s="1"/>
  <c r="AA5" i="1"/>
  <c r="AA8" i="1" s="1"/>
  <c r="AN5" i="1"/>
  <c r="AN8" i="1" s="1"/>
  <c r="AK13" i="1"/>
  <c r="Y13" i="1"/>
  <c r="M13" i="1"/>
  <c r="AJ13" i="1"/>
  <c r="L13" i="1"/>
  <c r="X13" i="1"/>
  <c r="AH13" i="1"/>
  <c r="V13" i="1"/>
  <c r="J13" i="1"/>
  <c r="AD13" i="1"/>
  <c r="R13" i="1"/>
  <c r="F13" i="1"/>
  <c r="AF13" i="1"/>
  <c r="O13" i="1"/>
  <c r="AE13" i="1"/>
  <c r="N13" i="1"/>
  <c r="AC13" i="1"/>
  <c r="K13" i="1"/>
  <c r="H13" i="1"/>
  <c r="AB13" i="1"/>
  <c r="I13" i="1"/>
  <c r="AA13" i="1"/>
  <c r="W13" i="1"/>
  <c r="E13" i="1"/>
  <c r="AN13" i="1"/>
  <c r="U13" i="1"/>
  <c r="AL13" i="1"/>
  <c r="T13" i="1"/>
  <c r="S13" i="1"/>
  <c r="P13" i="1"/>
  <c r="G13" i="1"/>
  <c r="Q13" i="1"/>
  <c r="AM13" i="1"/>
  <c r="AI13" i="1"/>
  <c r="AG13" i="1"/>
  <c r="Z13" i="1"/>
  <c r="G14" i="1" l="1"/>
  <c r="E16" i="1"/>
  <c r="E21" i="1" s="1"/>
  <c r="G11" i="1"/>
  <c r="G16" i="1"/>
  <c r="F16" i="1"/>
  <c r="F11" i="1"/>
  <c r="E14" i="1"/>
  <c r="F14" i="1"/>
  <c r="H29" i="2"/>
  <c r="H9" i="1" s="1"/>
  <c r="H10" i="1" s="1"/>
  <c r="I28" i="2"/>
  <c r="E17" i="1" l="1"/>
  <c r="H16" i="1"/>
  <c r="H11" i="1"/>
  <c r="H14" i="1"/>
  <c r="J28" i="2"/>
  <c r="I29" i="2"/>
  <c r="I9" i="1" s="1"/>
  <c r="I10" i="1" s="1"/>
  <c r="E24" i="1"/>
  <c r="E26" i="1" s="1"/>
  <c r="G21" i="1"/>
  <c r="G17" i="1"/>
  <c r="F17" i="1"/>
  <c r="F21" i="1"/>
  <c r="E32" i="1" l="1"/>
  <c r="E33" i="1" s="1"/>
  <c r="E27" i="1"/>
  <c r="F24" i="1"/>
  <c r="F26" i="1" s="1"/>
  <c r="I16" i="1"/>
  <c r="I11" i="1"/>
  <c r="I14" i="1"/>
  <c r="H17" i="1"/>
  <c r="H21" i="1"/>
  <c r="G24" i="1"/>
  <c r="G26" i="1" s="1"/>
  <c r="K28" i="2"/>
  <c r="J29" i="2"/>
  <c r="J9" i="1" s="1"/>
  <c r="J10" i="1" s="1"/>
  <c r="G27" i="1" l="1"/>
  <c r="G32" i="1"/>
  <c r="F27" i="1"/>
  <c r="F32" i="1"/>
  <c r="F33" i="1" s="1"/>
  <c r="L28" i="2"/>
  <c r="K29" i="2"/>
  <c r="K9" i="1" s="1"/>
  <c r="K10" i="1" s="1"/>
  <c r="J16" i="1"/>
  <c r="J11" i="1"/>
  <c r="J14" i="1"/>
  <c r="E34" i="1"/>
  <c r="H24" i="1"/>
  <c r="H26" i="1" s="1"/>
  <c r="I17" i="1"/>
  <c r="I21" i="1"/>
  <c r="F34" i="1" l="1"/>
  <c r="G33" i="1"/>
  <c r="H32" i="1"/>
  <c r="H27" i="1"/>
  <c r="I24" i="1"/>
  <c r="I26" i="1" s="1"/>
  <c r="J17" i="1"/>
  <c r="J21" i="1"/>
  <c r="K16" i="1"/>
  <c r="K11" i="1"/>
  <c r="K14" i="1"/>
  <c r="L29" i="2"/>
  <c r="L9" i="1" s="1"/>
  <c r="L10" i="1" s="1"/>
  <c r="M28" i="2"/>
  <c r="I32" i="1" l="1"/>
  <c r="I27" i="1"/>
  <c r="L16" i="1"/>
  <c r="L11" i="1"/>
  <c r="L14" i="1"/>
  <c r="N28" i="2"/>
  <c r="M29" i="2"/>
  <c r="M9" i="1" s="1"/>
  <c r="M10" i="1" s="1"/>
  <c r="G34" i="1"/>
  <c r="H33" i="1"/>
  <c r="K21" i="1"/>
  <c r="K17" i="1"/>
  <c r="J24" i="1"/>
  <c r="J26" i="1" s="1"/>
  <c r="J32" i="1" l="1"/>
  <c r="J27" i="1"/>
  <c r="O28" i="2"/>
  <c r="N29" i="2"/>
  <c r="N9" i="1" s="1"/>
  <c r="N10" i="1" s="1"/>
  <c r="L17" i="1"/>
  <c r="L21" i="1"/>
  <c r="K24" i="1"/>
  <c r="K26" i="1" s="1"/>
  <c r="H34" i="1"/>
  <c r="I33" i="1"/>
  <c r="M16" i="1"/>
  <c r="M11" i="1"/>
  <c r="M14" i="1"/>
  <c r="K32" i="1" l="1"/>
  <c r="K27" i="1"/>
  <c r="I34" i="1"/>
  <c r="J33" i="1"/>
  <c r="L24" i="1"/>
  <c r="L26" i="1" s="1"/>
  <c r="M17" i="1"/>
  <c r="M21" i="1"/>
  <c r="N16" i="1"/>
  <c r="N11" i="1"/>
  <c r="N14" i="1"/>
  <c r="O29" i="2"/>
  <c r="O9" i="1" s="1"/>
  <c r="O10" i="1" s="1"/>
  <c r="P28" i="2"/>
  <c r="L32" i="1" l="1"/>
  <c r="L27" i="1"/>
  <c r="M24" i="1"/>
  <c r="M26" i="1" s="1"/>
  <c r="J34" i="1"/>
  <c r="K33" i="1"/>
  <c r="O16" i="1"/>
  <c r="O11" i="1"/>
  <c r="O14" i="1"/>
  <c r="N21" i="1"/>
  <c r="N17" i="1"/>
  <c r="Q28" i="2"/>
  <c r="P29" i="2"/>
  <c r="P9" i="1" s="1"/>
  <c r="P10" i="1" s="1"/>
  <c r="M27" i="1" l="1"/>
  <c r="M32" i="1"/>
  <c r="O17" i="1"/>
  <c r="O21" i="1"/>
  <c r="R28" i="2"/>
  <c r="Q29" i="2"/>
  <c r="Q9" i="1" s="1"/>
  <c r="Q10" i="1" s="1"/>
  <c r="N24" i="1"/>
  <c r="N26" i="1" s="1"/>
  <c r="K34" i="1"/>
  <c r="L33" i="1"/>
  <c r="P11" i="1"/>
  <c r="P16" i="1"/>
  <c r="P14" i="1"/>
  <c r="N27" i="1" l="1"/>
  <c r="N32" i="1"/>
  <c r="P21" i="1"/>
  <c r="P17" i="1"/>
  <c r="Q11" i="1"/>
  <c r="Q16" i="1"/>
  <c r="Q14" i="1"/>
  <c r="O24" i="1"/>
  <c r="O26" i="1" s="1"/>
  <c r="L34" i="1"/>
  <c r="M33" i="1"/>
  <c r="S28" i="2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R29" i="2"/>
  <c r="O27" i="1" l="1"/>
  <c r="O32" i="1"/>
  <c r="M34" i="1"/>
  <c r="N33" i="1"/>
  <c r="Q17" i="1"/>
  <c r="Q21" i="1"/>
  <c r="P24" i="1"/>
  <c r="P26" i="1" s="1"/>
  <c r="R9" i="1"/>
  <c r="R10" i="1" s="1"/>
  <c r="S29" i="2"/>
  <c r="P27" i="1" l="1"/>
  <c r="P32" i="1"/>
  <c r="T29" i="2"/>
  <c r="S9" i="1"/>
  <c r="S10" i="1" s="1"/>
  <c r="R16" i="1"/>
  <c r="R11" i="1"/>
  <c r="R14" i="1"/>
  <c r="Q24" i="1"/>
  <c r="Q26" i="1" s="1"/>
  <c r="O33" i="1"/>
  <c r="N34" i="1"/>
  <c r="Q32" i="1" l="1"/>
  <c r="Q27" i="1"/>
  <c r="O34" i="1"/>
  <c r="P33" i="1"/>
  <c r="R17" i="1"/>
  <c r="R21" i="1"/>
  <c r="S16" i="1"/>
  <c r="S11" i="1"/>
  <c r="S14" i="1"/>
  <c r="T9" i="1"/>
  <c r="T10" i="1" s="1"/>
  <c r="U29" i="2"/>
  <c r="T16" i="1" l="1"/>
  <c r="T11" i="1"/>
  <c r="T14" i="1"/>
  <c r="Q33" i="1"/>
  <c r="P34" i="1"/>
  <c r="C36" i="1" s="1"/>
  <c r="U9" i="1"/>
  <c r="U10" i="1" s="1"/>
  <c r="V29" i="2"/>
  <c r="S21" i="1"/>
  <c r="S17" i="1"/>
  <c r="R24" i="1"/>
  <c r="R26" i="1" s="1"/>
  <c r="R27" i="1" l="1"/>
  <c r="R32" i="1"/>
  <c r="R33" i="1" s="1"/>
  <c r="U16" i="1"/>
  <c r="U11" i="1"/>
  <c r="U14" i="1"/>
  <c r="S24" i="1"/>
  <c r="S26" i="1" s="1"/>
  <c r="W29" i="2"/>
  <c r="V9" i="1"/>
  <c r="V10" i="1" s="1"/>
  <c r="Q34" i="1"/>
  <c r="T17" i="1"/>
  <c r="T21" i="1"/>
  <c r="S27" i="1" l="1"/>
  <c r="S32" i="1"/>
  <c r="S33" i="1" s="1"/>
  <c r="V16" i="1"/>
  <c r="V11" i="1"/>
  <c r="V14" i="1"/>
  <c r="X29" i="2"/>
  <c r="W9" i="1"/>
  <c r="W10" i="1" s="1"/>
  <c r="R34" i="1"/>
  <c r="U17" i="1"/>
  <c r="U21" i="1"/>
  <c r="T24" i="1"/>
  <c r="T26" i="1" s="1"/>
  <c r="T32" i="1" l="1"/>
  <c r="T33" i="1" s="1"/>
  <c r="T27" i="1"/>
  <c r="U24" i="1"/>
  <c r="U26" i="1" s="1"/>
  <c r="W16" i="1"/>
  <c r="W11" i="1"/>
  <c r="W14" i="1"/>
  <c r="S34" i="1"/>
  <c r="X9" i="1"/>
  <c r="X10" i="1" s="1"/>
  <c r="Y29" i="2"/>
  <c r="V17" i="1"/>
  <c r="V21" i="1"/>
  <c r="U32" i="1" l="1"/>
  <c r="U33" i="1" s="1"/>
  <c r="U27" i="1"/>
  <c r="Z29" i="2"/>
  <c r="Y9" i="1"/>
  <c r="Y10" i="1" s="1"/>
  <c r="X16" i="1"/>
  <c r="X11" i="1"/>
  <c r="X14" i="1"/>
  <c r="W21" i="1"/>
  <c r="W17" i="1"/>
  <c r="T34" i="1"/>
  <c r="V24" i="1"/>
  <c r="V26" i="1" s="1"/>
  <c r="V32" i="1" l="1"/>
  <c r="V33" i="1" s="1"/>
  <c r="V27" i="1"/>
  <c r="U34" i="1"/>
  <c r="Y16" i="1"/>
  <c r="Y11" i="1"/>
  <c r="Y14" i="1"/>
  <c r="W24" i="1"/>
  <c r="W26" i="1" s="1"/>
  <c r="X17" i="1"/>
  <c r="X21" i="1"/>
  <c r="AA29" i="2"/>
  <c r="Z9" i="1"/>
  <c r="Z10" i="1" s="1"/>
  <c r="W32" i="1" l="1"/>
  <c r="W33" i="1" s="1"/>
  <c r="W27" i="1"/>
  <c r="X24" i="1"/>
  <c r="X26" i="1" s="1"/>
  <c r="Y17" i="1"/>
  <c r="Y21" i="1"/>
  <c r="AB29" i="2"/>
  <c r="AA9" i="1"/>
  <c r="AA10" i="1" s="1"/>
  <c r="V34" i="1"/>
  <c r="Z16" i="1"/>
  <c r="Z11" i="1"/>
  <c r="Z14" i="1"/>
  <c r="X32" i="1" l="1"/>
  <c r="X33" i="1" s="1"/>
  <c r="X27" i="1"/>
  <c r="AA16" i="1"/>
  <c r="AA11" i="1"/>
  <c r="AA14" i="1"/>
  <c r="Z21" i="1"/>
  <c r="Z17" i="1"/>
  <c r="W34" i="1"/>
  <c r="AC29" i="2"/>
  <c r="AB9" i="1"/>
  <c r="AB10" i="1" s="1"/>
  <c r="Y24" i="1"/>
  <c r="Y26" i="1" s="1"/>
  <c r="Y27" i="1" l="1"/>
  <c r="Y32" i="1"/>
  <c r="Y33" i="1" s="1"/>
  <c r="AC9" i="1"/>
  <c r="AC10" i="1" s="1"/>
  <c r="AD29" i="2"/>
  <c r="AB16" i="1"/>
  <c r="AB11" i="1"/>
  <c r="AB14" i="1"/>
  <c r="X34" i="1"/>
  <c r="Z24" i="1"/>
  <c r="Z26" i="1" s="1"/>
  <c r="AA17" i="1"/>
  <c r="AA21" i="1"/>
  <c r="Z27" i="1" l="1"/>
  <c r="Z32" i="1"/>
  <c r="Z33" i="1" s="1"/>
  <c r="AD9" i="1"/>
  <c r="AD10" i="1" s="1"/>
  <c r="AE29" i="2"/>
  <c r="Y34" i="1"/>
  <c r="AB17" i="1"/>
  <c r="AB21" i="1"/>
  <c r="AC16" i="1"/>
  <c r="AC11" i="1"/>
  <c r="AC14" i="1"/>
  <c r="AA24" i="1"/>
  <c r="AA26" i="1" s="1"/>
  <c r="Z34" i="1" l="1"/>
  <c r="AC17" i="1"/>
  <c r="AC21" i="1"/>
  <c r="AF29" i="2"/>
  <c r="AE9" i="1"/>
  <c r="AE10" i="1" s="1"/>
  <c r="AA32" i="1"/>
  <c r="AA33" i="1" s="1"/>
  <c r="AA27" i="1"/>
  <c r="AB24" i="1"/>
  <c r="AB26" i="1" s="1"/>
  <c r="AD16" i="1"/>
  <c r="AD11" i="1"/>
  <c r="AD14" i="1"/>
  <c r="AB32" i="1" l="1"/>
  <c r="AB33" i="1" s="1"/>
  <c r="AB27" i="1"/>
  <c r="AA34" i="1"/>
  <c r="AD17" i="1"/>
  <c r="AD21" i="1"/>
  <c r="AE16" i="1"/>
  <c r="AE11" i="1"/>
  <c r="AE14" i="1"/>
  <c r="AG29" i="2"/>
  <c r="AF9" i="1"/>
  <c r="AF10" i="1" s="1"/>
  <c r="AC24" i="1"/>
  <c r="AC26" i="1" s="1"/>
  <c r="AC32" i="1" l="1"/>
  <c r="AC33" i="1" s="1"/>
  <c r="AC27" i="1"/>
  <c r="AG9" i="1"/>
  <c r="AG10" i="1" s="1"/>
  <c r="AH29" i="2"/>
  <c r="AE21" i="1"/>
  <c r="AE17" i="1"/>
  <c r="AB34" i="1"/>
  <c r="AF16" i="1"/>
  <c r="AF11" i="1"/>
  <c r="AF14" i="1"/>
  <c r="AD24" i="1"/>
  <c r="AD26" i="1" s="1"/>
  <c r="AD32" i="1" l="1"/>
  <c r="AD33" i="1" s="1"/>
  <c r="AD27" i="1"/>
  <c r="AF17" i="1"/>
  <c r="AF21" i="1"/>
  <c r="AE24" i="1"/>
  <c r="AE26" i="1" s="1"/>
  <c r="AC34" i="1"/>
  <c r="AI29" i="2"/>
  <c r="AH9" i="1"/>
  <c r="AH10" i="1" s="1"/>
  <c r="AG16" i="1"/>
  <c r="AG11" i="1"/>
  <c r="AG14" i="1"/>
  <c r="AE27" i="1" l="1"/>
  <c r="AE32" i="1"/>
  <c r="AE33" i="1" s="1"/>
  <c r="AG21" i="1"/>
  <c r="AG17" i="1"/>
  <c r="AD34" i="1"/>
  <c r="AJ29" i="2"/>
  <c r="AI9" i="1"/>
  <c r="AI10" i="1" s="1"/>
  <c r="AH16" i="1"/>
  <c r="AH11" i="1"/>
  <c r="AH14" i="1"/>
  <c r="AF24" i="1"/>
  <c r="AF26" i="1" s="1"/>
  <c r="AF27" i="1" l="1"/>
  <c r="AF32" i="1"/>
  <c r="AF33" i="1" s="1"/>
  <c r="AH17" i="1"/>
  <c r="AH21" i="1"/>
  <c r="AJ9" i="1"/>
  <c r="AJ10" i="1" s="1"/>
  <c r="AK29" i="2"/>
  <c r="AE34" i="1"/>
  <c r="AI16" i="1"/>
  <c r="AI11" i="1"/>
  <c r="AI14" i="1"/>
  <c r="AG24" i="1"/>
  <c r="AG26" i="1" s="1"/>
  <c r="AG32" i="1" l="1"/>
  <c r="AG33" i="1" s="1"/>
  <c r="AG27" i="1"/>
  <c r="AF34" i="1"/>
  <c r="AI21" i="1"/>
  <c r="AI17" i="1"/>
  <c r="AL29" i="2"/>
  <c r="AK9" i="1"/>
  <c r="AK10" i="1" s="1"/>
  <c r="AH24" i="1"/>
  <c r="AH26" i="1" s="1"/>
  <c r="AJ16" i="1"/>
  <c r="AJ11" i="1"/>
  <c r="AJ14" i="1"/>
  <c r="AH27" i="1" l="1"/>
  <c r="AH32" i="1"/>
  <c r="AH33" i="1" s="1"/>
  <c r="AM29" i="2"/>
  <c r="AL9" i="1"/>
  <c r="AL10" i="1" s="1"/>
  <c r="AJ17" i="1"/>
  <c r="AJ21" i="1"/>
  <c r="AK16" i="1"/>
  <c r="AK11" i="1"/>
  <c r="AK14" i="1"/>
  <c r="AI24" i="1"/>
  <c r="AI26" i="1" s="1"/>
  <c r="AG34" i="1"/>
  <c r="AI32" i="1" l="1"/>
  <c r="AI33" i="1" s="1"/>
  <c r="AI27" i="1"/>
  <c r="AH34" i="1"/>
  <c r="AK17" i="1"/>
  <c r="AK21" i="1"/>
  <c r="AJ24" i="1"/>
  <c r="AJ26" i="1" s="1"/>
  <c r="AL16" i="1"/>
  <c r="AL11" i="1"/>
  <c r="AL14" i="1"/>
  <c r="AN29" i="2"/>
  <c r="AN9" i="1" s="1"/>
  <c r="AN10" i="1" s="1"/>
  <c r="AM9" i="1"/>
  <c r="AM10" i="1" s="1"/>
  <c r="AJ32" i="1" l="1"/>
  <c r="AJ33" i="1" s="1"/>
  <c r="AJ27" i="1"/>
  <c r="AL21" i="1"/>
  <c r="AL17" i="1"/>
  <c r="AN16" i="1"/>
  <c r="AN11" i="1"/>
  <c r="AN14" i="1"/>
  <c r="AK24" i="1"/>
  <c r="AK26" i="1" s="1"/>
  <c r="AI34" i="1"/>
  <c r="AM16" i="1"/>
  <c r="AM11" i="1"/>
  <c r="AM14" i="1"/>
  <c r="AK27" i="1" l="1"/>
  <c r="AK32" i="1"/>
  <c r="AK33" i="1" s="1"/>
  <c r="AM17" i="1"/>
  <c r="AM21" i="1"/>
  <c r="AJ34" i="1"/>
  <c r="AN17" i="1"/>
  <c r="AN21" i="1"/>
  <c r="AL24" i="1"/>
  <c r="AL26" i="1" s="1"/>
  <c r="AL27" i="1" l="1"/>
  <c r="AL32" i="1"/>
  <c r="AK34" i="1"/>
  <c r="AL33" i="1"/>
  <c r="AN24" i="1"/>
  <c r="AN26" i="1" s="1"/>
  <c r="AM24" i="1"/>
  <c r="AM26" i="1" s="1"/>
  <c r="AM32" i="1" l="1"/>
  <c r="AM33" i="1" s="1"/>
  <c r="AM27" i="1"/>
  <c r="AN32" i="1"/>
  <c r="AN27" i="1"/>
  <c r="AL34" i="1"/>
  <c r="AM34" i="1" l="1"/>
  <c r="AN33" i="1"/>
  <c r="AN34" i="1" s="1"/>
</calcChain>
</file>

<file path=xl/sharedStrings.xml><?xml version="1.0" encoding="utf-8"?>
<sst xmlns="http://schemas.openxmlformats.org/spreadsheetml/2006/main" count="134" uniqueCount="109">
  <si>
    <t>Useful Shortcuts:</t>
  </si>
  <si>
    <t>Projection Model</t>
  </si>
  <si>
    <t>To See Calculation</t>
  </si>
  <si>
    <t>"F2"</t>
  </si>
  <si>
    <t>To Trace Calculation</t>
  </si>
  <si>
    <t>"Ctl + ["</t>
  </si>
  <si>
    <t>To Return to Cell</t>
  </si>
  <si>
    <t>F5 + Enter</t>
  </si>
  <si>
    <t>To add Row</t>
  </si>
  <si>
    <t>Alt,H,I,R</t>
  </si>
  <si>
    <t>To add Column</t>
  </si>
  <si>
    <t>Alt,H,I,C</t>
  </si>
  <si>
    <t>To go to Tab Left or Right</t>
  </si>
  <si>
    <t>"CTL + Page Up (down)"</t>
  </si>
  <si>
    <t>Start up Cost Calclulator</t>
  </si>
  <si>
    <t>Cost per Unit to Start up</t>
  </si>
  <si>
    <t>Case</t>
  </si>
  <si>
    <t>Cost/Unit</t>
  </si>
  <si>
    <t>Scenario Manager</t>
  </si>
  <si>
    <t>Months</t>
  </si>
  <si>
    <t>Lowest</t>
  </si>
  <si>
    <t>Expected</t>
  </si>
  <si>
    <t>Highest</t>
  </si>
  <si>
    <t>Extra Case</t>
  </si>
  <si>
    <t>Visitor Hours per week</t>
  </si>
  <si>
    <t>Number of Units</t>
  </si>
  <si>
    <t>Cost to acquire VR Sets</t>
  </si>
  <si>
    <t>Other Cost:</t>
  </si>
  <si>
    <t>$</t>
  </si>
  <si>
    <t>Legal / Incorporation Costs</t>
  </si>
  <si>
    <t>Insurance Costs</t>
  </si>
  <si>
    <t>Misc. Goods</t>
  </si>
  <si>
    <t>[Other]</t>
  </si>
  <si>
    <t>Total Other:</t>
  </si>
  <si>
    <t>Total Start up Cost</t>
  </si>
  <si>
    <t>Variable Cost Calclulator</t>
  </si>
  <si>
    <t># of Employees</t>
  </si>
  <si>
    <t>(Hourly Average for all open hours)</t>
  </si>
  <si>
    <t>$ Wage</t>
  </si>
  <si>
    <t>Hours open/ week</t>
  </si>
  <si>
    <t>Only Touch Grey!!!!</t>
  </si>
  <si>
    <t>$ wage per week</t>
  </si>
  <si>
    <t>Total Bays</t>
  </si>
  <si>
    <t>Price per Hour</t>
  </si>
  <si>
    <t>Mult.</t>
  </si>
  <si>
    <t>Total Capacity</t>
  </si>
  <si>
    <t>Mon</t>
  </si>
  <si>
    <t>Tues</t>
  </si>
  <si>
    <t>Wed</t>
  </si>
  <si>
    <t>Thur</t>
  </si>
  <si>
    <t>Friday</t>
  </si>
  <si>
    <t>Sat</t>
  </si>
  <si>
    <t>Sun</t>
  </si>
  <si>
    <t>Mon-Thur</t>
  </si>
  <si>
    <t xml:space="preserve">Sat </t>
  </si>
  <si>
    <t>Sunday</t>
  </si>
  <si>
    <t>Hours/ Day</t>
  </si>
  <si>
    <t>$ wage per month</t>
  </si>
  <si>
    <t>Visitor/Hours</t>
  </si>
  <si>
    <t>Other costs:</t>
  </si>
  <si>
    <t>Games per Unit</t>
  </si>
  <si>
    <t>Cost per Game / Month</t>
  </si>
  <si>
    <t># of Bays</t>
  </si>
  <si>
    <t>(Average day capacity)</t>
  </si>
  <si>
    <t>Total Visitor Hours</t>
  </si>
  <si>
    <t>Average Visitor Hours/ Week</t>
  </si>
  <si>
    <t>Game Cost / Month</t>
  </si>
  <si>
    <t>Note: Steady state</t>
  </si>
  <si>
    <t>Price/Hr</t>
  </si>
  <si>
    <t>Scenario</t>
  </si>
  <si>
    <t>Price Scenario Manager</t>
  </si>
  <si>
    <t>Rent Calculation</t>
  </si>
  <si>
    <t>Cost /Month</t>
  </si>
  <si>
    <t>Revenue per week</t>
  </si>
  <si>
    <t>Weeks per Month</t>
  </si>
  <si>
    <t>Revenue per Month</t>
  </si>
  <si>
    <t>Revenue Ramp</t>
  </si>
  <si>
    <t>Utilities</t>
  </si>
  <si>
    <t>$ / Month</t>
  </si>
  <si>
    <t>Electricity</t>
  </si>
  <si>
    <t>Internet</t>
  </si>
  <si>
    <t>AC/ Heat</t>
  </si>
  <si>
    <t>Other</t>
  </si>
  <si>
    <t>Total Utilities</t>
  </si>
  <si>
    <t>Mid level of Revenue Ramp</t>
  </si>
  <si>
    <t>Variable Cost Summary</t>
  </si>
  <si>
    <t>Months to Reach 50%</t>
  </si>
  <si>
    <t>% of Peak Business</t>
  </si>
  <si>
    <t>Rent / Month</t>
  </si>
  <si>
    <t>Total Variable Cost / Mo</t>
  </si>
  <si>
    <t>Steady Revenue Per Month</t>
  </si>
  <si>
    <t>% of Steady</t>
  </si>
  <si>
    <t>% Growth</t>
  </si>
  <si>
    <t>Variable Cost per Month</t>
  </si>
  <si>
    <t>% Margin</t>
  </si>
  <si>
    <t>Gross Profit</t>
  </si>
  <si>
    <t>Gross Profit Margin %</t>
  </si>
  <si>
    <t>Less: Operating Costs</t>
  </si>
  <si>
    <t>Operating Profit (EBIT)</t>
  </si>
  <si>
    <t>Tax Rate</t>
  </si>
  <si>
    <t>Less: Taxes</t>
  </si>
  <si>
    <t>Net Income (Profit after tax)</t>
  </si>
  <si>
    <t>Start up Cost</t>
  </si>
  <si>
    <t>Cumulative (Loss)/Profit</t>
  </si>
  <si>
    <t>Profitable?</t>
  </si>
  <si>
    <t>Breakeven Month</t>
  </si>
  <si>
    <t>ONLY TOUCH GREY!</t>
  </si>
  <si>
    <t>(cell formatting broken in google spreadsheet)</t>
  </si>
  <si>
    <t>should be month of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</si>
</sst>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Yes&quot;;&quot;No&quot;;&quot;No&quot;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i/>
      <sz val="11"/>
      <color rgb="FF000000"/>
      <name val="Calibri"/>
    </font>
    <font>
      <sz val="11"/>
      <color rgb="FF00B050"/>
      <name val="Calibri"/>
    </font>
    <font>
      <u/>
      <sz val="11"/>
      <color rgb="FF0563C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0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6" fontId="1" fillId="0" borderId="5" xfId="0" applyNumberFormat="1" applyFont="1" applyBorder="1"/>
    <xf numFmtId="0" fontId="0" fillId="0" borderId="4" xfId="0" applyFont="1" applyBorder="1"/>
    <xf numFmtId="6" fontId="0" fillId="3" borderId="5" xfId="0" applyNumberFormat="1" applyFont="1" applyFill="1" applyBorder="1" applyAlignment="1">
      <alignment horizontal="center"/>
    </xf>
    <xf numFmtId="0" fontId="0" fillId="0" borderId="6" xfId="0" applyFont="1" applyBorder="1"/>
    <xf numFmtId="6" fontId="1" fillId="0" borderId="0" xfId="0" applyNumberFormat="1" applyFont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6" fontId="1" fillId="4" borderId="9" xfId="0" applyNumberFormat="1" applyFont="1" applyFill="1" applyBorder="1"/>
    <xf numFmtId="0" fontId="0" fillId="3" borderId="5" xfId="0" applyFont="1" applyFill="1" applyBorder="1" applyAlignment="1">
      <alignment horizontal="center"/>
    </xf>
    <xf numFmtId="8" fontId="0" fillId="3" borderId="5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4" borderId="10" xfId="0" applyFont="1" applyFill="1" applyBorder="1"/>
    <xf numFmtId="8" fontId="0" fillId="0" borderId="4" xfId="0" applyNumberFormat="1" applyFont="1" applyBorder="1"/>
    <xf numFmtId="8" fontId="4" fillId="0" borderId="0" xfId="0" applyNumberFormat="1" applyFont="1" applyAlignment="1">
      <alignment horizontal="center"/>
    </xf>
    <xf numFmtId="8" fontId="1" fillId="4" borderId="10" xfId="0" applyNumberFormat="1" applyFont="1" applyFill="1" applyBorder="1"/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2" fontId="0" fillId="3" borderId="5" xfId="0" applyNumberFormat="1" applyFont="1" applyFill="1" applyBorder="1" applyAlignment="1">
      <alignment horizontal="center"/>
    </xf>
    <xf numFmtId="0" fontId="2" fillId="0" borderId="0" xfId="0" applyFont="1" applyAlignment="1"/>
    <xf numFmtId="0" fontId="3" fillId="0" borderId="4" xfId="0" applyFont="1" applyBorder="1" applyAlignment="1">
      <alignment horizontal="center"/>
    </xf>
    <xf numFmtId="8" fontId="1" fillId="0" borderId="0" xfId="0" applyNumberFormat="1" applyFont="1"/>
    <xf numFmtId="8" fontId="1" fillId="4" borderId="5" xfId="0" applyNumberFormat="1" applyFont="1" applyFill="1" applyBorder="1" applyAlignment="1">
      <alignment horizontal="center"/>
    </xf>
    <xf numFmtId="6" fontId="1" fillId="4" borderId="5" xfId="0" applyNumberFormat="1" applyFont="1" applyFill="1" applyBorder="1" applyAlignment="1">
      <alignment horizontal="center"/>
    </xf>
    <xf numFmtId="8" fontId="0" fillId="3" borderId="10" xfId="0" applyNumberFormat="1" applyFont="1" applyFill="1" applyBorder="1" applyAlignment="1">
      <alignment horizontal="center"/>
    </xf>
    <xf numFmtId="6" fontId="0" fillId="3" borderId="10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9" fontId="0" fillId="3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4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6" fontId="0" fillId="0" borderId="0" xfId="0" applyNumberFormat="1" applyFont="1"/>
    <xf numFmtId="8" fontId="0" fillId="0" borderId="0" xfId="0" applyNumberFormat="1" applyFont="1" applyAlignment="1">
      <alignment horizontal="left"/>
    </xf>
    <xf numFmtId="8" fontId="0" fillId="0" borderId="0" xfId="0" applyNumberFormat="1" applyFont="1"/>
    <xf numFmtId="9" fontId="0" fillId="0" borderId="0" xfId="0" applyNumberFormat="1" applyFont="1" applyAlignment="1">
      <alignment horizontal="center"/>
    </xf>
    <xf numFmtId="0" fontId="0" fillId="0" borderId="4" xfId="0" applyFont="1" applyBorder="1" applyAlignment="1">
      <alignment horizontal="left"/>
    </xf>
    <xf numFmtId="6" fontId="0" fillId="0" borderId="4" xfId="0" applyNumberFormat="1" applyFont="1" applyBorder="1"/>
    <xf numFmtId="6" fontId="0" fillId="0" borderId="0" xfId="0" applyNumberFormat="1" applyFont="1" applyAlignment="1">
      <alignment horizontal="center"/>
    </xf>
    <xf numFmtId="6" fontId="1" fillId="4" borderId="5" xfId="0" applyNumberFormat="1" applyFont="1" applyFill="1" applyBorder="1"/>
    <xf numFmtId="9" fontId="0" fillId="0" borderId="4" xfId="0" applyNumberFormat="1" applyFont="1" applyBorder="1" applyAlignment="1">
      <alignment horizontal="center"/>
    </xf>
    <xf numFmtId="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6" fontId="3" fillId="3" borderId="5" xfId="0" applyNumberFormat="1" applyFont="1" applyFill="1" applyBorder="1" applyAlignment="1">
      <alignment horizontal="center"/>
    </xf>
    <xf numFmtId="9" fontId="0" fillId="3" borderId="5" xfId="0" applyNumberFormat="1" applyFont="1" applyFill="1" applyBorder="1" applyAlignment="1">
      <alignment horizontal="center"/>
    </xf>
    <xf numFmtId="6" fontId="1" fillId="0" borderId="4" xfId="0" applyNumberFormat="1" applyFont="1" applyBorder="1" applyAlignment="1">
      <alignment horizontal="center"/>
    </xf>
    <xf numFmtId="6" fontId="1" fillId="0" borderId="12" xfId="0" applyNumberFormat="1" applyFont="1" applyBorder="1"/>
    <xf numFmtId="164" fontId="3" fillId="0" borderId="0" xfId="0" applyNumberFormat="1" applyFont="1" applyAlignment="1">
      <alignment horizontal="center"/>
    </xf>
    <xf numFmtId="0" fontId="1" fillId="4" borderId="13" xfId="0" applyFont="1" applyFill="1" applyBorder="1"/>
    <xf numFmtId="164" fontId="1" fillId="4" borderId="5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Q37"/>
  <sheetViews>
    <sheetView showGridLines="0" tabSelected="1" zoomScale="64" zoomScaleNormal="60" workbookViewId="0">
      <selection activeCell="E6" sqref="E6"/>
    </sheetView>
  </sheetViews>
  <sheetFormatPr defaultColWidth="14.41796875" defaultRowHeight="15" customHeight="1" x14ac:dyDescent="0.55000000000000004"/>
  <cols>
    <col min="1" max="1" width="8.68359375" customWidth="1"/>
    <col min="2" max="2" width="21.68359375" customWidth="1"/>
    <col min="3" max="4" width="8.68359375" customWidth="1"/>
    <col min="5" max="5" width="11" customWidth="1"/>
    <col min="6" max="7" width="9.83984375" customWidth="1"/>
    <col min="8" max="43" width="10.83984375" customWidth="1"/>
  </cols>
  <sheetData>
    <row r="2" spans="1:43" ht="14.4" x14ac:dyDescent="0.55000000000000004">
      <c r="B2" s="63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/>
    </row>
    <row r="3" spans="1:43" ht="14.4" x14ac:dyDescent="0.55000000000000004">
      <c r="A3" s="1"/>
      <c r="B3" s="3" t="s">
        <v>19</v>
      </c>
      <c r="C3" s="3"/>
      <c r="D3" s="5">
        <v>0</v>
      </c>
      <c r="E3" s="5">
        <f t="shared" ref="E3:AN3" si="0">+D3+1</f>
        <v>1</v>
      </c>
      <c r="F3" s="5">
        <f t="shared" si="0"/>
        <v>2</v>
      </c>
      <c r="G3" s="5">
        <f t="shared" si="0"/>
        <v>3</v>
      </c>
      <c r="H3" s="5">
        <f t="shared" si="0"/>
        <v>4</v>
      </c>
      <c r="I3" s="5">
        <f t="shared" si="0"/>
        <v>5</v>
      </c>
      <c r="J3" s="5">
        <f t="shared" si="0"/>
        <v>6</v>
      </c>
      <c r="K3" s="5">
        <f t="shared" si="0"/>
        <v>7</v>
      </c>
      <c r="L3" s="5">
        <f t="shared" si="0"/>
        <v>8</v>
      </c>
      <c r="M3" s="5">
        <f t="shared" si="0"/>
        <v>9</v>
      </c>
      <c r="N3" s="5">
        <f t="shared" si="0"/>
        <v>10</v>
      </c>
      <c r="O3" s="5">
        <f t="shared" si="0"/>
        <v>11</v>
      </c>
      <c r="P3" s="5">
        <f t="shared" si="0"/>
        <v>12</v>
      </c>
      <c r="Q3" s="5">
        <f t="shared" si="0"/>
        <v>13</v>
      </c>
      <c r="R3" s="5">
        <f t="shared" si="0"/>
        <v>14</v>
      </c>
      <c r="S3" s="5">
        <f t="shared" si="0"/>
        <v>15</v>
      </c>
      <c r="T3" s="5">
        <f t="shared" si="0"/>
        <v>16</v>
      </c>
      <c r="U3" s="5">
        <f t="shared" si="0"/>
        <v>17</v>
      </c>
      <c r="V3" s="5">
        <f t="shared" si="0"/>
        <v>18</v>
      </c>
      <c r="W3" s="5">
        <f t="shared" si="0"/>
        <v>19</v>
      </c>
      <c r="X3" s="5">
        <f t="shared" si="0"/>
        <v>20</v>
      </c>
      <c r="Y3" s="5">
        <f t="shared" si="0"/>
        <v>21</v>
      </c>
      <c r="Z3" s="5">
        <f t="shared" si="0"/>
        <v>22</v>
      </c>
      <c r="AA3" s="5">
        <f t="shared" si="0"/>
        <v>23</v>
      </c>
      <c r="AB3" s="5">
        <f t="shared" si="0"/>
        <v>24</v>
      </c>
      <c r="AC3" s="5">
        <f t="shared" si="0"/>
        <v>25</v>
      </c>
      <c r="AD3" s="5">
        <f t="shared" si="0"/>
        <v>26</v>
      </c>
      <c r="AE3" s="5">
        <f t="shared" si="0"/>
        <v>27</v>
      </c>
      <c r="AF3" s="5">
        <f t="shared" si="0"/>
        <v>28</v>
      </c>
      <c r="AG3" s="5">
        <f t="shared" si="0"/>
        <v>29</v>
      </c>
      <c r="AH3" s="5">
        <f t="shared" si="0"/>
        <v>30</v>
      </c>
      <c r="AI3" s="5">
        <f t="shared" si="0"/>
        <v>31</v>
      </c>
      <c r="AJ3" s="5">
        <f t="shared" si="0"/>
        <v>32</v>
      </c>
      <c r="AK3" s="5">
        <f t="shared" si="0"/>
        <v>33</v>
      </c>
      <c r="AL3" s="5">
        <f t="shared" si="0"/>
        <v>34</v>
      </c>
      <c r="AM3" s="5">
        <f t="shared" si="0"/>
        <v>35</v>
      </c>
      <c r="AN3" s="5">
        <f t="shared" si="0"/>
        <v>36</v>
      </c>
      <c r="AO3" s="5"/>
      <c r="AP3" s="5"/>
      <c r="AQ3" s="5"/>
    </row>
    <row r="4" spans="1:43" ht="14.4" x14ac:dyDescent="0.5500000000000000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4.4" x14ac:dyDescent="0.55000000000000004">
      <c r="A5" s="1"/>
      <c r="B5" s="9" t="s">
        <v>24</v>
      </c>
      <c r="C5" s="1"/>
      <c r="D5" s="2"/>
      <c r="E5" s="11">
        <f>+'Revenue Build'!$D$11</f>
        <v>660</v>
      </c>
      <c r="F5" s="11">
        <f>+'Revenue Build'!$D$11</f>
        <v>660</v>
      </c>
      <c r="G5" s="11">
        <f>+'Revenue Build'!$D$11</f>
        <v>660</v>
      </c>
      <c r="H5" s="11">
        <f>+'Revenue Build'!$D$11</f>
        <v>660</v>
      </c>
      <c r="I5" s="11">
        <f>+'Revenue Build'!$D$11</f>
        <v>660</v>
      </c>
      <c r="J5" s="11">
        <f>+'Revenue Build'!$D$11</f>
        <v>660</v>
      </c>
      <c r="K5" s="11">
        <f>+'Revenue Build'!$D$11</f>
        <v>660</v>
      </c>
      <c r="L5" s="11">
        <f>+'Revenue Build'!$D$11</f>
        <v>660</v>
      </c>
      <c r="M5" s="11">
        <f>+'Revenue Build'!$D$11</f>
        <v>660</v>
      </c>
      <c r="N5" s="11">
        <f>+'Revenue Build'!$D$11</f>
        <v>660</v>
      </c>
      <c r="O5" s="11">
        <f>+'Revenue Build'!$D$11</f>
        <v>660</v>
      </c>
      <c r="P5" s="11">
        <f>+'Revenue Build'!$D$11</f>
        <v>660</v>
      </c>
      <c r="Q5" s="11">
        <f>+'Revenue Build'!$D$11</f>
        <v>660</v>
      </c>
      <c r="R5" s="11">
        <f>+'Revenue Build'!$D$11</f>
        <v>660</v>
      </c>
      <c r="S5" s="11">
        <f>+'Revenue Build'!$D$11</f>
        <v>660</v>
      </c>
      <c r="T5" s="11">
        <f>+'Revenue Build'!$D$11</f>
        <v>660</v>
      </c>
      <c r="U5" s="11">
        <f>+'Revenue Build'!$D$11</f>
        <v>660</v>
      </c>
      <c r="V5" s="11">
        <f>+'Revenue Build'!$D$11</f>
        <v>660</v>
      </c>
      <c r="W5" s="11">
        <f>+'Revenue Build'!$D$11</f>
        <v>660</v>
      </c>
      <c r="X5" s="11">
        <f>+'Revenue Build'!$D$11</f>
        <v>660</v>
      </c>
      <c r="Y5" s="11">
        <f>+'Revenue Build'!$D$11</f>
        <v>660</v>
      </c>
      <c r="Z5" s="11">
        <f>+'Revenue Build'!$D$11</f>
        <v>660</v>
      </c>
      <c r="AA5" s="11">
        <f>+'Revenue Build'!$D$11</f>
        <v>660</v>
      </c>
      <c r="AB5" s="11">
        <f>+'Revenue Build'!$D$11</f>
        <v>660</v>
      </c>
      <c r="AC5" s="11">
        <f>+'Revenue Build'!$D$11</f>
        <v>660</v>
      </c>
      <c r="AD5" s="11">
        <f>+'Revenue Build'!$D$11</f>
        <v>660</v>
      </c>
      <c r="AE5" s="11">
        <f>+'Revenue Build'!$D$11</f>
        <v>660</v>
      </c>
      <c r="AF5" s="11">
        <f>+'Revenue Build'!$D$11</f>
        <v>660</v>
      </c>
      <c r="AG5" s="11">
        <f>+'Revenue Build'!$D$11</f>
        <v>660</v>
      </c>
      <c r="AH5" s="11">
        <f>+'Revenue Build'!$D$11</f>
        <v>660</v>
      </c>
      <c r="AI5" s="11">
        <f>+'Revenue Build'!$D$11</f>
        <v>660</v>
      </c>
      <c r="AJ5" s="11">
        <f>+'Revenue Build'!$D$11</f>
        <v>660</v>
      </c>
      <c r="AK5" s="11">
        <f>+'Revenue Build'!$D$11</f>
        <v>660</v>
      </c>
      <c r="AL5" s="11">
        <f>+'Revenue Build'!$D$11</f>
        <v>660</v>
      </c>
      <c r="AM5" s="11">
        <f>+'Revenue Build'!$D$11</f>
        <v>660</v>
      </c>
      <c r="AN5" s="11">
        <f>+'Revenue Build'!$D$11</f>
        <v>660</v>
      </c>
      <c r="AO5" s="11"/>
      <c r="AP5" s="11"/>
      <c r="AQ5" s="11"/>
    </row>
    <row r="6" spans="1:43" ht="14.4" x14ac:dyDescent="0.55000000000000004">
      <c r="A6" s="1"/>
      <c r="B6" s="9" t="s">
        <v>43</v>
      </c>
      <c r="C6" s="1"/>
      <c r="D6" s="2"/>
      <c r="E6" s="26">
        <f ca="1">+'Revenue Build'!$E$14</f>
        <v>18</v>
      </c>
      <c r="F6" s="26">
        <f ca="1">+'Revenue Build'!$E$14</f>
        <v>18</v>
      </c>
      <c r="G6" s="26">
        <f ca="1">+'Revenue Build'!$E$14</f>
        <v>18</v>
      </c>
      <c r="H6" s="26">
        <f ca="1">+'Revenue Build'!$E$14</f>
        <v>18</v>
      </c>
      <c r="I6" s="26">
        <f ca="1">+'Revenue Build'!$E$14</f>
        <v>18</v>
      </c>
      <c r="J6" s="26">
        <f ca="1">+'Revenue Build'!$E$14</f>
        <v>18</v>
      </c>
      <c r="K6" s="26">
        <f ca="1">+'Revenue Build'!$E$14</f>
        <v>18</v>
      </c>
      <c r="L6" s="26">
        <f ca="1">+'Revenue Build'!$E$14</f>
        <v>18</v>
      </c>
      <c r="M6" s="26">
        <f ca="1">+'Revenue Build'!$E$14</f>
        <v>18</v>
      </c>
      <c r="N6" s="26">
        <f ca="1">+'Revenue Build'!$E$14</f>
        <v>18</v>
      </c>
      <c r="O6" s="26">
        <f ca="1">+'Revenue Build'!$E$14</f>
        <v>18</v>
      </c>
      <c r="P6" s="26">
        <f ca="1">+'Revenue Build'!$E$14</f>
        <v>18</v>
      </c>
      <c r="Q6" s="26">
        <f ca="1">+'Revenue Build'!$E$14</f>
        <v>18</v>
      </c>
      <c r="R6" s="26">
        <f ca="1">+'Revenue Build'!$E$14</f>
        <v>18</v>
      </c>
      <c r="S6" s="26">
        <f ca="1">+'Revenue Build'!$E$14</f>
        <v>18</v>
      </c>
      <c r="T6" s="26">
        <f ca="1">+'Revenue Build'!$E$14</f>
        <v>18</v>
      </c>
      <c r="U6" s="26">
        <f ca="1">+'Revenue Build'!$E$14</f>
        <v>18</v>
      </c>
      <c r="V6" s="26">
        <f ca="1">+'Revenue Build'!$E$14</f>
        <v>18</v>
      </c>
      <c r="W6" s="26">
        <f ca="1">+'Revenue Build'!$E$14</f>
        <v>18</v>
      </c>
      <c r="X6" s="26">
        <f ca="1">+'Revenue Build'!$E$14</f>
        <v>18</v>
      </c>
      <c r="Y6" s="26">
        <f ca="1">+'Revenue Build'!$E$14</f>
        <v>18</v>
      </c>
      <c r="Z6" s="26">
        <f ca="1">+'Revenue Build'!$E$14</f>
        <v>18</v>
      </c>
      <c r="AA6" s="26">
        <f ca="1">+'Revenue Build'!$E$14</f>
        <v>18</v>
      </c>
      <c r="AB6" s="26">
        <f ca="1">+'Revenue Build'!$E$14</f>
        <v>18</v>
      </c>
      <c r="AC6" s="26">
        <f ca="1">+'Revenue Build'!$E$14</f>
        <v>18</v>
      </c>
      <c r="AD6" s="26">
        <f ca="1">+'Revenue Build'!$E$14</f>
        <v>18</v>
      </c>
      <c r="AE6" s="26">
        <f ca="1">+'Revenue Build'!$E$14</f>
        <v>18</v>
      </c>
      <c r="AF6" s="26">
        <f ca="1">+'Revenue Build'!$E$14</f>
        <v>18</v>
      </c>
      <c r="AG6" s="26">
        <f ca="1">+'Revenue Build'!$E$14</f>
        <v>18</v>
      </c>
      <c r="AH6" s="26">
        <f ca="1">+'Revenue Build'!$E$14</f>
        <v>18</v>
      </c>
      <c r="AI6" s="26">
        <f ca="1">+'Revenue Build'!$E$14</f>
        <v>18</v>
      </c>
      <c r="AJ6" s="26">
        <f ca="1">+'Revenue Build'!$E$14</f>
        <v>18</v>
      </c>
      <c r="AK6" s="26">
        <f ca="1">+'Revenue Build'!$E$14</f>
        <v>18</v>
      </c>
      <c r="AL6" s="26">
        <f ca="1">+'Revenue Build'!$E$14</f>
        <v>18</v>
      </c>
      <c r="AM6" s="26">
        <f ca="1">+'Revenue Build'!$E$14</f>
        <v>18</v>
      </c>
      <c r="AN6" s="26">
        <f ca="1">+'Revenue Build'!$E$14</f>
        <v>18</v>
      </c>
      <c r="AO6" s="26"/>
      <c r="AP6" s="26"/>
      <c r="AQ6" s="26"/>
    </row>
    <row r="7" spans="1:43" ht="14.4" x14ac:dyDescent="0.55000000000000004">
      <c r="A7" s="1"/>
      <c r="B7" s="9" t="s">
        <v>74</v>
      </c>
      <c r="C7" s="1"/>
      <c r="D7" s="2"/>
      <c r="E7" s="39">
        <f>+'Revenue Build'!$D$21</f>
        <v>4</v>
      </c>
      <c r="F7" s="39">
        <f>+'Revenue Build'!$D$21</f>
        <v>4</v>
      </c>
      <c r="G7" s="39">
        <f>+'Revenue Build'!$D$21</f>
        <v>4</v>
      </c>
      <c r="H7" s="39">
        <f>+'Revenue Build'!$D$21</f>
        <v>4</v>
      </c>
      <c r="I7" s="39">
        <f>+'Revenue Build'!$D$21</f>
        <v>4</v>
      </c>
      <c r="J7" s="39">
        <f>+'Revenue Build'!$D$21</f>
        <v>4</v>
      </c>
      <c r="K7" s="39">
        <f>+'Revenue Build'!$D$21</f>
        <v>4</v>
      </c>
      <c r="L7" s="39">
        <f>+'Revenue Build'!$D$21</f>
        <v>4</v>
      </c>
      <c r="M7" s="39">
        <f>+'Revenue Build'!$D$21</f>
        <v>4</v>
      </c>
      <c r="N7" s="39">
        <f>+'Revenue Build'!$D$21</f>
        <v>4</v>
      </c>
      <c r="O7" s="39">
        <f>+'Revenue Build'!$D$21</f>
        <v>4</v>
      </c>
      <c r="P7" s="39">
        <f>+'Revenue Build'!$D$21</f>
        <v>4</v>
      </c>
      <c r="Q7" s="39">
        <f>+'Revenue Build'!$D$21</f>
        <v>4</v>
      </c>
      <c r="R7" s="39">
        <f>+'Revenue Build'!$D$21</f>
        <v>4</v>
      </c>
      <c r="S7" s="39">
        <f>+'Revenue Build'!$D$21</f>
        <v>4</v>
      </c>
      <c r="T7" s="39">
        <f>+'Revenue Build'!$D$21</f>
        <v>4</v>
      </c>
      <c r="U7" s="39">
        <f>+'Revenue Build'!$D$21</f>
        <v>4</v>
      </c>
      <c r="V7" s="39">
        <f>+'Revenue Build'!$D$21</f>
        <v>4</v>
      </c>
      <c r="W7" s="39">
        <f>+'Revenue Build'!$D$21</f>
        <v>4</v>
      </c>
      <c r="X7" s="39">
        <f>+'Revenue Build'!$D$21</f>
        <v>4</v>
      </c>
      <c r="Y7" s="39">
        <f>+'Revenue Build'!$D$21</f>
        <v>4</v>
      </c>
      <c r="Z7" s="39">
        <f>+'Revenue Build'!$D$21</f>
        <v>4</v>
      </c>
      <c r="AA7" s="39">
        <f>+'Revenue Build'!$D$21</f>
        <v>4</v>
      </c>
      <c r="AB7" s="39">
        <f>+'Revenue Build'!$D$21</f>
        <v>4</v>
      </c>
      <c r="AC7" s="39">
        <f>+'Revenue Build'!$D$21</f>
        <v>4</v>
      </c>
      <c r="AD7" s="39">
        <f>+'Revenue Build'!$D$21</f>
        <v>4</v>
      </c>
      <c r="AE7" s="39">
        <f>+'Revenue Build'!$D$21</f>
        <v>4</v>
      </c>
      <c r="AF7" s="39">
        <f>+'Revenue Build'!$D$21</f>
        <v>4</v>
      </c>
      <c r="AG7" s="39">
        <f>+'Revenue Build'!$D$21</f>
        <v>4</v>
      </c>
      <c r="AH7" s="39">
        <f>+'Revenue Build'!$D$21</f>
        <v>4</v>
      </c>
      <c r="AI7" s="39">
        <f>+'Revenue Build'!$D$21</f>
        <v>4</v>
      </c>
      <c r="AJ7" s="39">
        <f>+'Revenue Build'!$D$21</f>
        <v>4</v>
      </c>
      <c r="AK7" s="39">
        <f>+'Revenue Build'!$D$21</f>
        <v>4</v>
      </c>
      <c r="AL7" s="39">
        <f>+'Revenue Build'!$D$21</f>
        <v>4</v>
      </c>
      <c r="AM7" s="39">
        <f>+'Revenue Build'!$D$21</f>
        <v>4</v>
      </c>
      <c r="AN7" s="39">
        <f>+'Revenue Build'!$D$21</f>
        <v>4</v>
      </c>
      <c r="AO7" s="39"/>
      <c r="AP7" s="39"/>
      <c r="AQ7" s="39"/>
    </row>
    <row r="8" spans="1:43" ht="14.4" x14ac:dyDescent="0.55000000000000004">
      <c r="A8" s="1"/>
      <c r="B8" s="9" t="s">
        <v>90</v>
      </c>
      <c r="C8" s="7"/>
      <c r="D8" s="8"/>
      <c r="E8" s="51">
        <f t="shared" ref="E8:AN8" ca="1" si="1">+E5*E6*E7</f>
        <v>47520</v>
      </c>
      <c r="F8" s="51">
        <f t="shared" ca="1" si="1"/>
        <v>47520</v>
      </c>
      <c r="G8" s="51">
        <f t="shared" ca="1" si="1"/>
        <v>47520</v>
      </c>
      <c r="H8" s="51">
        <f t="shared" ca="1" si="1"/>
        <v>47520</v>
      </c>
      <c r="I8" s="51">
        <f t="shared" ca="1" si="1"/>
        <v>47520</v>
      </c>
      <c r="J8" s="51">
        <f t="shared" ca="1" si="1"/>
        <v>47520</v>
      </c>
      <c r="K8" s="51">
        <f t="shared" ca="1" si="1"/>
        <v>47520</v>
      </c>
      <c r="L8" s="51">
        <f t="shared" ca="1" si="1"/>
        <v>47520</v>
      </c>
      <c r="M8" s="51">
        <f t="shared" ca="1" si="1"/>
        <v>47520</v>
      </c>
      <c r="N8" s="51">
        <f t="shared" ca="1" si="1"/>
        <v>47520</v>
      </c>
      <c r="O8" s="51">
        <f t="shared" ca="1" si="1"/>
        <v>47520</v>
      </c>
      <c r="P8" s="51">
        <f t="shared" ca="1" si="1"/>
        <v>47520</v>
      </c>
      <c r="Q8" s="51">
        <f t="shared" ca="1" si="1"/>
        <v>47520</v>
      </c>
      <c r="R8" s="51">
        <f t="shared" ca="1" si="1"/>
        <v>47520</v>
      </c>
      <c r="S8" s="51">
        <f t="shared" ca="1" si="1"/>
        <v>47520</v>
      </c>
      <c r="T8" s="51">
        <f t="shared" ca="1" si="1"/>
        <v>47520</v>
      </c>
      <c r="U8" s="51">
        <f t="shared" ca="1" si="1"/>
        <v>47520</v>
      </c>
      <c r="V8" s="51">
        <f t="shared" ca="1" si="1"/>
        <v>47520</v>
      </c>
      <c r="W8" s="51">
        <f t="shared" ca="1" si="1"/>
        <v>47520</v>
      </c>
      <c r="X8" s="51">
        <f t="shared" ca="1" si="1"/>
        <v>47520</v>
      </c>
      <c r="Y8" s="51">
        <f t="shared" ca="1" si="1"/>
        <v>47520</v>
      </c>
      <c r="Z8" s="51">
        <f t="shared" ca="1" si="1"/>
        <v>47520</v>
      </c>
      <c r="AA8" s="51">
        <f t="shared" ca="1" si="1"/>
        <v>47520</v>
      </c>
      <c r="AB8" s="51">
        <f t="shared" ca="1" si="1"/>
        <v>47520</v>
      </c>
      <c r="AC8" s="51">
        <f t="shared" ca="1" si="1"/>
        <v>47520</v>
      </c>
      <c r="AD8" s="51">
        <f t="shared" ca="1" si="1"/>
        <v>47520</v>
      </c>
      <c r="AE8" s="51">
        <f t="shared" ca="1" si="1"/>
        <v>47520</v>
      </c>
      <c r="AF8" s="51">
        <f t="shared" ca="1" si="1"/>
        <v>47520</v>
      </c>
      <c r="AG8" s="51">
        <f t="shared" ca="1" si="1"/>
        <v>47520</v>
      </c>
      <c r="AH8" s="51">
        <f t="shared" ca="1" si="1"/>
        <v>47520</v>
      </c>
      <c r="AI8" s="51">
        <f t="shared" ca="1" si="1"/>
        <v>47520</v>
      </c>
      <c r="AJ8" s="51">
        <f t="shared" ca="1" si="1"/>
        <v>47520</v>
      </c>
      <c r="AK8" s="51">
        <f t="shared" ca="1" si="1"/>
        <v>47520</v>
      </c>
      <c r="AL8" s="51">
        <f t="shared" ca="1" si="1"/>
        <v>47520</v>
      </c>
      <c r="AM8" s="51">
        <f t="shared" ca="1" si="1"/>
        <v>47520</v>
      </c>
      <c r="AN8" s="51">
        <f t="shared" ca="1" si="1"/>
        <v>47520</v>
      </c>
      <c r="AO8" s="51"/>
      <c r="AP8" s="51"/>
      <c r="AQ8" s="51"/>
    </row>
    <row r="9" spans="1:43" ht="14.4" x14ac:dyDescent="0.55000000000000004">
      <c r="B9" s="29" t="s">
        <v>91</v>
      </c>
      <c r="C9" s="28"/>
      <c r="D9" s="28"/>
      <c r="E9" s="53">
        <f>+'Revenue Build'!E29</f>
        <v>0.125</v>
      </c>
      <c r="F9" s="53">
        <f>+'Revenue Build'!F29</f>
        <v>0.25</v>
      </c>
      <c r="G9" s="53">
        <f>+'Revenue Build'!G29</f>
        <v>0.375</v>
      </c>
      <c r="H9" s="53">
        <f>+'Revenue Build'!H29</f>
        <v>0.5</v>
      </c>
      <c r="I9" s="53">
        <f>+'Revenue Build'!I29</f>
        <v>0.55000000000000004</v>
      </c>
      <c r="J9" s="53">
        <f>+'Revenue Build'!J29</f>
        <v>0.60000000000000009</v>
      </c>
      <c r="K9" s="53">
        <f>+'Revenue Build'!K29</f>
        <v>0.65000000000000013</v>
      </c>
      <c r="L9" s="53">
        <f>+'Revenue Build'!L29</f>
        <v>0.70000000000000018</v>
      </c>
      <c r="M9" s="53">
        <f>+'Revenue Build'!M29</f>
        <v>0.75000000000000022</v>
      </c>
      <c r="N9" s="53">
        <f>+'Revenue Build'!N29</f>
        <v>0.80000000000000027</v>
      </c>
      <c r="O9" s="53">
        <f>+'Revenue Build'!O29</f>
        <v>0.85000000000000031</v>
      </c>
      <c r="P9" s="53">
        <f>+'Revenue Build'!P29</f>
        <v>0.90000000000000036</v>
      </c>
      <c r="Q9" s="53">
        <f>+'Revenue Build'!Q29</f>
        <v>0.9500000000000004</v>
      </c>
      <c r="R9" s="53">
        <f>+'Revenue Build'!R29</f>
        <v>1.0000000000000004</v>
      </c>
      <c r="S9" s="53">
        <f>+'Revenue Build'!S29</f>
        <v>1.0000000000000004</v>
      </c>
      <c r="T9" s="53">
        <f>+'Revenue Build'!T29</f>
        <v>1.0000000000000004</v>
      </c>
      <c r="U9" s="53">
        <f>+'Revenue Build'!U29</f>
        <v>1.0000000000000004</v>
      </c>
      <c r="V9" s="53">
        <f>+'Revenue Build'!V29</f>
        <v>1.0000000000000004</v>
      </c>
      <c r="W9" s="53">
        <f>+'Revenue Build'!W29</f>
        <v>1.0000000000000004</v>
      </c>
      <c r="X9" s="53">
        <f>+'Revenue Build'!X29</f>
        <v>1.0000000000000004</v>
      </c>
      <c r="Y9" s="53">
        <f>+'Revenue Build'!Y29</f>
        <v>1.0000000000000004</v>
      </c>
      <c r="Z9" s="53">
        <f>+'Revenue Build'!Z29</f>
        <v>1.0000000000000004</v>
      </c>
      <c r="AA9" s="53">
        <f>+'Revenue Build'!AA29</f>
        <v>1.0000000000000004</v>
      </c>
      <c r="AB9" s="53">
        <f>+'Revenue Build'!AB29</f>
        <v>1.0000000000000004</v>
      </c>
      <c r="AC9" s="53">
        <f>+'Revenue Build'!AC29</f>
        <v>1.0000000000000004</v>
      </c>
      <c r="AD9" s="53">
        <f>+'Revenue Build'!AD29</f>
        <v>1.0000000000000004</v>
      </c>
      <c r="AE9" s="53">
        <f>+'Revenue Build'!AE29</f>
        <v>1.0000000000000004</v>
      </c>
      <c r="AF9" s="53">
        <f>+'Revenue Build'!AF29</f>
        <v>1.0000000000000004</v>
      </c>
      <c r="AG9" s="53">
        <f>+'Revenue Build'!AG29</f>
        <v>1.0000000000000004</v>
      </c>
      <c r="AH9" s="53">
        <f>+'Revenue Build'!AH29</f>
        <v>1.0000000000000004</v>
      </c>
      <c r="AI9" s="53">
        <f>+'Revenue Build'!AI29</f>
        <v>1.0000000000000004</v>
      </c>
      <c r="AJ9" s="53">
        <f>+'Revenue Build'!AJ29</f>
        <v>1.0000000000000004</v>
      </c>
      <c r="AK9" s="53">
        <f>+'Revenue Build'!AK29</f>
        <v>1.0000000000000004</v>
      </c>
      <c r="AL9" s="53">
        <f>+'Revenue Build'!AL29</f>
        <v>1.0000000000000004</v>
      </c>
      <c r="AM9" s="53">
        <f>+'Revenue Build'!AM29</f>
        <v>1.0000000000000004</v>
      </c>
      <c r="AN9" s="53">
        <f>+'Revenue Build'!AN29</f>
        <v>1.0000000000000004</v>
      </c>
      <c r="AO9" s="53"/>
      <c r="AP9" s="53"/>
      <c r="AQ9" s="53"/>
    </row>
    <row r="10" spans="1:43" ht="14.4" x14ac:dyDescent="0.55000000000000004">
      <c r="B10" s="1" t="s">
        <v>75</v>
      </c>
      <c r="E10" s="16">
        <f t="shared" ref="E10:AN10" ca="1" si="2">+E8*E9</f>
        <v>5940</v>
      </c>
      <c r="F10" s="16">
        <f t="shared" ca="1" si="2"/>
        <v>11880</v>
      </c>
      <c r="G10" s="16">
        <f t="shared" ca="1" si="2"/>
        <v>17820</v>
      </c>
      <c r="H10" s="16">
        <f t="shared" ca="1" si="2"/>
        <v>23760</v>
      </c>
      <c r="I10" s="16">
        <f t="shared" ca="1" si="2"/>
        <v>26136.000000000004</v>
      </c>
      <c r="J10" s="16">
        <f t="shared" ca="1" si="2"/>
        <v>28512.000000000004</v>
      </c>
      <c r="K10" s="16">
        <f t="shared" ca="1" si="2"/>
        <v>30888.000000000007</v>
      </c>
      <c r="L10" s="16">
        <f t="shared" ca="1" si="2"/>
        <v>33264.000000000007</v>
      </c>
      <c r="M10" s="16">
        <f t="shared" ca="1" si="2"/>
        <v>35640.000000000007</v>
      </c>
      <c r="N10" s="16">
        <f t="shared" ca="1" si="2"/>
        <v>38016.000000000015</v>
      </c>
      <c r="O10" s="16">
        <f t="shared" ca="1" si="2"/>
        <v>40392.000000000015</v>
      </c>
      <c r="P10" s="16">
        <f t="shared" ca="1" si="2"/>
        <v>42768.000000000015</v>
      </c>
      <c r="Q10" s="16">
        <f t="shared" ca="1" si="2"/>
        <v>45144.000000000022</v>
      </c>
      <c r="R10" s="16">
        <f t="shared" ca="1" si="2"/>
        <v>47520.000000000022</v>
      </c>
      <c r="S10" s="16">
        <f t="shared" ca="1" si="2"/>
        <v>47520.000000000022</v>
      </c>
      <c r="T10" s="16">
        <f t="shared" ca="1" si="2"/>
        <v>47520.000000000022</v>
      </c>
      <c r="U10" s="16">
        <f t="shared" ca="1" si="2"/>
        <v>47520.000000000022</v>
      </c>
      <c r="V10" s="16">
        <f t="shared" ca="1" si="2"/>
        <v>47520.000000000022</v>
      </c>
      <c r="W10" s="16">
        <f t="shared" ca="1" si="2"/>
        <v>47520.000000000022</v>
      </c>
      <c r="X10" s="16">
        <f t="shared" ca="1" si="2"/>
        <v>47520.000000000022</v>
      </c>
      <c r="Y10" s="16">
        <f t="shared" ca="1" si="2"/>
        <v>47520.000000000022</v>
      </c>
      <c r="Z10" s="16">
        <f t="shared" ca="1" si="2"/>
        <v>47520.000000000022</v>
      </c>
      <c r="AA10" s="16">
        <f t="shared" ca="1" si="2"/>
        <v>47520.000000000022</v>
      </c>
      <c r="AB10" s="16">
        <f t="shared" ca="1" si="2"/>
        <v>47520.000000000022</v>
      </c>
      <c r="AC10" s="16">
        <f t="shared" ca="1" si="2"/>
        <v>47520.000000000022</v>
      </c>
      <c r="AD10" s="16">
        <f t="shared" ca="1" si="2"/>
        <v>47520.000000000022</v>
      </c>
      <c r="AE10" s="16">
        <f t="shared" ca="1" si="2"/>
        <v>47520.000000000022</v>
      </c>
      <c r="AF10" s="16">
        <f t="shared" ca="1" si="2"/>
        <v>47520.000000000022</v>
      </c>
      <c r="AG10" s="16">
        <f t="shared" ca="1" si="2"/>
        <v>47520.000000000022</v>
      </c>
      <c r="AH10" s="16">
        <f t="shared" ca="1" si="2"/>
        <v>47520.000000000022</v>
      </c>
      <c r="AI10" s="16">
        <f t="shared" ca="1" si="2"/>
        <v>47520.000000000022</v>
      </c>
      <c r="AJ10" s="16">
        <f t="shared" ca="1" si="2"/>
        <v>47520.000000000022</v>
      </c>
      <c r="AK10" s="16">
        <f t="shared" ca="1" si="2"/>
        <v>47520.000000000022</v>
      </c>
      <c r="AL10" s="16">
        <f t="shared" ca="1" si="2"/>
        <v>47520.000000000022</v>
      </c>
      <c r="AM10" s="16">
        <f t="shared" ca="1" si="2"/>
        <v>47520.000000000022</v>
      </c>
      <c r="AN10" s="16">
        <f t="shared" ca="1" si="2"/>
        <v>47520.000000000022</v>
      </c>
      <c r="AO10" s="16"/>
      <c r="AP10" s="16"/>
      <c r="AQ10" s="16"/>
    </row>
    <row r="11" spans="1:43" ht="14.4" x14ac:dyDescent="0.55000000000000004">
      <c r="A11" s="22"/>
      <c r="B11" s="9" t="s">
        <v>92</v>
      </c>
      <c r="C11" s="22"/>
      <c r="D11" s="22"/>
      <c r="E11" s="54"/>
      <c r="F11" s="55">
        <f t="shared" ref="F11:AN11" ca="1" si="3">+F10/E10-1</f>
        <v>1</v>
      </c>
      <c r="G11" s="55">
        <f t="shared" ca="1" si="3"/>
        <v>0.5</v>
      </c>
      <c r="H11" s="55">
        <f t="shared" ca="1" si="3"/>
        <v>0.33333333333333326</v>
      </c>
      <c r="I11" s="55">
        <f t="shared" ca="1" si="3"/>
        <v>0.10000000000000009</v>
      </c>
      <c r="J11" s="55">
        <f t="shared" ca="1" si="3"/>
        <v>9.0909090909090828E-2</v>
      </c>
      <c r="K11" s="55">
        <f t="shared" ca="1" si="3"/>
        <v>8.3333333333333481E-2</v>
      </c>
      <c r="L11" s="55">
        <f t="shared" ca="1" si="3"/>
        <v>7.6923076923076872E-2</v>
      </c>
      <c r="M11" s="55">
        <f t="shared" ca="1" si="3"/>
        <v>7.1428571428571397E-2</v>
      </c>
      <c r="N11" s="55">
        <f t="shared" ca="1" si="3"/>
        <v>6.6666666666666874E-2</v>
      </c>
      <c r="O11" s="55">
        <f t="shared" ca="1" si="3"/>
        <v>6.25E-2</v>
      </c>
      <c r="P11" s="55">
        <f t="shared" ca="1" si="3"/>
        <v>5.8823529411764719E-2</v>
      </c>
      <c r="Q11" s="55">
        <f t="shared" ca="1" si="3"/>
        <v>5.5555555555555802E-2</v>
      </c>
      <c r="R11" s="55">
        <f t="shared" ca="1" si="3"/>
        <v>5.2631578947368363E-2</v>
      </c>
      <c r="S11" s="55">
        <f t="shared" ca="1" si="3"/>
        <v>0</v>
      </c>
      <c r="T11" s="55">
        <f t="shared" ca="1" si="3"/>
        <v>0</v>
      </c>
      <c r="U11" s="55">
        <f t="shared" ca="1" si="3"/>
        <v>0</v>
      </c>
      <c r="V11" s="55">
        <f t="shared" ca="1" si="3"/>
        <v>0</v>
      </c>
      <c r="W11" s="55">
        <f t="shared" ca="1" si="3"/>
        <v>0</v>
      </c>
      <c r="X11" s="55">
        <f t="shared" ca="1" si="3"/>
        <v>0</v>
      </c>
      <c r="Y11" s="55">
        <f t="shared" ca="1" si="3"/>
        <v>0</v>
      </c>
      <c r="Z11" s="55">
        <f t="shared" ca="1" si="3"/>
        <v>0</v>
      </c>
      <c r="AA11" s="55">
        <f t="shared" ca="1" si="3"/>
        <v>0</v>
      </c>
      <c r="AB11" s="55">
        <f t="shared" ca="1" si="3"/>
        <v>0</v>
      </c>
      <c r="AC11" s="55">
        <f t="shared" ca="1" si="3"/>
        <v>0</v>
      </c>
      <c r="AD11" s="55">
        <f t="shared" ca="1" si="3"/>
        <v>0</v>
      </c>
      <c r="AE11" s="55">
        <f t="shared" ca="1" si="3"/>
        <v>0</v>
      </c>
      <c r="AF11" s="55">
        <f t="shared" ca="1" si="3"/>
        <v>0</v>
      </c>
      <c r="AG11" s="55">
        <f t="shared" ca="1" si="3"/>
        <v>0</v>
      </c>
      <c r="AH11" s="55">
        <f t="shared" ca="1" si="3"/>
        <v>0</v>
      </c>
      <c r="AI11" s="55">
        <f t="shared" ca="1" si="3"/>
        <v>0</v>
      </c>
      <c r="AJ11" s="55">
        <f t="shared" ca="1" si="3"/>
        <v>0</v>
      </c>
      <c r="AK11" s="55">
        <f t="shared" ca="1" si="3"/>
        <v>0</v>
      </c>
      <c r="AL11" s="55">
        <f t="shared" ca="1" si="3"/>
        <v>0</v>
      </c>
      <c r="AM11" s="55">
        <f t="shared" ca="1" si="3"/>
        <v>0</v>
      </c>
      <c r="AN11" s="55">
        <f t="shared" ca="1" si="3"/>
        <v>0</v>
      </c>
      <c r="AO11" s="55"/>
      <c r="AP11" s="55"/>
      <c r="AQ11" s="55"/>
    </row>
    <row r="12" spans="1:43" ht="14.4" x14ac:dyDescent="0.55000000000000004">
      <c r="B12" s="1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 spans="1:43" ht="14.4" x14ac:dyDescent="0.55000000000000004">
      <c r="B13" s="1" t="s">
        <v>93</v>
      </c>
      <c r="E13" s="16">
        <f ca="1">+'Costs Calc'!$D$70</f>
        <v>6876</v>
      </c>
      <c r="F13" s="16">
        <f ca="1">+'Costs Calc'!$D$70</f>
        <v>6876</v>
      </c>
      <c r="G13" s="16">
        <f ca="1">+'Costs Calc'!$D$70</f>
        <v>6876</v>
      </c>
      <c r="H13" s="16">
        <f ca="1">+'Costs Calc'!$D$70</f>
        <v>6876</v>
      </c>
      <c r="I13" s="16">
        <f ca="1">+'Costs Calc'!$D$70</f>
        <v>6876</v>
      </c>
      <c r="J13" s="16">
        <f ca="1">+'Costs Calc'!$D$70</f>
        <v>6876</v>
      </c>
      <c r="K13" s="16">
        <f ca="1">+'Costs Calc'!$D$70</f>
        <v>6876</v>
      </c>
      <c r="L13" s="16">
        <f ca="1">+'Costs Calc'!$D$70</f>
        <v>6876</v>
      </c>
      <c r="M13" s="16">
        <f ca="1">+'Costs Calc'!$D$70</f>
        <v>6876</v>
      </c>
      <c r="N13" s="16">
        <f ca="1">+'Costs Calc'!$D$70</f>
        <v>6876</v>
      </c>
      <c r="O13" s="16">
        <f ca="1">+'Costs Calc'!$D$70</f>
        <v>6876</v>
      </c>
      <c r="P13" s="16">
        <f ca="1">+'Costs Calc'!$D$70</f>
        <v>6876</v>
      </c>
      <c r="Q13" s="16">
        <f ca="1">+'Costs Calc'!$D$70</f>
        <v>6876</v>
      </c>
      <c r="R13" s="16">
        <f ca="1">+'Costs Calc'!$D$70</f>
        <v>6876</v>
      </c>
      <c r="S13" s="16">
        <f ca="1">+'Costs Calc'!$D$70</f>
        <v>6876</v>
      </c>
      <c r="T13" s="16">
        <f ca="1">+'Costs Calc'!$D$70</f>
        <v>6876</v>
      </c>
      <c r="U13" s="16">
        <f ca="1">+'Costs Calc'!$D$70</f>
        <v>6876</v>
      </c>
      <c r="V13" s="16">
        <f ca="1">+'Costs Calc'!$D$70</f>
        <v>6876</v>
      </c>
      <c r="W13" s="16">
        <f ca="1">+'Costs Calc'!$D$70</f>
        <v>6876</v>
      </c>
      <c r="X13" s="16">
        <f ca="1">+'Costs Calc'!$D$70</f>
        <v>6876</v>
      </c>
      <c r="Y13" s="16">
        <f ca="1">+'Costs Calc'!$D$70</f>
        <v>6876</v>
      </c>
      <c r="Z13" s="16">
        <f ca="1">+'Costs Calc'!$D$70</f>
        <v>6876</v>
      </c>
      <c r="AA13" s="16">
        <f ca="1">+'Costs Calc'!$D$70</f>
        <v>6876</v>
      </c>
      <c r="AB13" s="16">
        <f ca="1">+'Costs Calc'!$D$70</f>
        <v>6876</v>
      </c>
      <c r="AC13" s="16">
        <f ca="1">+'Costs Calc'!$D$70</f>
        <v>6876</v>
      </c>
      <c r="AD13" s="16">
        <f ca="1">+'Costs Calc'!$D$70</f>
        <v>6876</v>
      </c>
      <c r="AE13" s="16">
        <f ca="1">+'Costs Calc'!$D$70</f>
        <v>6876</v>
      </c>
      <c r="AF13" s="16">
        <f ca="1">+'Costs Calc'!$D$70</f>
        <v>6876</v>
      </c>
      <c r="AG13" s="16">
        <f ca="1">+'Costs Calc'!$D$70</f>
        <v>6876</v>
      </c>
      <c r="AH13" s="16">
        <f ca="1">+'Costs Calc'!$D$70</f>
        <v>6876</v>
      </c>
      <c r="AI13" s="16">
        <f ca="1">+'Costs Calc'!$D$70</f>
        <v>6876</v>
      </c>
      <c r="AJ13" s="16">
        <f ca="1">+'Costs Calc'!$D$70</f>
        <v>6876</v>
      </c>
      <c r="AK13" s="16">
        <f ca="1">+'Costs Calc'!$D$70</f>
        <v>6876</v>
      </c>
      <c r="AL13" s="16">
        <f ca="1">+'Costs Calc'!$D$70</f>
        <v>6876</v>
      </c>
      <c r="AM13" s="16">
        <f ca="1">+'Costs Calc'!$D$70</f>
        <v>6876</v>
      </c>
      <c r="AN13" s="16">
        <f ca="1">+'Costs Calc'!$D$70</f>
        <v>6876</v>
      </c>
      <c r="AO13" s="16"/>
      <c r="AP13" s="16"/>
      <c r="AQ13" s="16"/>
    </row>
    <row r="14" spans="1:43" ht="14.4" x14ac:dyDescent="0.55000000000000004">
      <c r="A14" s="22"/>
      <c r="B14" s="9" t="s">
        <v>94</v>
      </c>
      <c r="C14" s="22"/>
      <c r="D14" s="22"/>
      <c r="E14" s="55">
        <f t="shared" ref="E14:AN14" ca="1" si="4">+E13/E10</f>
        <v>1.1575757575757575</v>
      </c>
      <c r="F14" s="55">
        <f t="shared" ca="1" si="4"/>
        <v>0.57878787878787874</v>
      </c>
      <c r="G14" s="55">
        <f t="shared" ca="1" si="4"/>
        <v>0.38585858585858585</v>
      </c>
      <c r="H14" s="55">
        <f t="shared" ca="1" si="4"/>
        <v>0.28939393939393937</v>
      </c>
      <c r="I14" s="55">
        <f t="shared" ca="1" si="4"/>
        <v>0.26308539944903575</v>
      </c>
      <c r="J14" s="55">
        <f t="shared" ca="1" si="4"/>
        <v>0.24116161616161613</v>
      </c>
      <c r="K14" s="55">
        <f t="shared" ca="1" si="4"/>
        <v>0.22261072261072257</v>
      </c>
      <c r="L14" s="55">
        <f t="shared" ca="1" si="4"/>
        <v>0.20670995670995668</v>
      </c>
      <c r="M14" s="55">
        <f t="shared" ca="1" si="4"/>
        <v>0.19292929292929289</v>
      </c>
      <c r="N14" s="55">
        <f t="shared" ca="1" si="4"/>
        <v>0.18087121212121204</v>
      </c>
      <c r="O14" s="55">
        <f t="shared" ca="1" si="4"/>
        <v>0.17023172905525841</v>
      </c>
      <c r="P14" s="55">
        <f t="shared" ca="1" si="4"/>
        <v>0.16077441077441071</v>
      </c>
      <c r="Q14" s="55">
        <f t="shared" ca="1" si="4"/>
        <v>0.15231259968102065</v>
      </c>
      <c r="R14" s="55">
        <f t="shared" ca="1" si="4"/>
        <v>0.14469696969696963</v>
      </c>
      <c r="S14" s="55">
        <f t="shared" ca="1" si="4"/>
        <v>0.14469696969696963</v>
      </c>
      <c r="T14" s="55">
        <f t="shared" ca="1" si="4"/>
        <v>0.14469696969696963</v>
      </c>
      <c r="U14" s="55">
        <f t="shared" ca="1" si="4"/>
        <v>0.14469696969696963</v>
      </c>
      <c r="V14" s="55">
        <f t="shared" ca="1" si="4"/>
        <v>0.14469696969696963</v>
      </c>
      <c r="W14" s="55">
        <f t="shared" ca="1" si="4"/>
        <v>0.14469696969696963</v>
      </c>
      <c r="X14" s="55">
        <f t="shared" ca="1" si="4"/>
        <v>0.14469696969696963</v>
      </c>
      <c r="Y14" s="55">
        <f t="shared" ca="1" si="4"/>
        <v>0.14469696969696963</v>
      </c>
      <c r="Z14" s="55">
        <f t="shared" ca="1" si="4"/>
        <v>0.14469696969696963</v>
      </c>
      <c r="AA14" s="55">
        <f t="shared" ca="1" si="4"/>
        <v>0.14469696969696963</v>
      </c>
      <c r="AB14" s="55">
        <f t="shared" ca="1" si="4"/>
        <v>0.14469696969696963</v>
      </c>
      <c r="AC14" s="55">
        <f t="shared" ca="1" si="4"/>
        <v>0.14469696969696963</v>
      </c>
      <c r="AD14" s="55">
        <f t="shared" ca="1" si="4"/>
        <v>0.14469696969696963</v>
      </c>
      <c r="AE14" s="55">
        <f t="shared" ca="1" si="4"/>
        <v>0.14469696969696963</v>
      </c>
      <c r="AF14" s="55">
        <f t="shared" ca="1" si="4"/>
        <v>0.14469696969696963</v>
      </c>
      <c r="AG14" s="55">
        <f t="shared" ca="1" si="4"/>
        <v>0.14469696969696963</v>
      </c>
      <c r="AH14" s="55">
        <f t="shared" ca="1" si="4"/>
        <v>0.14469696969696963</v>
      </c>
      <c r="AI14" s="55">
        <f t="shared" ca="1" si="4"/>
        <v>0.14469696969696963</v>
      </c>
      <c r="AJ14" s="55">
        <f t="shared" ca="1" si="4"/>
        <v>0.14469696969696963</v>
      </c>
      <c r="AK14" s="55">
        <f t="shared" ca="1" si="4"/>
        <v>0.14469696969696963</v>
      </c>
      <c r="AL14" s="55">
        <f t="shared" ca="1" si="4"/>
        <v>0.14469696969696963</v>
      </c>
      <c r="AM14" s="55">
        <f t="shared" ca="1" si="4"/>
        <v>0.14469696969696963</v>
      </c>
      <c r="AN14" s="55">
        <f t="shared" ca="1" si="4"/>
        <v>0.14469696969696963</v>
      </c>
      <c r="AO14" s="55"/>
      <c r="AP14" s="55"/>
      <c r="AQ14" s="55"/>
    </row>
    <row r="15" spans="1:43" ht="14.4" x14ac:dyDescent="0.55000000000000004">
      <c r="A15" s="22"/>
      <c r="B15" s="9"/>
      <c r="C15" s="22"/>
      <c r="D15" s="22"/>
      <c r="E15" s="54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</row>
    <row r="16" spans="1:43" ht="14.4" x14ac:dyDescent="0.55000000000000004">
      <c r="B16" s="1" t="s">
        <v>95</v>
      </c>
      <c r="C16" s="7"/>
      <c r="D16" s="7"/>
      <c r="E16" s="16">
        <f t="shared" ref="E16:AN16" ca="1" si="5">+E10-E13</f>
        <v>-936</v>
      </c>
      <c r="F16" s="16">
        <f t="shared" ca="1" si="5"/>
        <v>5004</v>
      </c>
      <c r="G16" s="16">
        <f t="shared" ca="1" si="5"/>
        <v>10944</v>
      </c>
      <c r="H16" s="16">
        <f t="shared" ca="1" si="5"/>
        <v>16884</v>
      </c>
      <c r="I16" s="16">
        <f t="shared" ca="1" si="5"/>
        <v>19260.000000000004</v>
      </c>
      <c r="J16" s="16">
        <f t="shared" ca="1" si="5"/>
        <v>21636.000000000004</v>
      </c>
      <c r="K16" s="16">
        <f t="shared" ca="1" si="5"/>
        <v>24012.000000000007</v>
      </c>
      <c r="L16" s="16">
        <f t="shared" ca="1" si="5"/>
        <v>26388.000000000007</v>
      </c>
      <c r="M16" s="16">
        <f t="shared" ca="1" si="5"/>
        <v>28764.000000000007</v>
      </c>
      <c r="N16" s="16">
        <f t="shared" ca="1" si="5"/>
        <v>31140.000000000015</v>
      </c>
      <c r="O16" s="16">
        <f t="shared" ca="1" si="5"/>
        <v>33516.000000000015</v>
      </c>
      <c r="P16" s="16">
        <f t="shared" ca="1" si="5"/>
        <v>35892.000000000015</v>
      </c>
      <c r="Q16" s="16">
        <f t="shared" ca="1" si="5"/>
        <v>38268.000000000022</v>
      </c>
      <c r="R16" s="16">
        <f t="shared" ca="1" si="5"/>
        <v>40644.000000000022</v>
      </c>
      <c r="S16" s="16">
        <f t="shared" ca="1" si="5"/>
        <v>40644.000000000022</v>
      </c>
      <c r="T16" s="16">
        <f t="shared" ca="1" si="5"/>
        <v>40644.000000000022</v>
      </c>
      <c r="U16" s="16">
        <f t="shared" ca="1" si="5"/>
        <v>40644.000000000022</v>
      </c>
      <c r="V16" s="16">
        <f t="shared" ca="1" si="5"/>
        <v>40644.000000000022</v>
      </c>
      <c r="W16" s="16">
        <f t="shared" ca="1" si="5"/>
        <v>40644.000000000022</v>
      </c>
      <c r="X16" s="16">
        <f t="shared" ca="1" si="5"/>
        <v>40644.000000000022</v>
      </c>
      <c r="Y16" s="16">
        <f t="shared" ca="1" si="5"/>
        <v>40644.000000000022</v>
      </c>
      <c r="Z16" s="16">
        <f t="shared" ca="1" si="5"/>
        <v>40644.000000000022</v>
      </c>
      <c r="AA16" s="16">
        <f t="shared" ca="1" si="5"/>
        <v>40644.000000000022</v>
      </c>
      <c r="AB16" s="16">
        <f t="shared" ca="1" si="5"/>
        <v>40644.000000000022</v>
      </c>
      <c r="AC16" s="16">
        <f t="shared" ca="1" si="5"/>
        <v>40644.000000000022</v>
      </c>
      <c r="AD16" s="16">
        <f t="shared" ca="1" si="5"/>
        <v>40644.000000000022</v>
      </c>
      <c r="AE16" s="16">
        <f t="shared" ca="1" si="5"/>
        <v>40644.000000000022</v>
      </c>
      <c r="AF16" s="16">
        <f t="shared" ca="1" si="5"/>
        <v>40644.000000000022</v>
      </c>
      <c r="AG16" s="16">
        <f t="shared" ca="1" si="5"/>
        <v>40644.000000000022</v>
      </c>
      <c r="AH16" s="16">
        <f t="shared" ca="1" si="5"/>
        <v>40644.000000000022</v>
      </c>
      <c r="AI16" s="16">
        <f t="shared" ca="1" si="5"/>
        <v>40644.000000000022</v>
      </c>
      <c r="AJ16" s="16">
        <f t="shared" ca="1" si="5"/>
        <v>40644.000000000022</v>
      </c>
      <c r="AK16" s="16">
        <f t="shared" ca="1" si="5"/>
        <v>40644.000000000022</v>
      </c>
      <c r="AL16" s="16">
        <f t="shared" ca="1" si="5"/>
        <v>40644.000000000022</v>
      </c>
      <c r="AM16" s="16">
        <f t="shared" ca="1" si="5"/>
        <v>40644.000000000022</v>
      </c>
      <c r="AN16" s="16">
        <f t="shared" ca="1" si="5"/>
        <v>40644.000000000022</v>
      </c>
      <c r="AO16" s="16"/>
      <c r="AP16" s="16"/>
      <c r="AQ16" s="16"/>
    </row>
    <row r="17" spans="1:43" ht="14.4" x14ac:dyDescent="0.55000000000000004">
      <c r="A17" s="22"/>
      <c r="B17" s="9" t="s">
        <v>96</v>
      </c>
      <c r="C17" s="22"/>
      <c r="D17" s="22"/>
      <c r="E17" s="55">
        <f t="shared" ref="E17:AN17" ca="1" si="6">+E16/E10</f>
        <v>-0.15757575757575756</v>
      </c>
      <c r="F17" s="55">
        <f t="shared" ca="1" si="6"/>
        <v>0.4212121212121212</v>
      </c>
      <c r="G17" s="55">
        <f t="shared" ca="1" si="6"/>
        <v>0.6141414141414141</v>
      </c>
      <c r="H17" s="55">
        <f t="shared" ca="1" si="6"/>
        <v>0.71060606060606057</v>
      </c>
      <c r="I17" s="55">
        <f t="shared" ca="1" si="6"/>
        <v>0.73691460055096425</v>
      </c>
      <c r="J17" s="55">
        <f t="shared" ca="1" si="6"/>
        <v>0.75883838383838387</v>
      </c>
      <c r="K17" s="55">
        <f t="shared" ca="1" si="6"/>
        <v>0.77738927738927743</v>
      </c>
      <c r="L17" s="55">
        <f t="shared" ca="1" si="6"/>
        <v>0.79329004329004338</v>
      </c>
      <c r="M17" s="55">
        <f t="shared" ca="1" si="6"/>
        <v>0.80707070707070716</v>
      </c>
      <c r="N17" s="55">
        <f t="shared" ca="1" si="6"/>
        <v>0.81912878787878796</v>
      </c>
      <c r="O17" s="55">
        <f t="shared" ca="1" si="6"/>
        <v>0.82976827094474159</v>
      </c>
      <c r="P17" s="55">
        <f t="shared" ca="1" si="6"/>
        <v>0.83922558922558932</v>
      </c>
      <c r="Q17" s="55">
        <f t="shared" ca="1" si="6"/>
        <v>0.84768740031897938</v>
      </c>
      <c r="R17" s="55">
        <f t="shared" ca="1" si="6"/>
        <v>0.85530303030303034</v>
      </c>
      <c r="S17" s="55">
        <f t="shared" ca="1" si="6"/>
        <v>0.85530303030303034</v>
      </c>
      <c r="T17" s="55">
        <f t="shared" ca="1" si="6"/>
        <v>0.85530303030303034</v>
      </c>
      <c r="U17" s="55">
        <f t="shared" ca="1" si="6"/>
        <v>0.85530303030303034</v>
      </c>
      <c r="V17" s="55">
        <f t="shared" ca="1" si="6"/>
        <v>0.85530303030303034</v>
      </c>
      <c r="W17" s="55">
        <f t="shared" ca="1" si="6"/>
        <v>0.85530303030303034</v>
      </c>
      <c r="X17" s="55">
        <f t="shared" ca="1" si="6"/>
        <v>0.85530303030303034</v>
      </c>
      <c r="Y17" s="55">
        <f t="shared" ca="1" si="6"/>
        <v>0.85530303030303034</v>
      </c>
      <c r="Z17" s="55">
        <f t="shared" ca="1" si="6"/>
        <v>0.85530303030303034</v>
      </c>
      <c r="AA17" s="55">
        <f t="shared" ca="1" si="6"/>
        <v>0.85530303030303034</v>
      </c>
      <c r="AB17" s="55">
        <f t="shared" ca="1" si="6"/>
        <v>0.85530303030303034</v>
      </c>
      <c r="AC17" s="55">
        <f t="shared" ca="1" si="6"/>
        <v>0.85530303030303034</v>
      </c>
      <c r="AD17" s="55">
        <f t="shared" ca="1" si="6"/>
        <v>0.85530303030303034</v>
      </c>
      <c r="AE17" s="55">
        <f t="shared" ca="1" si="6"/>
        <v>0.85530303030303034</v>
      </c>
      <c r="AF17" s="55">
        <f t="shared" ca="1" si="6"/>
        <v>0.85530303030303034</v>
      </c>
      <c r="AG17" s="55">
        <f t="shared" ca="1" si="6"/>
        <v>0.85530303030303034</v>
      </c>
      <c r="AH17" s="55">
        <f t="shared" ca="1" si="6"/>
        <v>0.85530303030303034</v>
      </c>
      <c r="AI17" s="55">
        <f t="shared" ca="1" si="6"/>
        <v>0.85530303030303034</v>
      </c>
      <c r="AJ17" s="55">
        <f t="shared" ca="1" si="6"/>
        <v>0.85530303030303034</v>
      </c>
      <c r="AK17" s="55">
        <f t="shared" ca="1" si="6"/>
        <v>0.85530303030303034</v>
      </c>
      <c r="AL17" s="55">
        <f t="shared" ca="1" si="6"/>
        <v>0.85530303030303034</v>
      </c>
      <c r="AM17" s="55">
        <f t="shared" ca="1" si="6"/>
        <v>0.85530303030303034</v>
      </c>
      <c r="AN17" s="55">
        <f t="shared" ca="1" si="6"/>
        <v>0.85530303030303034</v>
      </c>
      <c r="AO17" s="55"/>
      <c r="AP17" s="55"/>
      <c r="AQ17" s="55"/>
    </row>
    <row r="18" spans="1:43" ht="14.4" x14ac:dyDescent="0.55000000000000004">
      <c r="A18" s="22"/>
      <c r="B18" s="9"/>
      <c r="C18" s="22"/>
      <c r="D18" s="22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</row>
    <row r="19" spans="1:43" ht="14.4" x14ac:dyDescent="0.55000000000000004">
      <c r="B19" s="7" t="s">
        <v>97</v>
      </c>
      <c r="E19" s="56">
        <v>-1000</v>
      </c>
      <c r="F19" s="51">
        <f t="shared" ref="F19:AN19" si="7">+E19</f>
        <v>-1000</v>
      </c>
      <c r="G19" s="51">
        <f t="shared" si="7"/>
        <v>-1000</v>
      </c>
      <c r="H19" s="51">
        <f t="shared" si="7"/>
        <v>-1000</v>
      </c>
      <c r="I19" s="51">
        <f t="shared" si="7"/>
        <v>-1000</v>
      </c>
      <c r="J19" s="51">
        <f t="shared" si="7"/>
        <v>-1000</v>
      </c>
      <c r="K19" s="51">
        <f t="shared" si="7"/>
        <v>-1000</v>
      </c>
      <c r="L19" s="51">
        <f t="shared" si="7"/>
        <v>-1000</v>
      </c>
      <c r="M19" s="51">
        <f t="shared" si="7"/>
        <v>-1000</v>
      </c>
      <c r="N19" s="51">
        <f t="shared" si="7"/>
        <v>-1000</v>
      </c>
      <c r="O19" s="51">
        <f t="shared" si="7"/>
        <v>-1000</v>
      </c>
      <c r="P19" s="51">
        <f t="shared" si="7"/>
        <v>-1000</v>
      </c>
      <c r="Q19" s="51">
        <f t="shared" si="7"/>
        <v>-1000</v>
      </c>
      <c r="R19" s="51">
        <f t="shared" si="7"/>
        <v>-1000</v>
      </c>
      <c r="S19" s="51">
        <f t="shared" si="7"/>
        <v>-1000</v>
      </c>
      <c r="T19" s="51">
        <f t="shared" si="7"/>
        <v>-1000</v>
      </c>
      <c r="U19" s="51">
        <f t="shared" si="7"/>
        <v>-1000</v>
      </c>
      <c r="V19" s="51">
        <f t="shared" si="7"/>
        <v>-1000</v>
      </c>
      <c r="W19" s="51">
        <f t="shared" si="7"/>
        <v>-1000</v>
      </c>
      <c r="X19" s="51">
        <f t="shared" si="7"/>
        <v>-1000</v>
      </c>
      <c r="Y19" s="51">
        <f t="shared" si="7"/>
        <v>-1000</v>
      </c>
      <c r="Z19" s="51">
        <f t="shared" si="7"/>
        <v>-1000</v>
      </c>
      <c r="AA19" s="51">
        <f t="shared" si="7"/>
        <v>-1000</v>
      </c>
      <c r="AB19" s="51">
        <f t="shared" si="7"/>
        <v>-1000</v>
      </c>
      <c r="AC19" s="51">
        <f t="shared" si="7"/>
        <v>-1000</v>
      </c>
      <c r="AD19" s="51">
        <f t="shared" si="7"/>
        <v>-1000</v>
      </c>
      <c r="AE19" s="51">
        <f t="shared" si="7"/>
        <v>-1000</v>
      </c>
      <c r="AF19" s="51">
        <f t="shared" si="7"/>
        <v>-1000</v>
      </c>
      <c r="AG19" s="51">
        <f t="shared" si="7"/>
        <v>-1000</v>
      </c>
      <c r="AH19" s="51">
        <f t="shared" si="7"/>
        <v>-1000</v>
      </c>
      <c r="AI19" s="51">
        <f t="shared" si="7"/>
        <v>-1000</v>
      </c>
      <c r="AJ19" s="51">
        <f t="shared" si="7"/>
        <v>-1000</v>
      </c>
      <c r="AK19" s="51">
        <f t="shared" si="7"/>
        <v>-1000</v>
      </c>
      <c r="AL19" s="51">
        <f t="shared" si="7"/>
        <v>-1000</v>
      </c>
      <c r="AM19" s="51">
        <f t="shared" si="7"/>
        <v>-1000</v>
      </c>
      <c r="AN19" s="51">
        <f t="shared" si="7"/>
        <v>-1000</v>
      </c>
      <c r="AO19" s="51"/>
      <c r="AP19" s="51"/>
      <c r="AQ19" s="51"/>
    </row>
    <row r="20" spans="1:43" ht="14.4" x14ac:dyDescent="0.55000000000000004">
      <c r="B20" s="7"/>
      <c r="E20" s="54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</row>
    <row r="21" spans="1:43" ht="14.4" x14ac:dyDescent="0.55000000000000004">
      <c r="B21" s="1" t="s">
        <v>98</v>
      </c>
      <c r="E21" s="16">
        <f t="shared" ref="E21:AN21" ca="1" si="8">+E16+E19</f>
        <v>-1936</v>
      </c>
      <c r="F21" s="16">
        <f t="shared" ca="1" si="8"/>
        <v>4004</v>
      </c>
      <c r="G21" s="16">
        <f t="shared" ca="1" si="8"/>
        <v>9944</v>
      </c>
      <c r="H21" s="16">
        <f t="shared" ca="1" si="8"/>
        <v>15884</v>
      </c>
      <c r="I21" s="16">
        <f t="shared" ca="1" si="8"/>
        <v>18260.000000000004</v>
      </c>
      <c r="J21" s="16">
        <f t="shared" ca="1" si="8"/>
        <v>20636.000000000004</v>
      </c>
      <c r="K21" s="16">
        <f t="shared" ca="1" si="8"/>
        <v>23012.000000000007</v>
      </c>
      <c r="L21" s="16">
        <f t="shared" ca="1" si="8"/>
        <v>25388.000000000007</v>
      </c>
      <c r="M21" s="16">
        <f t="shared" ca="1" si="8"/>
        <v>27764.000000000007</v>
      </c>
      <c r="N21" s="16">
        <f t="shared" ca="1" si="8"/>
        <v>30140.000000000015</v>
      </c>
      <c r="O21" s="16">
        <f t="shared" ca="1" si="8"/>
        <v>32516.000000000015</v>
      </c>
      <c r="P21" s="16">
        <f t="shared" ca="1" si="8"/>
        <v>34892.000000000015</v>
      </c>
      <c r="Q21" s="16">
        <f t="shared" ca="1" si="8"/>
        <v>37268.000000000022</v>
      </c>
      <c r="R21" s="16">
        <f t="shared" ca="1" si="8"/>
        <v>39644.000000000022</v>
      </c>
      <c r="S21" s="16">
        <f t="shared" ca="1" si="8"/>
        <v>39644.000000000022</v>
      </c>
      <c r="T21" s="16">
        <f t="shared" ca="1" si="8"/>
        <v>39644.000000000022</v>
      </c>
      <c r="U21" s="16">
        <f t="shared" ca="1" si="8"/>
        <v>39644.000000000022</v>
      </c>
      <c r="V21" s="16">
        <f t="shared" ca="1" si="8"/>
        <v>39644.000000000022</v>
      </c>
      <c r="W21" s="16">
        <f t="shared" ca="1" si="8"/>
        <v>39644.000000000022</v>
      </c>
      <c r="X21" s="16">
        <f t="shared" ca="1" si="8"/>
        <v>39644.000000000022</v>
      </c>
      <c r="Y21" s="16">
        <f t="shared" ca="1" si="8"/>
        <v>39644.000000000022</v>
      </c>
      <c r="Z21" s="16">
        <f t="shared" ca="1" si="8"/>
        <v>39644.000000000022</v>
      </c>
      <c r="AA21" s="16">
        <f t="shared" ca="1" si="8"/>
        <v>39644.000000000022</v>
      </c>
      <c r="AB21" s="16">
        <f t="shared" ca="1" si="8"/>
        <v>39644.000000000022</v>
      </c>
      <c r="AC21" s="16">
        <f t="shared" ca="1" si="8"/>
        <v>39644.000000000022</v>
      </c>
      <c r="AD21" s="16">
        <f t="shared" ca="1" si="8"/>
        <v>39644.000000000022</v>
      </c>
      <c r="AE21" s="16">
        <f t="shared" ca="1" si="8"/>
        <v>39644.000000000022</v>
      </c>
      <c r="AF21" s="16">
        <f t="shared" ca="1" si="8"/>
        <v>39644.000000000022</v>
      </c>
      <c r="AG21" s="16">
        <f t="shared" ca="1" si="8"/>
        <v>39644.000000000022</v>
      </c>
      <c r="AH21" s="16">
        <f t="shared" ca="1" si="8"/>
        <v>39644.000000000022</v>
      </c>
      <c r="AI21" s="16">
        <f t="shared" ca="1" si="8"/>
        <v>39644.000000000022</v>
      </c>
      <c r="AJ21" s="16">
        <f t="shared" ca="1" si="8"/>
        <v>39644.000000000022</v>
      </c>
      <c r="AK21" s="16">
        <f t="shared" ca="1" si="8"/>
        <v>39644.000000000022</v>
      </c>
      <c r="AL21" s="16">
        <f t="shared" ca="1" si="8"/>
        <v>39644.000000000022</v>
      </c>
      <c r="AM21" s="16">
        <f t="shared" ca="1" si="8"/>
        <v>39644.000000000022</v>
      </c>
      <c r="AN21" s="16">
        <f t="shared" ca="1" si="8"/>
        <v>39644.000000000022</v>
      </c>
      <c r="AO21" s="16"/>
      <c r="AP21" s="16"/>
      <c r="AQ21" s="16"/>
    </row>
    <row r="22" spans="1:43" ht="14.4" x14ac:dyDescent="0.55000000000000004">
      <c r="B22" s="1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 spans="1:43" ht="14.4" x14ac:dyDescent="0.55000000000000004">
      <c r="B23" s="1"/>
      <c r="C23" s="2" t="s">
        <v>99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 spans="1:43" ht="14.4" x14ac:dyDescent="0.55000000000000004">
      <c r="B24" s="44" t="s">
        <v>100</v>
      </c>
      <c r="C24" s="57">
        <v>0.1</v>
      </c>
      <c r="E24" s="51">
        <f t="shared" ref="E24:AN24" ca="1" si="9">+MIN(E21*-$C$24,0)</f>
        <v>0</v>
      </c>
      <c r="F24" s="51">
        <f t="shared" ca="1" si="9"/>
        <v>-400.40000000000003</v>
      </c>
      <c r="G24" s="51">
        <f t="shared" ca="1" si="9"/>
        <v>-994.40000000000009</v>
      </c>
      <c r="H24" s="51">
        <f t="shared" ca="1" si="9"/>
        <v>-1588.4</v>
      </c>
      <c r="I24" s="51">
        <f t="shared" ca="1" si="9"/>
        <v>-1826.0000000000005</v>
      </c>
      <c r="J24" s="51">
        <f t="shared" ca="1" si="9"/>
        <v>-2063.6000000000004</v>
      </c>
      <c r="K24" s="51">
        <f t="shared" ca="1" si="9"/>
        <v>-2301.2000000000007</v>
      </c>
      <c r="L24" s="51">
        <f t="shared" ca="1" si="9"/>
        <v>-2538.8000000000011</v>
      </c>
      <c r="M24" s="51">
        <f t="shared" ca="1" si="9"/>
        <v>-2776.400000000001</v>
      </c>
      <c r="N24" s="51">
        <f t="shared" ca="1" si="9"/>
        <v>-3014.0000000000018</v>
      </c>
      <c r="O24" s="51">
        <f t="shared" ca="1" si="9"/>
        <v>-3251.6000000000017</v>
      </c>
      <c r="P24" s="51">
        <f t="shared" ca="1" si="9"/>
        <v>-3489.2000000000016</v>
      </c>
      <c r="Q24" s="51">
        <f t="shared" ca="1" si="9"/>
        <v>-3726.8000000000025</v>
      </c>
      <c r="R24" s="51">
        <f t="shared" ca="1" si="9"/>
        <v>-3964.4000000000024</v>
      </c>
      <c r="S24" s="51">
        <f t="shared" ca="1" si="9"/>
        <v>-3964.4000000000024</v>
      </c>
      <c r="T24" s="51">
        <f t="shared" ca="1" si="9"/>
        <v>-3964.4000000000024</v>
      </c>
      <c r="U24" s="51">
        <f t="shared" ca="1" si="9"/>
        <v>-3964.4000000000024</v>
      </c>
      <c r="V24" s="51">
        <f t="shared" ca="1" si="9"/>
        <v>-3964.4000000000024</v>
      </c>
      <c r="W24" s="51">
        <f t="shared" ca="1" si="9"/>
        <v>-3964.4000000000024</v>
      </c>
      <c r="X24" s="51">
        <f t="shared" ca="1" si="9"/>
        <v>-3964.4000000000024</v>
      </c>
      <c r="Y24" s="51">
        <f t="shared" ca="1" si="9"/>
        <v>-3964.4000000000024</v>
      </c>
      <c r="Z24" s="51">
        <f t="shared" ca="1" si="9"/>
        <v>-3964.4000000000024</v>
      </c>
      <c r="AA24" s="51">
        <f t="shared" ca="1" si="9"/>
        <v>-3964.4000000000024</v>
      </c>
      <c r="AB24" s="51">
        <f t="shared" ca="1" si="9"/>
        <v>-3964.4000000000024</v>
      </c>
      <c r="AC24" s="51">
        <f t="shared" ca="1" si="9"/>
        <v>-3964.4000000000024</v>
      </c>
      <c r="AD24" s="51">
        <f t="shared" ca="1" si="9"/>
        <v>-3964.4000000000024</v>
      </c>
      <c r="AE24" s="51">
        <f t="shared" ca="1" si="9"/>
        <v>-3964.4000000000024</v>
      </c>
      <c r="AF24" s="51">
        <f t="shared" ca="1" si="9"/>
        <v>-3964.4000000000024</v>
      </c>
      <c r="AG24" s="51">
        <f t="shared" ca="1" si="9"/>
        <v>-3964.4000000000024</v>
      </c>
      <c r="AH24" s="51">
        <f t="shared" ca="1" si="9"/>
        <v>-3964.4000000000024</v>
      </c>
      <c r="AI24" s="51">
        <f t="shared" ca="1" si="9"/>
        <v>-3964.4000000000024</v>
      </c>
      <c r="AJ24" s="51">
        <f t="shared" ca="1" si="9"/>
        <v>-3964.4000000000024</v>
      </c>
      <c r="AK24" s="51">
        <f t="shared" ca="1" si="9"/>
        <v>-3964.4000000000024</v>
      </c>
      <c r="AL24" s="51">
        <f t="shared" ca="1" si="9"/>
        <v>-3964.4000000000024</v>
      </c>
      <c r="AM24" s="51">
        <f t="shared" ca="1" si="9"/>
        <v>-3964.4000000000024</v>
      </c>
      <c r="AN24" s="51">
        <f t="shared" ca="1" si="9"/>
        <v>-3964.4000000000024</v>
      </c>
      <c r="AO24" s="51"/>
      <c r="AP24" s="51"/>
      <c r="AQ24" s="51"/>
    </row>
    <row r="25" spans="1:43" ht="14.4" x14ac:dyDescent="0.55000000000000004">
      <c r="B25" s="1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</row>
    <row r="26" spans="1:43" ht="14.4" x14ac:dyDescent="0.55000000000000004">
      <c r="B26" s="1" t="s">
        <v>101</v>
      </c>
      <c r="E26" s="16">
        <f t="shared" ref="E26:AN26" ca="1" si="10">+E21+E24</f>
        <v>-1936</v>
      </c>
      <c r="F26" s="16">
        <f t="shared" ca="1" si="10"/>
        <v>3603.6</v>
      </c>
      <c r="G26" s="16">
        <f t="shared" ca="1" si="10"/>
        <v>8949.6</v>
      </c>
      <c r="H26" s="16">
        <f t="shared" ca="1" si="10"/>
        <v>14295.6</v>
      </c>
      <c r="I26" s="16">
        <f t="shared" ca="1" si="10"/>
        <v>16434.000000000004</v>
      </c>
      <c r="J26" s="16">
        <f t="shared" ca="1" si="10"/>
        <v>18572.400000000001</v>
      </c>
      <c r="K26" s="16">
        <f t="shared" ca="1" si="10"/>
        <v>20710.800000000007</v>
      </c>
      <c r="L26" s="16">
        <f t="shared" ca="1" si="10"/>
        <v>22849.200000000004</v>
      </c>
      <c r="M26" s="16">
        <f t="shared" ca="1" si="10"/>
        <v>24987.600000000006</v>
      </c>
      <c r="N26" s="16">
        <f t="shared" ca="1" si="10"/>
        <v>27126.000000000015</v>
      </c>
      <c r="O26" s="16">
        <f t="shared" ca="1" si="10"/>
        <v>29264.400000000012</v>
      </c>
      <c r="P26" s="16">
        <f t="shared" ca="1" si="10"/>
        <v>31402.800000000014</v>
      </c>
      <c r="Q26" s="16">
        <f t="shared" ca="1" si="10"/>
        <v>33541.200000000019</v>
      </c>
      <c r="R26" s="16">
        <f t="shared" ca="1" si="10"/>
        <v>35679.60000000002</v>
      </c>
      <c r="S26" s="16">
        <f t="shared" ca="1" si="10"/>
        <v>35679.60000000002</v>
      </c>
      <c r="T26" s="16">
        <f t="shared" ca="1" si="10"/>
        <v>35679.60000000002</v>
      </c>
      <c r="U26" s="16">
        <f t="shared" ca="1" si="10"/>
        <v>35679.60000000002</v>
      </c>
      <c r="V26" s="16">
        <f t="shared" ca="1" si="10"/>
        <v>35679.60000000002</v>
      </c>
      <c r="W26" s="16">
        <f t="shared" ca="1" si="10"/>
        <v>35679.60000000002</v>
      </c>
      <c r="X26" s="16">
        <f t="shared" ca="1" si="10"/>
        <v>35679.60000000002</v>
      </c>
      <c r="Y26" s="16">
        <f t="shared" ca="1" si="10"/>
        <v>35679.60000000002</v>
      </c>
      <c r="Z26" s="16">
        <f t="shared" ca="1" si="10"/>
        <v>35679.60000000002</v>
      </c>
      <c r="AA26" s="16">
        <f t="shared" ca="1" si="10"/>
        <v>35679.60000000002</v>
      </c>
      <c r="AB26" s="16">
        <f t="shared" ca="1" si="10"/>
        <v>35679.60000000002</v>
      </c>
      <c r="AC26" s="16">
        <f t="shared" ca="1" si="10"/>
        <v>35679.60000000002</v>
      </c>
      <c r="AD26" s="16">
        <f t="shared" ca="1" si="10"/>
        <v>35679.60000000002</v>
      </c>
      <c r="AE26" s="16">
        <f t="shared" ca="1" si="10"/>
        <v>35679.60000000002</v>
      </c>
      <c r="AF26" s="16">
        <f t="shared" ca="1" si="10"/>
        <v>35679.60000000002</v>
      </c>
      <c r="AG26" s="16">
        <f t="shared" ca="1" si="10"/>
        <v>35679.60000000002</v>
      </c>
      <c r="AH26" s="16">
        <f t="shared" ca="1" si="10"/>
        <v>35679.60000000002</v>
      </c>
      <c r="AI26" s="16">
        <f t="shared" ca="1" si="10"/>
        <v>35679.60000000002</v>
      </c>
      <c r="AJ26" s="16">
        <f t="shared" ca="1" si="10"/>
        <v>35679.60000000002</v>
      </c>
      <c r="AK26" s="16">
        <f t="shared" ca="1" si="10"/>
        <v>35679.60000000002</v>
      </c>
      <c r="AL26" s="16">
        <f t="shared" ca="1" si="10"/>
        <v>35679.60000000002</v>
      </c>
      <c r="AM26" s="16">
        <f t="shared" ca="1" si="10"/>
        <v>35679.60000000002</v>
      </c>
      <c r="AN26" s="16">
        <f t="shared" ca="1" si="10"/>
        <v>35679.60000000002</v>
      </c>
      <c r="AO26" s="16"/>
      <c r="AP26" s="16"/>
      <c r="AQ26" s="16"/>
    </row>
    <row r="27" spans="1:43" ht="14.4" x14ac:dyDescent="0.55000000000000004">
      <c r="B27" s="9" t="s">
        <v>94</v>
      </c>
      <c r="E27" s="55">
        <f t="shared" ref="E27:AN27" ca="1" si="11">+E26/E10</f>
        <v>-0.32592592592592595</v>
      </c>
      <c r="F27" s="55">
        <f t="shared" ca="1" si="11"/>
        <v>0.30333333333333334</v>
      </c>
      <c r="G27" s="55">
        <f t="shared" ca="1" si="11"/>
        <v>0.50222222222222224</v>
      </c>
      <c r="H27" s="55">
        <f t="shared" ca="1" si="11"/>
        <v>0.60166666666666668</v>
      </c>
      <c r="I27" s="55">
        <f t="shared" ca="1" si="11"/>
        <v>0.62878787878787878</v>
      </c>
      <c r="J27" s="55">
        <f t="shared" ca="1" si="11"/>
        <v>0.65138888888888891</v>
      </c>
      <c r="K27" s="55">
        <f t="shared" ca="1" si="11"/>
        <v>0.67051282051282057</v>
      </c>
      <c r="L27" s="55">
        <f t="shared" ca="1" si="11"/>
        <v>0.68690476190476191</v>
      </c>
      <c r="M27" s="55">
        <f t="shared" ca="1" si="11"/>
        <v>0.70111111111111113</v>
      </c>
      <c r="N27" s="55">
        <f t="shared" ca="1" si="11"/>
        <v>0.71354166666666674</v>
      </c>
      <c r="O27" s="55">
        <f t="shared" ca="1" si="11"/>
        <v>0.72450980392156872</v>
      </c>
      <c r="P27" s="55">
        <f t="shared" ca="1" si="11"/>
        <v>0.73425925925925928</v>
      </c>
      <c r="Q27" s="55">
        <f t="shared" ca="1" si="11"/>
        <v>0.74298245614035097</v>
      </c>
      <c r="R27" s="55">
        <f t="shared" ca="1" si="11"/>
        <v>0.75083333333333346</v>
      </c>
      <c r="S27" s="55">
        <f t="shared" ca="1" si="11"/>
        <v>0.75083333333333346</v>
      </c>
      <c r="T27" s="55">
        <f t="shared" ca="1" si="11"/>
        <v>0.75083333333333346</v>
      </c>
      <c r="U27" s="55">
        <f t="shared" ca="1" si="11"/>
        <v>0.75083333333333346</v>
      </c>
      <c r="V27" s="55">
        <f t="shared" ca="1" si="11"/>
        <v>0.75083333333333346</v>
      </c>
      <c r="W27" s="55">
        <f t="shared" ca="1" si="11"/>
        <v>0.75083333333333346</v>
      </c>
      <c r="X27" s="55">
        <f t="shared" ca="1" si="11"/>
        <v>0.75083333333333346</v>
      </c>
      <c r="Y27" s="55">
        <f t="shared" ca="1" si="11"/>
        <v>0.75083333333333346</v>
      </c>
      <c r="Z27" s="55">
        <f t="shared" ca="1" si="11"/>
        <v>0.75083333333333346</v>
      </c>
      <c r="AA27" s="55">
        <f t="shared" ca="1" si="11"/>
        <v>0.75083333333333346</v>
      </c>
      <c r="AB27" s="55">
        <f t="shared" ca="1" si="11"/>
        <v>0.75083333333333346</v>
      </c>
      <c r="AC27" s="55">
        <f t="shared" ca="1" si="11"/>
        <v>0.75083333333333346</v>
      </c>
      <c r="AD27" s="55">
        <f t="shared" ca="1" si="11"/>
        <v>0.75083333333333346</v>
      </c>
      <c r="AE27" s="55">
        <f t="shared" ca="1" si="11"/>
        <v>0.75083333333333346</v>
      </c>
      <c r="AF27" s="55">
        <f t="shared" ca="1" si="11"/>
        <v>0.75083333333333346</v>
      </c>
      <c r="AG27" s="55">
        <f t="shared" ca="1" si="11"/>
        <v>0.75083333333333346</v>
      </c>
      <c r="AH27" s="55">
        <f t="shared" ca="1" si="11"/>
        <v>0.75083333333333346</v>
      </c>
      <c r="AI27" s="55">
        <f t="shared" ca="1" si="11"/>
        <v>0.75083333333333346</v>
      </c>
      <c r="AJ27" s="55">
        <f t="shared" ca="1" si="11"/>
        <v>0.75083333333333346</v>
      </c>
      <c r="AK27" s="55">
        <f t="shared" ca="1" si="11"/>
        <v>0.75083333333333346</v>
      </c>
      <c r="AL27" s="55">
        <f t="shared" ca="1" si="11"/>
        <v>0.75083333333333346</v>
      </c>
      <c r="AM27" s="55">
        <f t="shared" ca="1" si="11"/>
        <v>0.75083333333333346</v>
      </c>
      <c r="AN27" s="55">
        <f t="shared" ca="1" si="11"/>
        <v>0.75083333333333346</v>
      </c>
    </row>
    <row r="28" spans="1:43" ht="14.4" x14ac:dyDescent="0.55000000000000004">
      <c r="B28" s="9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</row>
    <row r="29" spans="1:43" ht="14.4" x14ac:dyDescent="0.55000000000000004">
      <c r="B29" s="63" t="s">
        <v>1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5"/>
    </row>
    <row r="30" spans="1:43" ht="14.4" x14ac:dyDescent="0.55000000000000004">
      <c r="A30" s="1"/>
      <c r="B30" s="3" t="s">
        <v>19</v>
      </c>
      <c r="C30" s="3"/>
      <c r="D30" s="5">
        <v>0</v>
      </c>
      <c r="E30" s="5">
        <f t="shared" ref="E30:AN30" si="12">+D30+1</f>
        <v>1</v>
      </c>
      <c r="F30" s="5">
        <f t="shared" si="12"/>
        <v>2</v>
      </c>
      <c r="G30" s="5">
        <f t="shared" si="12"/>
        <v>3</v>
      </c>
      <c r="H30" s="5">
        <f t="shared" si="12"/>
        <v>4</v>
      </c>
      <c r="I30" s="5">
        <f t="shared" si="12"/>
        <v>5</v>
      </c>
      <c r="J30" s="5">
        <f t="shared" si="12"/>
        <v>6</v>
      </c>
      <c r="K30" s="5">
        <f t="shared" si="12"/>
        <v>7</v>
      </c>
      <c r="L30" s="5">
        <f t="shared" si="12"/>
        <v>8</v>
      </c>
      <c r="M30" s="5">
        <f t="shared" si="12"/>
        <v>9</v>
      </c>
      <c r="N30" s="5">
        <f t="shared" si="12"/>
        <v>10</v>
      </c>
      <c r="O30" s="5">
        <f t="shared" si="12"/>
        <v>11</v>
      </c>
      <c r="P30" s="5">
        <f t="shared" si="12"/>
        <v>12</v>
      </c>
      <c r="Q30" s="5">
        <f t="shared" si="12"/>
        <v>13</v>
      </c>
      <c r="R30" s="5">
        <f t="shared" si="12"/>
        <v>14</v>
      </c>
      <c r="S30" s="5">
        <f t="shared" si="12"/>
        <v>15</v>
      </c>
      <c r="T30" s="5">
        <f t="shared" si="12"/>
        <v>16</v>
      </c>
      <c r="U30" s="5">
        <f t="shared" si="12"/>
        <v>17</v>
      </c>
      <c r="V30" s="5">
        <f t="shared" si="12"/>
        <v>18</v>
      </c>
      <c r="W30" s="5">
        <f t="shared" si="12"/>
        <v>19</v>
      </c>
      <c r="X30" s="5">
        <f t="shared" si="12"/>
        <v>20</v>
      </c>
      <c r="Y30" s="5">
        <f t="shared" si="12"/>
        <v>21</v>
      </c>
      <c r="Z30" s="5">
        <f t="shared" si="12"/>
        <v>22</v>
      </c>
      <c r="AA30" s="5">
        <f t="shared" si="12"/>
        <v>23</v>
      </c>
      <c r="AB30" s="5">
        <f t="shared" si="12"/>
        <v>24</v>
      </c>
      <c r="AC30" s="5">
        <f t="shared" si="12"/>
        <v>25</v>
      </c>
      <c r="AD30" s="5">
        <f t="shared" si="12"/>
        <v>26</v>
      </c>
      <c r="AE30" s="5">
        <f t="shared" si="12"/>
        <v>27</v>
      </c>
      <c r="AF30" s="5">
        <f t="shared" si="12"/>
        <v>28</v>
      </c>
      <c r="AG30" s="5">
        <f t="shared" si="12"/>
        <v>29</v>
      </c>
      <c r="AH30" s="5">
        <f t="shared" si="12"/>
        <v>30</v>
      </c>
      <c r="AI30" s="5">
        <f t="shared" si="12"/>
        <v>31</v>
      </c>
      <c r="AJ30" s="5">
        <f t="shared" si="12"/>
        <v>32</v>
      </c>
      <c r="AK30" s="5">
        <f t="shared" si="12"/>
        <v>33</v>
      </c>
      <c r="AL30" s="5">
        <f t="shared" si="12"/>
        <v>34</v>
      </c>
      <c r="AM30" s="5">
        <f t="shared" si="12"/>
        <v>35</v>
      </c>
      <c r="AN30" s="5">
        <f t="shared" si="12"/>
        <v>36</v>
      </c>
      <c r="AO30" s="5"/>
      <c r="AP30" s="5"/>
      <c r="AQ30" s="5"/>
    </row>
    <row r="31" spans="1:43" ht="14.4" x14ac:dyDescent="0.55000000000000004">
      <c r="B31" s="9" t="s">
        <v>102</v>
      </c>
      <c r="D31" s="45">
        <f ca="1">+-'Costs Calc'!E34</f>
        <v>-47200</v>
      </c>
    </row>
    <row r="32" spans="1:43" ht="14.4" x14ac:dyDescent="0.55000000000000004">
      <c r="B32" t="str">
        <f>+B26</f>
        <v>Net Income (Profit after tax)</v>
      </c>
      <c r="E32" s="45">
        <f t="shared" ref="E32:AN32" ca="1" si="13">+E26</f>
        <v>-1936</v>
      </c>
      <c r="F32" s="45">
        <f t="shared" ca="1" si="13"/>
        <v>3603.6</v>
      </c>
      <c r="G32" s="45">
        <f t="shared" ca="1" si="13"/>
        <v>8949.6</v>
      </c>
      <c r="H32" s="45">
        <f t="shared" ca="1" si="13"/>
        <v>14295.6</v>
      </c>
      <c r="I32" s="45">
        <f t="shared" ca="1" si="13"/>
        <v>16434.000000000004</v>
      </c>
      <c r="J32" s="45">
        <f t="shared" ca="1" si="13"/>
        <v>18572.400000000001</v>
      </c>
      <c r="K32" s="45">
        <f t="shared" ca="1" si="13"/>
        <v>20710.800000000007</v>
      </c>
      <c r="L32" s="45">
        <f t="shared" ca="1" si="13"/>
        <v>22849.200000000004</v>
      </c>
      <c r="M32" s="45">
        <f t="shared" ca="1" si="13"/>
        <v>24987.600000000006</v>
      </c>
      <c r="N32" s="45">
        <f t="shared" ca="1" si="13"/>
        <v>27126.000000000015</v>
      </c>
      <c r="O32" s="45">
        <f t="shared" ca="1" si="13"/>
        <v>29264.400000000012</v>
      </c>
      <c r="P32" s="45">
        <f t="shared" ca="1" si="13"/>
        <v>31402.800000000014</v>
      </c>
      <c r="Q32" s="45">
        <f t="shared" ca="1" si="13"/>
        <v>33541.200000000019</v>
      </c>
      <c r="R32" s="45">
        <f t="shared" ca="1" si="13"/>
        <v>35679.60000000002</v>
      </c>
      <c r="S32" s="45">
        <f t="shared" ca="1" si="13"/>
        <v>35679.60000000002</v>
      </c>
      <c r="T32" s="45">
        <f t="shared" ca="1" si="13"/>
        <v>35679.60000000002</v>
      </c>
      <c r="U32" s="45">
        <f t="shared" ca="1" si="13"/>
        <v>35679.60000000002</v>
      </c>
      <c r="V32" s="45">
        <f t="shared" ca="1" si="13"/>
        <v>35679.60000000002</v>
      </c>
      <c r="W32" s="45">
        <f t="shared" ca="1" si="13"/>
        <v>35679.60000000002</v>
      </c>
      <c r="X32" s="45">
        <f t="shared" ca="1" si="13"/>
        <v>35679.60000000002</v>
      </c>
      <c r="Y32" s="45">
        <f t="shared" ca="1" si="13"/>
        <v>35679.60000000002</v>
      </c>
      <c r="Z32" s="45">
        <f t="shared" ca="1" si="13"/>
        <v>35679.60000000002</v>
      </c>
      <c r="AA32" s="45">
        <f t="shared" ca="1" si="13"/>
        <v>35679.60000000002</v>
      </c>
      <c r="AB32" s="45">
        <f t="shared" ca="1" si="13"/>
        <v>35679.60000000002</v>
      </c>
      <c r="AC32" s="45">
        <f t="shared" ca="1" si="13"/>
        <v>35679.60000000002</v>
      </c>
      <c r="AD32" s="45">
        <f t="shared" ca="1" si="13"/>
        <v>35679.60000000002</v>
      </c>
      <c r="AE32" s="45">
        <f t="shared" ca="1" si="13"/>
        <v>35679.60000000002</v>
      </c>
      <c r="AF32" s="45">
        <f t="shared" ca="1" si="13"/>
        <v>35679.60000000002</v>
      </c>
      <c r="AG32" s="45">
        <f t="shared" ca="1" si="13"/>
        <v>35679.60000000002</v>
      </c>
      <c r="AH32" s="45">
        <f t="shared" ca="1" si="13"/>
        <v>35679.60000000002</v>
      </c>
      <c r="AI32" s="45">
        <f t="shared" ca="1" si="13"/>
        <v>35679.60000000002</v>
      </c>
      <c r="AJ32" s="45">
        <f t="shared" ca="1" si="13"/>
        <v>35679.60000000002</v>
      </c>
      <c r="AK32" s="45">
        <f t="shared" ca="1" si="13"/>
        <v>35679.60000000002</v>
      </c>
      <c r="AL32" s="45">
        <f t="shared" ca="1" si="13"/>
        <v>35679.60000000002</v>
      </c>
      <c r="AM32" s="45">
        <f t="shared" ca="1" si="13"/>
        <v>35679.60000000002</v>
      </c>
      <c r="AN32" s="45">
        <f t="shared" ca="1" si="13"/>
        <v>35679.60000000002</v>
      </c>
      <c r="AO32" s="45"/>
      <c r="AP32" s="45"/>
      <c r="AQ32" s="45"/>
    </row>
    <row r="33" spans="2:43" ht="14.4" x14ac:dyDescent="0.55000000000000004">
      <c r="B33" s="1" t="s">
        <v>103</v>
      </c>
      <c r="D33" s="59">
        <f ca="1">+SUM(D31:D32)</f>
        <v>-47200</v>
      </c>
      <c r="E33" s="59">
        <f t="shared" ref="E33:AN33" ca="1" si="14">+D33+SUM(E31:E32)</f>
        <v>-49136</v>
      </c>
      <c r="F33" s="59">
        <f t="shared" ca="1" si="14"/>
        <v>-45532.4</v>
      </c>
      <c r="G33" s="59">
        <f t="shared" ca="1" si="14"/>
        <v>-36582.800000000003</v>
      </c>
      <c r="H33" s="59">
        <f t="shared" ca="1" si="14"/>
        <v>-22287.200000000004</v>
      </c>
      <c r="I33" s="59">
        <f t="shared" ca="1" si="14"/>
        <v>-5853.2000000000007</v>
      </c>
      <c r="J33" s="59">
        <f t="shared" ca="1" si="14"/>
        <v>12719.2</v>
      </c>
      <c r="K33" s="59">
        <f t="shared" ca="1" si="14"/>
        <v>33430.000000000007</v>
      </c>
      <c r="L33" s="59">
        <f t="shared" ca="1" si="14"/>
        <v>56279.200000000012</v>
      </c>
      <c r="M33" s="59">
        <f t="shared" ca="1" si="14"/>
        <v>81266.800000000017</v>
      </c>
      <c r="N33" s="59">
        <f t="shared" ca="1" si="14"/>
        <v>108392.80000000003</v>
      </c>
      <c r="O33" s="59">
        <f t="shared" ca="1" si="14"/>
        <v>137657.20000000004</v>
      </c>
      <c r="P33" s="59">
        <f t="shared" ca="1" si="14"/>
        <v>169060.00000000006</v>
      </c>
      <c r="Q33" s="59">
        <f t="shared" ca="1" si="14"/>
        <v>202601.20000000007</v>
      </c>
      <c r="R33" s="59">
        <f t="shared" ca="1" si="14"/>
        <v>238280.8000000001</v>
      </c>
      <c r="S33" s="59">
        <f t="shared" ca="1" si="14"/>
        <v>273960.40000000014</v>
      </c>
      <c r="T33" s="59">
        <f t="shared" ca="1" si="14"/>
        <v>309640.00000000017</v>
      </c>
      <c r="U33" s="59">
        <f t="shared" ca="1" si="14"/>
        <v>345319.60000000021</v>
      </c>
      <c r="V33" s="59">
        <f t="shared" ca="1" si="14"/>
        <v>380999.20000000024</v>
      </c>
      <c r="W33" s="59">
        <f t="shared" ca="1" si="14"/>
        <v>416678.80000000028</v>
      </c>
      <c r="X33" s="59">
        <f t="shared" ca="1" si="14"/>
        <v>452358.40000000031</v>
      </c>
      <c r="Y33" s="59">
        <f t="shared" ca="1" si="14"/>
        <v>488038.00000000035</v>
      </c>
      <c r="Z33" s="59">
        <f t="shared" ca="1" si="14"/>
        <v>523717.60000000038</v>
      </c>
      <c r="AA33" s="59">
        <f t="shared" ca="1" si="14"/>
        <v>559397.20000000042</v>
      </c>
      <c r="AB33" s="59">
        <f t="shared" ca="1" si="14"/>
        <v>595076.8000000004</v>
      </c>
      <c r="AC33" s="59">
        <f t="shared" ca="1" si="14"/>
        <v>630756.40000000037</v>
      </c>
      <c r="AD33" s="59">
        <f t="shared" ca="1" si="14"/>
        <v>666436.00000000035</v>
      </c>
      <c r="AE33" s="59">
        <f t="shared" ca="1" si="14"/>
        <v>702115.60000000033</v>
      </c>
      <c r="AF33" s="59">
        <f t="shared" ca="1" si="14"/>
        <v>737795.2000000003</v>
      </c>
      <c r="AG33" s="59">
        <f t="shared" ca="1" si="14"/>
        <v>773474.80000000028</v>
      </c>
      <c r="AH33" s="59">
        <f t="shared" ca="1" si="14"/>
        <v>809154.40000000026</v>
      </c>
      <c r="AI33" s="59">
        <f t="shared" ca="1" si="14"/>
        <v>844834.00000000023</v>
      </c>
      <c r="AJ33" s="59">
        <f t="shared" ca="1" si="14"/>
        <v>880513.60000000021</v>
      </c>
      <c r="AK33" s="59">
        <f t="shared" ca="1" si="14"/>
        <v>916193.20000000019</v>
      </c>
      <c r="AL33" s="59">
        <f t="shared" ca="1" si="14"/>
        <v>951872.80000000016</v>
      </c>
      <c r="AM33" s="59">
        <f t="shared" ca="1" si="14"/>
        <v>987552.40000000014</v>
      </c>
      <c r="AN33" s="59">
        <f t="shared" ca="1" si="14"/>
        <v>1023232.0000000001</v>
      </c>
      <c r="AO33" s="59"/>
      <c r="AP33" s="59"/>
      <c r="AQ33" s="59"/>
    </row>
    <row r="34" spans="2:43" ht="14.4" x14ac:dyDescent="0.55000000000000004">
      <c r="B34" s="9" t="s">
        <v>104</v>
      </c>
      <c r="D34" s="60" t="str">
        <f t="shared" ref="D34:AN34" ca="1" si="15">+IF(D33&lt;0,"",D30)</f>
        <v/>
      </c>
      <c r="E34" s="60" t="str">
        <f t="shared" ca="1" si="15"/>
        <v/>
      </c>
      <c r="F34" s="60" t="str">
        <f t="shared" ca="1" si="15"/>
        <v/>
      </c>
      <c r="G34" s="60" t="str">
        <f t="shared" ca="1" si="15"/>
        <v/>
      </c>
      <c r="H34" s="60" t="str">
        <f t="shared" ca="1" si="15"/>
        <v/>
      </c>
      <c r="I34" s="60" t="str">
        <f t="shared" ca="1" si="15"/>
        <v/>
      </c>
      <c r="J34" s="60">
        <f t="shared" ca="1" si="15"/>
        <v>6</v>
      </c>
      <c r="K34" s="60">
        <f t="shared" ca="1" si="15"/>
        <v>7</v>
      </c>
      <c r="L34" s="60">
        <f t="shared" ca="1" si="15"/>
        <v>8</v>
      </c>
      <c r="M34" s="60">
        <f t="shared" ca="1" si="15"/>
        <v>9</v>
      </c>
      <c r="N34" s="60">
        <f t="shared" ca="1" si="15"/>
        <v>10</v>
      </c>
      <c r="O34" s="60">
        <f t="shared" ca="1" si="15"/>
        <v>11</v>
      </c>
      <c r="P34" s="60">
        <f t="shared" ca="1" si="15"/>
        <v>12</v>
      </c>
      <c r="Q34" s="60">
        <f t="shared" ca="1" si="15"/>
        <v>13</v>
      </c>
      <c r="R34" s="60">
        <f t="shared" ca="1" si="15"/>
        <v>14</v>
      </c>
      <c r="S34" s="60">
        <f t="shared" ca="1" si="15"/>
        <v>15</v>
      </c>
      <c r="T34" s="60">
        <f t="shared" ca="1" si="15"/>
        <v>16</v>
      </c>
      <c r="U34" s="60">
        <f t="shared" ca="1" si="15"/>
        <v>17</v>
      </c>
      <c r="V34" s="60">
        <f t="shared" ca="1" si="15"/>
        <v>18</v>
      </c>
      <c r="W34" s="60">
        <f t="shared" ca="1" si="15"/>
        <v>19</v>
      </c>
      <c r="X34" s="60">
        <f t="shared" ca="1" si="15"/>
        <v>20</v>
      </c>
      <c r="Y34" s="60">
        <f t="shared" ca="1" si="15"/>
        <v>21</v>
      </c>
      <c r="Z34" s="60">
        <f t="shared" ca="1" si="15"/>
        <v>22</v>
      </c>
      <c r="AA34" s="60">
        <f t="shared" ca="1" si="15"/>
        <v>23</v>
      </c>
      <c r="AB34" s="60">
        <f t="shared" ca="1" si="15"/>
        <v>24</v>
      </c>
      <c r="AC34" s="60">
        <f t="shared" ca="1" si="15"/>
        <v>25</v>
      </c>
      <c r="AD34" s="60">
        <f t="shared" ca="1" si="15"/>
        <v>26</v>
      </c>
      <c r="AE34" s="60">
        <f t="shared" ca="1" si="15"/>
        <v>27</v>
      </c>
      <c r="AF34" s="60">
        <f t="shared" ca="1" si="15"/>
        <v>28</v>
      </c>
      <c r="AG34" s="60">
        <f t="shared" ca="1" si="15"/>
        <v>29</v>
      </c>
      <c r="AH34" s="60">
        <f t="shared" ca="1" si="15"/>
        <v>30</v>
      </c>
      <c r="AI34" s="60">
        <f t="shared" ca="1" si="15"/>
        <v>31</v>
      </c>
      <c r="AJ34" s="60">
        <f t="shared" ca="1" si="15"/>
        <v>32</v>
      </c>
      <c r="AK34" s="60">
        <f t="shared" ca="1" si="15"/>
        <v>33</v>
      </c>
      <c r="AL34" s="60">
        <f t="shared" ca="1" si="15"/>
        <v>34</v>
      </c>
      <c r="AM34" s="60">
        <f t="shared" ca="1" si="15"/>
        <v>35</v>
      </c>
      <c r="AN34" s="60">
        <f t="shared" ca="1" si="15"/>
        <v>36</v>
      </c>
      <c r="AO34" s="60"/>
      <c r="AP34" s="60"/>
      <c r="AQ34" s="60"/>
    </row>
    <row r="36" spans="2:43" ht="14.4" x14ac:dyDescent="0.55000000000000004">
      <c r="B36" s="61" t="s">
        <v>105</v>
      </c>
      <c r="C36" s="62">
        <f ca="1">+MIN(D34:P34)</f>
        <v>6</v>
      </c>
      <c r="D36" s="31" t="s">
        <v>107</v>
      </c>
    </row>
    <row r="37" spans="2:43" ht="15" customHeight="1" x14ac:dyDescent="0.55000000000000004">
      <c r="D37" t="s">
        <v>108</v>
      </c>
    </row>
  </sheetData>
  <mergeCells count="2">
    <mergeCell ref="B2:AQ2"/>
    <mergeCell ref="B29:AQ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29"/>
  <sheetViews>
    <sheetView showGridLines="0" topLeftCell="B1" workbookViewId="0">
      <selection activeCell="G31" sqref="G31"/>
    </sheetView>
  </sheetViews>
  <sheetFormatPr defaultColWidth="14.41796875" defaultRowHeight="15" customHeight="1" x14ac:dyDescent="0.55000000000000004"/>
  <cols>
    <col min="1" max="1" width="8.68359375" customWidth="1"/>
    <col min="2" max="2" width="4.68359375" customWidth="1"/>
    <col min="3" max="3" width="38.26171875" customWidth="1"/>
    <col min="4" max="4" width="8.68359375" customWidth="1"/>
    <col min="5" max="5" width="10.83984375" customWidth="1"/>
    <col min="6" max="11" width="8.68359375" customWidth="1"/>
    <col min="12" max="15" width="12.68359375" customWidth="1"/>
    <col min="16" max="43" width="8.68359375" customWidth="1"/>
  </cols>
  <sheetData>
    <row r="1" spans="2:16" ht="14.4" x14ac:dyDescent="0.55000000000000004">
      <c r="E1" s="24" t="s">
        <v>40</v>
      </c>
      <c r="F1" s="24"/>
    </row>
    <row r="2" spans="2:16" ht="14.4" x14ac:dyDescent="0.55000000000000004">
      <c r="C2" s="1" t="s">
        <v>42</v>
      </c>
      <c r="D2" s="4">
        <v>12</v>
      </c>
      <c r="E2" s="8" t="s">
        <v>44</v>
      </c>
    </row>
    <row r="3" spans="2:16" ht="14.4" x14ac:dyDescent="0.55000000000000004">
      <c r="C3" s="1" t="s">
        <v>45</v>
      </c>
      <c r="D3" s="10">
        <f>+Bays*E3</f>
        <v>30</v>
      </c>
      <c r="E3" s="4">
        <v>2.5</v>
      </c>
    </row>
    <row r="5" spans="2:16" ht="14.4" x14ac:dyDescent="0.55000000000000004">
      <c r="C5" s="5"/>
      <c r="D5" s="5" t="s">
        <v>46</v>
      </c>
      <c r="E5" s="5" t="s">
        <v>47</v>
      </c>
      <c r="F5" s="5" t="s">
        <v>48</v>
      </c>
      <c r="G5" s="5" t="s">
        <v>49</v>
      </c>
      <c r="H5" s="5" t="s">
        <v>50</v>
      </c>
      <c r="I5" s="5" t="s">
        <v>51</v>
      </c>
      <c r="J5" s="5" t="s">
        <v>52</v>
      </c>
      <c r="L5" s="2" t="s">
        <v>53</v>
      </c>
      <c r="M5" s="2" t="s">
        <v>50</v>
      </c>
      <c r="N5" s="2" t="s">
        <v>54</v>
      </c>
      <c r="O5" s="2" t="s">
        <v>55</v>
      </c>
    </row>
    <row r="6" spans="2:16" ht="4.5" customHeight="1" x14ac:dyDescent="0.55000000000000004"/>
    <row r="7" spans="2:16" ht="14.4" x14ac:dyDescent="0.55000000000000004">
      <c r="C7" s="7" t="s">
        <v>56</v>
      </c>
      <c r="D7" s="8">
        <f t="shared" ref="D7:G7" si="0">+$L7</f>
        <v>6</v>
      </c>
      <c r="E7" s="8">
        <f t="shared" si="0"/>
        <v>6</v>
      </c>
      <c r="F7" s="8">
        <f t="shared" si="0"/>
        <v>6</v>
      </c>
      <c r="G7" s="8">
        <f t="shared" si="0"/>
        <v>6</v>
      </c>
      <c r="H7" s="8">
        <f t="shared" ref="H7:J7" si="1">+M7</f>
        <v>10</v>
      </c>
      <c r="I7" s="8">
        <f t="shared" si="1"/>
        <v>12</v>
      </c>
      <c r="J7" s="8">
        <f t="shared" si="1"/>
        <v>10</v>
      </c>
      <c r="L7" s="4">
        <v>6</v>
      </c>
      <c r="M7" s="4">
        <v>10</v>
      </c>
      <c r="N7" s="4">
        <v>12</v>
      </c>
      <c r="O7" s="4">
        <v>10</v>
      </c>
    </row>
    <row r="8" spans="2:16" ht="14.4" x14ac:dyDescent="0.55000000000000004">
      <c r="C8" s="13" t="s">
        <v>58</v>
      </c>
      <c r="D8" s="28">
        <f t="shared" ref="D8:G8" si="2">+$L$8*$D$3</f>
        <v>6</v>
      </c>
      <c r="E8" s="28">
        <f t="shared" si="2"/>
        <v>6</v>
      </c>
      <c r="F8" s="28">
        <f t="shared" si="2"/>
        <v>6</v>
      </c>
      <c r="G8" s="28">
        <f t="shared" si="2"/>
        <v>6</v>
      </c>
      <c r="H8" s="28">
        <f t="shared" ref="H8:J8" si="3">+M$8*$D$3</f>
        <v>15</v>
      </c>
      <c r="I8" s="28">
        <f t="shared" si="3"/>
        <v>18</v>
      </c>
      <c r="J8" s="28">
        <f t="shared" si="3"/>
        <v>15</v>
      </c>
      <c r="L8" s="30">
        <v>0.2</v>
      </c>
      <c r="M8" s="4">
        <v>0.5</v>
      </c>
      <c r="N8" s="20">
        <v>0.6</v>
      </c>
      <c r="O8" s="20">
        <v>0.5</v>
      </c>
      <c r="P8" s="31" t="s">
        <v>63</v>
      </c>
    </row>
    <row r="9" spans="2:16" ht="14.4" x14ac:dyDescent="0.55000000000000004">
      <c r="C9" s="1" t="s">
        <v>64</v>
      </c>
      <c r="D9" s="2">
        <f t="shared" ref="D9:J9" si="4">+D7*D8</f>
        <v>36</v>
      </c>
      <c r="E9" s="2">
        <f t="shared" si="4"/>
        <v>36</v>
      </c>
      <c r="F9" s="2">
        <f t="shared" si="4"/>
        <v>36</v>
      </c>
      <c r="G9" s="2">
        <f t="shared" si="4"/>
        <v>36</v>
      </c>
      <c r="H9" s="2">
        <f t="shared" si="4"/>
        <v>150</v>
      </c>
      <c r="I9" s="2">
        <f t="shared" si="4"/>
        <v>216</v>
      </c>
      <c r="J9" s="2">
        <f t="shared" si="4"/>
        <v>150</v>
      </c>
    </row>
    <row r="11" spans="2:16" ht="14.4" x14ac:dyDescent="0.55000000000000004">
      <c r="C11" s="1" t="s">
        <v>65</v>
      </c>
      <c r="D11" s="6">
        <f>+SUM(D9:J9)</f>
        <v>660</v>
      </c>
      <c r="E11" t="s">
        <v>67</v>
      </c>
    </row>
    <row r="12" spans="2:16" ht="14.4" x14ac:dyDescent="0.55000000000000004">
      <c r="C12" s="1"/>
      <c r="D12" s="2"/>
    </row>
    <row r="13" spans="2:16" ht="14.4" x14ac:dyDescent="0.55000000000000004">
      <c r="D13" s="2" t="s">
        <v>16</v>
      </c>
      <c r="E13" s="1" t="s">
        <v>68</v>
      </c>
      <c r="F13" s="1" t="s">
        <v>69</v>
      </c>
    </row>
    <row r="14" spans="2:16" ht="14.4" x14ac:dyDescent="0.55000000000000004">
      <c r="B14" s="3" t="s">
        <v>70</v>
      </c>
      <c r="C14" s="3"/>
      <c r="D14" s="4">
        <v>3</v>
      </c>
      <c r="E14" s="34">
        <f ca="1">+OFFSET(E14,$D$14,)</f>
        <v>18</v>
      </c>
      <c r="F14" s="7" t="str">
        <f ca="1">+OFFSET(C14,D14,,)</f>
        <v>Highest</v>
      </c>
    </row>
    <row r="15" spans="2:16" ht="14.4" x14ac:dyDescent="0.55000000000000004">
      <c r="B15" s="8"/>
      <c r="C15" t="s">
        <v>20</v>
      </c>
      <c r="D15" s="8">
        <v>1</v>
      </c>
      <c r="E15" s="36">
        <v>10</v>
      </c>
    </row>
    <row r="16" spans="2:16" ht="14.4" x14ac:dyDescent="0.55000000000000004">
      <c r="B16" s="8"/>
      <c r="C16" s="7" t="s">
        <v>21</v>
      </c>
      <c r="D16" s="8">
        <f t="shared" ref="D16:D18" si="5">+D15+1</f>
        <v>2</v>
      </c>
      <c r="E16" s="36">
        <v>15</v>
      </c>
    </row>
    <row r="17" spans="1:43" ht="14.4" x14ac:dyDescent="0.55000000000000004">
      <c r="B17" s="8"/>
      <c r="C17" t="s">
        <v>22</v>
      </c>
      <c r="D17" s="8">
        <f t="shared" si="5"/>
        <v>3</v>
      </c>
      <c r="E17" s="36">
        <v>18</v>
      </c>
    </row>
    <row r="18" spans="1:43" ht="14.4" x14ac:dyDescent="0.55000000000000004">
      <c r="B18" s="8"/>
      <c r="C18" t="s">
        <v>23</v>
      </c>
      <c r="D18" s="8">
        <f t="shared" si="5"/>
        <v>4</v>
      </c>
      <c r="E18" s="36">
        <v>30</v>
      </c>
    </row>
    <row r="20" spans="1:43" ht="14.4" x14ac:dyDescent="0.55000000000000004">
      <c r="C20" s="17" t="s">
        <v>73</v>
      </c>
      <c r="D20" s="19">
        <f ca="1">+D11*E14</f>
        <v>11880</v>
      </c>
    </row>
    <row r="21" spans="1:43" ht="14.4" x14ac:dyDescent="0.55000000000000004">
      <c r="C21" t="s">
        <v>74</v>
      </c>
      <c r="D21" s="4">
        <v>4</v>
      </c>
    </row>
    <row r="22" spans="1:43" ht="14.4" x14ac:dyDescent="0.55000000000000004">
      <c r="C22" s="17" t="s">
        <v>75</v>
      </c>
      <c r="D22" s="19">
        <f ca="1">+D20*D21</f>
        <v>47520</v>
      </c>
    </row>
    <row r="24" spans="1:43" ht="14.4" x14ac:dyDescent="0.55000000000000004">
      <c r="B24" s="63" t="s">
        <v>76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43" ht="14.4" x14ac:dyDescent="0.55000000000000004">
      <c r="A25" s="7"/>
      <c r="B25" s="1" t="s">
        <v>84</v>
      </c>
      <c r="D25" s="40">
        <v>0.5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ht="14.4" x14ac:dyDescent="0.55000000000000004">
      <c r="B26" s="1" t="s">
        <v>86</v>
      </c>
      <c r="D26" s="4">
        <v>4</v>
      </c>
    </row>
    <row r="28" spans="1:43" ht="14.4" x14ac:dyDescent="0.55000000000000004">
      <c r="A28" s="1"/>
      <c r="B28" s="3" t="s">
        <v>19</v>
      </c>
      <c r="C28" s="3"/>
      <c r="D28" s="5">
        <v>0</v>
      </c>
      <c r="E28" s="5">
        <f t="shared" ref="E28:AN28" si="6">+D28+1</f>
        <v>1</v>
      </c>
      <c r="F28" s="5">
        <f t="shared" si="6"/>
        <v>2</v>
      </c>
      <c r="G28" s="5">
        <f t="shared" si="6"/>
        <v>3</v>
      </c>
      <c r="H28" s="5">
        <f t="shared" si="6"/>
        <v>4</v>
      </c>
      <c r="I28" s="5">
        <f t="shared" si="6"/>
        <v>5</v>
      </c>
      <c r="J28" s="5">
        <f t="shared" si="6"/>
        <v>6</v>
      </c>
      <c r="K28" s="5">
        <f t="shared" si="6"/>
        <v>7</v>
      </c>
      <c r="L28" s="5">
        <f t="shared" si="6"/>
        <v>8</v>
      </c>
      <c r="M28" s="5">
        <f t="shared" si="6"/>
        <v>9</v>
      </c>
      <c r="N28" s="5">
        <f t="shared" si="6"/>
        <v>10</v>
      </c>
      <c r="O28" s="5">
        <f t="shared" si="6"/>
        <v>11</v>
      </c>
      <c r="P28" s="5">
        <f t="shared" si="6"/>
        <v>12</v>
      </c>
      <c r="Q28" s="5">
        <f t="shared" si="6"/>
        <v>13</v>
      </c>
      <c r="R28" s="5">
        <f t="shared" si="6"/>
        <v>14</v>
      </c>
      <c r="S28" s="5">
        <f t="shared" si="6"/>
        <v>15</v>
      </c>
      <c r="T28" s="5">
        <f t="shared" si="6"/>
        <v>16</v>
      </c>
      <c r="U28" s="5">
        <f t="shared" si="6"/>
        <v>17</v>
      </c>
      <c r="V28" s="5">
        <f t="shared" si="6"/>
        <v>18</v>
      </c>
      <c r="W28" s="5">
        <f t="shared" si="6"/>
        <v>19</v>
      </c>
      <c r="X28" s="5">
        <f t="shared" si="6"/>
        <v>20</v>
      </c>
      <c r="Y28" s="5">
        <f t="shared" si="6"/>
        <v>21</v>
      </c>
      <c r="Z28" s="5">
        <f t="shared" si="6"/>
        <v>22</v>
      </c>
      <c r="AA28" s="5">
        <f t="shared" si="6"/>
        <v>23</v>
      </c>
      <c r="AB28" s="5">
        <f t="shared" si="6"/>
        <v>24</v>
      </c>
      <c r="AC28" s="5">
        <f t="shared" si="6"/>
        <v>25</v>
      </c>
      <c r="AD28" s="5">
        <f t="shared" si="6"/>
        <v>26</v>
      </c>
      <c r="AE28" s="5">
        <f t="shared" si="6"/>
        <v>27</v>
      </c>
      <c r="AF28" s="5">
        <f t="shared" si="6"/>
        <v>28</v>
      </c>
      <c r="AG28" s="5">
        <f t="shared" si="6"/>
        <v>29</v>
      </c>
      <c r="AH28" s="5">
        <f t="shared" si="6"/>
        <v>30</v>
      </c>
      <c r="AI28" s="5">
        <f t="shared" si="6"/>
        <v>31</v>
      </c>
      <c r="AJ28" s="5">
        <f t="shared" si="6"/>
        <v>32</v>
      </c>
      <c r="AK28" s="5">
        <f t="shared" si="6"/>
        <v>33</v>
      </c>
      <c r="AL28" s="5">
        <f t="shared" si="6"/>
        <v>34</v>
      </c>
      <c r="AM28" s="5">
        <f t="shared" si="6"/>
        <v>35</v>
      </c>
      <c r="AN28" s="5">
        <f t="shared" si="6"/>
        <v>36</v>
      </c>
      <c r="AO28" s="5"/>
      <c r="AP28" s="5"/>
      <c r="AQ28" s="5"/>
    </row>
    <row r="29" spans="1:43" ht="14.4" x14ac:dyDescent="0.55000000000000004">
      <c r="B29" s="44" t="s">
        <v>87</v>
      </c>
      <c r="E29" s="48">
        <f t="shared" ref="E29:R29" si="7">IF(E28&lt;=$D$26,MIN($D$25/$D$26*E28,0.5),D29+0.05)</f>
        <v>0.125</v>
      </c>
      <c r="F29" s="48">
        <f t="shared" si="7"/>
        <v>0.25</v>
      </c>
      <c r="G29" s="48">
        <f t="shared" si="7"/>
        <v>0.375</v>
      </c>
      <c r="H29" s="48">
        <f t="shared" si="7"/>
        <v>0.5</v>
      </c>
      <c r="I29" s="48">
        <f t="shared" si="7"/>
        <v>0.55000000000000004</v>
      </c>
      <c r="J29" s="48">
        <f t="shared" si="7"/>
        <v>0.60000000000000009</v>
      </c>
      <c r="K29" s="48">
        <f t="shared" si="7"/>
        <v>0.65000000000000013</v>
      </c>
      <c r="L29" s="48">
        <f t="shared" si="7"/>
        <v>0.70000000000000018</v>
      </c>
      <c r="M29" s="48">
        <f t="shared" si="7"/>
        <v>0.75000000000000022</v>
      </c>
      <c r="N29" s="48">
        <f t="shared" si="7"/>
        <v>0.80000000000000027</v>
      </c>
      <c r="O29" s="48">
        <f t="shared" si="7"/>
        <v>0.85000000000000031</v>
      </c>
      <c r="P29" s="48">
        <f t="shared" si="7"/>
        <v>0.90000000000000036</v>
      </c>
      <c r="Q29" s="48">
        <f t="shared" si="7"/>
        <v>0.9500000000000004</v>
      </c>
      <c r="R29" s="48">
        <f t="shared" si="7"/>
        <v>1.0000000000000004</v>
      </c>
      <c r="S29" s="48">
        <f t="shared" ref="S29:AN29" si="8">+R29</f>
        <v>1.0000000000000004</v>
      </c>
      <c r="T29" s="48">
        <f t="shared" si="8"/>
        <v>1.0000000000000004</v>
      </c>
      <c r="U29" s="48">
        <f t="shared" si="8"/>
        <v>1.0000000000000004</v>
      </c>
      <c r="V29" s="48">
        <f t="shared" si="8"/>
        <v>1.0000000000000004</v>
      </c>
      <c r="W29" s="48">
        <f t="shared" si="8"/>
        <v>1.0000000000000004</v>
      </c>
      <c r="X29" s="48">
        <f t="shared" si="8"/>
        <v>1.0000000000000004</v>
      </c>
      <c r="Y29" s="48">
        <f t="shared" si="8"/>
        <v>1.0000000000000004</v>
      </c>
      <c r="Z29" s="48">
        <f t="shared" si="8"/>
        <v>1.0000000000000004</v>
      </c>
      <c r="AA29" s="48">
        <f t="shared" si="8"/>
        <v>1.0000000000000004</v>
      </c>
      <c r="AB29" s="48">
        <f t="shared" si="8"/>
        <v>1.0000000000000004</v>
      </c>
      <c r="AC29" s="48">
        <f t="shared" si="8"/>
        <v>1.0000000000000004</v>
      </c>
      <c r="AD29" s="48">
        <f t="shared" si="8"/>
        <v>1.0000000000000004</v>
      </c>
      <c r="AE29" s="48">
        <f t="shared" si="8"/>
        <v>1.0000000000000004</v>
      </c>
      <c r="AF29" s="48">
        <f t="shared" si="8"/>
        <v>1.0000000000000004</v>
      </c>
      <c r="AG29" s="48">
        <f t="shared" si="8"/>
        <v>1.0000000000000004</v>
      </c>
      <c r="AH29" s="48">
        <f t="shared" si="8"/>
        <v>1.0000000000000004</v>
      </c>
      <c r="AI29" s="48">
        <f t="shared" si="8"/>
        <v>1.0000000000000004</v>
      </c>
      <c r="AJ29" s="48">
        <f t="shared" si="8"/>
        <v>1.0000000000000004</v>
      </c>
      <c r="AK29" s="48">
        <f t="shared" si="8"/>
        <v>1.0000000000000004</v>
      </c>
      <c r="AL29" s="48">
        <f t="shared" si="8"/>
        <v>1.0000000000000004</v>
      </c>
      <c r="AM29" s="48">
        <f t="shared" si="8"/>
        <v>1.0000000000000004</v>
      </c>
      <c r="AN29" s="48">
        <f t="shared" si="8"/>
        <v>1.0000000000000004</v>
      </c>
    </row>
  </sheetData>
  <mergeCells count="1">
    <mergeCell ref="B24:P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70"/>
  <sheetViews>
    <sheetView showGridLines="0" topLeftCell="A49" workbookViewId="0">
      <selection activeCell="H43" sqref="H43"/>
    </sheetView>
  </sheetViews>
  <sheetFormatPr defaultColWidth="14.41796875" defaultRowHeight="15" customHeight="1" x14ac:dyDescent="0.55000000000000004"/>
  <cols>
    <col min="1" max="1" width="8.68359375" customWidth="1"/>
    <col min="2" max="2" width="12.68359375" customWidth="1"/>
    <col min="3" max="3" width="10.68359375" customWidth="1"/>
    <col min="4" max="5" width="10.83984375" customWidth="1"/>
    <col min="6" max="26" width="8.68359375" customWidth="1"/>
  </cols>
  <sheetData>
    <row r="1" spans="2:8" ht="15" customHeight="1" x14ac:dyDescent="0.55000000000000004">
      <c r="B1" t="s">
        <v>106</v>
      </c>
    </row>
    <row r="2" spans="2:8" ht="14.4" x14ac:dyDescent="0.55000000000000004">
      <c r="B2" s="1" t="s">
        <v>0</v>
      </c>
    </row>
    <row r="3" spans="2:8" ht="14.4" x14ac:dyDescent="0.55000000000000004">
      <c r="B3" t="s">
        <v>2</v>
      </c>
      <c r="D3" t="s">
        <v>3</v>
      </c>
    </row>
    <row r="4" spans="2:8" ht="14.4" x14ac:dyDescent="0.55000000000000004">
      <c r="B4" t="s">
        <v>4</v>
      </c>
      <c r="D4" t="s">
        <v>5</v>
      </c>
    </row>
    <row r="5" spans="2:8" ht="14.4" x14ac:dyDescent="0.55000000000000004">
      <c r="B5" t="s">
        <v>6</v>
      </c>
      <c r="D5" t="s">
        <v>7</v>
      </c>
    </row>
    <row r="6" spans="2:8" ht="14.4" x14ac:dyDescent="0.55000000000000004">
      <c r="B6" t="s">
        <v>8</v>
      </c>
      <c r="D6" t="s">
        <v>9</v>
      </c>
    </row>
    <row r="7" spans="2:8" ht="14.4" x14ac:dyDescent="0.55000000000000004">
      <c r="B7" t="s">
        <v>10</v>
      </c>
      <c r="D7" t="s">
        <v>11</v>
      </c>
    </row>
    <row r="8" spans="2:8" ht="14.4" x14ac:dyDescent="0.55000000000000004">
      <c r="B8" t="s">
        <v>12</v>
      </c>
      <c r="D8" t="s">
        <v>13</v>
      </c>
    </row>
    <row r="9" spans="2:8" ht="14.4" x14ac:dyDescent="0.55000000000000004">
      <c r="B9" s="66" t="s">
        <v>14</v>
      </c>
      <c r="C9" s="64"/>
      <c r="D9" s="64"/>
      <c r="E9" s="64"/>
      <c r="F9" s="64"/>
      <c r="G9" s="64"/>
      <c r="H9" s="65"/>
    </row>
    <row r="10" spans="2:8" ht="14.4" x14ac:dyDescent="0.55000000000000004">
      <c r="B10" s="1" t="s">
        <v>15</v>
      </c>
    </row>
    <row r="11" spans="2:8" ht="14.4" x14ac:dyDescent="0.55000000000000004">
      <c r="D11" s="2" t="s">
        <v>16</v>
      </c>
      <c r="E11" s="1" t="s">
        <v>17</v>
      </c>
      <c r="F11" s="1"/>
    </row>
    <row r="12" spans="2:8" ht="14.4" x14ac:dyDescent="0.55000000000000004">
      <c r="B12" s="3" t="s">
        <v>18</v>
      </c>
      <c r="C12" s="3"/>
      <c r="D12" s="4">
        <v>2</v>
      </c>
      <c r="E12" s="6">
        <f ca="1">+OFFSET(E12,$D$12,)</f>
        <v>2500</v>
      </c>
      <c r="F12" s="7" t="str">
        <f ca="1">+OFFSET(B12,D12,,)</f>
        <v>Expected</v>
      </c>
    </row>
    <row r="13" spans="2:8" ht="14.4" x14ac:dyDescent="0.55000000000000004">
      <c r="B13" t="s">
        <v>20</v>
      </c>
      <c r="D13" s="8">
        <v>1</v>
      </c>
      <c r="E13" s="8">
        <v>2000</v>
      </c>
    </row>
    <row r="14" spans="2:8" ht="14.4" x14ac:dyDescent="0.55000000000000004">
      <c r="B14" s="7" t="s">
        <v>21</v>
      </c>
      <c r="D14" s="8">
        <f t="shared" ref="D14:D16" si="0">+D13+1</f>
        <v>2</v>
      </c>
      <c r="E14" s="8">
        <v>2500</v>
      </c>
    </row>
    <row r="15" spans="2:8" ht="14.4" x14ac:dyDescent="0.55000000000000004">
      <c r="B15" t="s">
        <v>22</v>
      </c>
      <c r="D15" s="8">
        <f t="shared" si="0"/>
        <v>3</v>
      </c>
      <c r="E15" s="8">
        <v>3000</v>
      </c>
    </row>
    <row r="16" spans="2:8" ht="14.4" x14ac:dyDescent="0.55000000000000004">
      <c r="B16" t="s">
        <v>23</v>
      </c>
      <c r="D16" s="8">
        <f t="shared" si="0"/>
        <v>4</v>
      </c>
      <c r="E16" s="8">
        <v>4000</v>
      </c>
    </row>
    <row r="18" spans="2:5" ht="14.4" x14ac:dyDescent="0.55000000000000004">
      <c r="B18" s="7" t="s">
        <v>25</v>
      </c>
      <c r="E18" s="10">
        <f>+Bays</f>
        <v>12</v>
      </c>
    </row>
    <row r="20" spans="2:5" ht="14.4" x14ac:dyDescent="0.55000000000000004">
      <c r="B20" s="1" t="s">
        <v>26</v>
      </c>
      <c r="E20" s="12">
        <f ca="1">+E12*E18</f>
        <v>30000</v>
      </c>
    </row>
    <row r="22" spans="2:5" ht="14.4" x14ac:dyDescent="0.55000000000000004">
      <c r="B22" s="3" t="s">
        <v>27</v>
      </c>
      <c r="C22" s="13"/>
      <c r="D22" s="13"/>
      <c r="E22" s="5" t="s">
        <v>28</v>
      </c>
    </row>
    <row r="23" spans="2:5" ht="14.4" x14ac:dyDescent="0.55000000000000004">
      <c r="B23" s="7" t="s">
        <v>29</v>
      </c>
      <c r="E23" s="14">
        <v>1200</v>
      </c>
    </row>
    <row r="24" spans="2:5" ht="14.4" x14ac:dyDescent="0.55000000000000004">
      <c r="B24" s="7" t="s">
        <v>30</v>
      </c>
      <c r="E24" s="14">
        <v>6000</v>
      </c>
    </row>
    <row r="25" spans="2:5" ht="14.4" x14ac:dyDescent="0.55000000000000004">
      <c r="B25" s="7" t="s">
        <v>31</v>
      </c>
      <c r="C25" s="7"/>
      <c r="D25" s="7"/>
      <c r="E25" s="14">
        <v>10000</v>
      </c>
    </row>
    <row r="26" spans="2:5" ht="14.4" x14ac:dyDescent="0.55000000000000004">
      <c r="B26" s="7" t="s">
        <v>32</v>
      </c>
      <c r="C26" s="7"/>
      <c r="D26" s="7"/>
      <c r="E26" s="14"/>
    </row>
    <row r="27" spans="2:5" ht="14.4" x14ac:dyDescent="0.55000000000000004">
      <c r="B27" s="7" t="s">
        <v>32</v>
      </c>
      <c r="C27" s="7"/>
      <c r="D27" s="7"/>
      <c r="E27" s="14"/>
    </row>
    <row r="28" spans="2:5" ht="14.4" x14ac:dyDescent="0.55000000000000004">
      <c r="B28" s="7" t="s">
        <v>32</v>
      </c>
      <c r="C28" s="7"/>
      <c r="D28" s="7"/>
      <c r="E28" s="14"/>
    </row>
    <row r="29" spans="2:5" ht="14.4" x14ac:dyDescent="0.55000000000000004">
      <c r="B29" s="7" t="s">
        <v>32</v>
      </c>
      <c r="C29" s="7"/>
      <c r="D29" s="7"/>
      <c r="E29" s="14"/>
    </row>
    <row r="30" spans="2:5" ht="14.4" x14ac:dyDescent="0.55000000000000004">
      <c r="B30" s="7" t="s">
        <v>32</v>
      </c>
      <c r="C30" s="7"/>
      <c r="D30" s="7"/>
      <c r="E30" s="14"/>
    </row>
    <row r="31" spans="2:5" ht="14.4" x14ac:dyDescent="0.55000000000000004">
      <c r="B31" s="13" t="s">
        <v>32</v>
      </c>
      <c r="C31" s="13"/>
      <c r="D31" s="15"/>
      <c r="E31" s="14"/>
    </row>
    <row r="32" spans="2:5" ht="14.4" x14ac:dyDescent="0.55000000000000004">
      <c r="B32" s="1" t="s">
        <v>33</v>
      </c>
      <c r="C32" s="1"/>
      <c r="D32" s="1"/>
      <c r="E32" s="16">
        <f>SUM(E23:E31)</f>
        <v>17200</v>
      </c>
    </row>
    <row r="34" spans="2:8" ht="14.4" x14ac:dyDescent="0.55000000000000004">
      <c r="B34" s="17" t="s">
        <v>34</v>
      </c>
      <c r="C34" s="18"/>
      <c r="D34" s="18"/>
      <c r="E34" s="19">
        <f ca="1">+E20+E32</f>
        <v>47200</v>
      </c>
    </row>
    <row r="36" spans="2:8" ht="14.4" x14ac:dyDescent="0.55000000000000004">
      <c r="B36" s="66" t="s">
        <v>35</v>
      </c>
      <c r="C36" s="64"/>
      <c r="D36" s="64"/>
      <c r="E36" s="64"/>
      <c r="F36" s="64"/>
      <c r="G36" s="64"/>
      <c r="H36" s="65"/>
    </row>
    <row r="38" spans="2:8" ht="14.4" x14ac:dyDescent="0.55000000000000004">
      <c r="B38" s="1" t="s">
        <v>36</v>
      </c>
      <c r="D38" s="20">
        <v>1</v>
      </c>
      <c r="E38" t="s">
        <v>37</v>
      </c>
    </row>
    <row r="39" spans="2:8" ht="14.4" x14ac:dyDescent="0.55000000000000004">
      <c r="B39" s="1" t="s">
        <v>38</v>
      </c>
      <c r="D39" s="21">
        <v>9</v>
      </c>
    </row>
    <row r="40" spans="2:8" ht="14.4" x14ac:dyDescent="0.55000000000000004">
      <c r="B40" s="22" t="s">
        <v>39</v>
      </c>
      <c r="D40" s="23">
        <f>+SUM('Revenue Build'!D7:J7)</f>
        <v>56</v>
      </c>
    </row>
    <row r="41" spans="2:8" ht="14.4" x14ac:dyDescent="0.55000000000000004">
      <c r="B41" s="13" t="s">
        <v>41</v>
      </c>
      <c r="C41" s="13"/>
      <c r="D41" s="25">
        <f>+D39*D40</f>
        <v>504</v>
      </c>
    </row>
    <row r="42" spans="2:8" ht="14.4" x14ac:dyDescent="0.55000000000000004">
      <c r="B42" s="1" t="s">
        <v>57</v>
      </c>
      <c r="D42" s="27">
        <f>+D41*'Revenue Build'!D21*D38</f>
        <v>2016</v>
      </c>
    </row>
    <row r="44" spans="2:8" ht="14.4" x14ac:dyDescent="0.55000000000000004">
      <c r="B44" s="3" t="s">
        <v>59</v>
      </c>
      <c r="C44" s="3"/>
      <c r="D44" s="3"/>
    </row>
    <row r="45" spans="2:8" ht="14.4" x14ac:dyDescent="0.55000000000000004">
      <c r="B45" t="s">
        <v>60</v>
      </c>
      <c r="D45" s="4">
        <v>1</v>
      </c>
    </row>
    <row r="46" spans="2:8" ht="14.4" x14ac:dyDescent="0.55000000000000004">
      <c r="B46" t="s">
        <v>61</v>
      </c>
      <c r="D46" s="21">
        <v>45</v>
      </c>
    </row>
    <row r="47" spans="2:8" ht="14.4" x14ac:dyDescent="0.55000000000000004">
      <c r="B47" s="29" t="s">
        <v>62</v>
      </c>
      <c r="C47" s="13"/>
      <c r="D47" s="32">
        <f>+Bays</f>
        <v>12</v>
      </c>
    </row>
    <row r="48" spans="2:8" ht="14.4" x14ac:dyDescent="0.55000000000000004">
      <c r="B48" s="1" t="s">
        <v>66</v>
      </c>
      <c r="D48" s="33">
        <f>D45*D46*D47</f>
        <v>540</v>
      </c>
    </row>
    <row r="50" spans="2:9" ht="14.4" x14ac:dyDescent="0.55000000000000004">
      <c r="B50" s="3" t="s">
        <v>71</v>
      </c>
      <c r="C50" s="13"/>
      <c r="D50" s="13"/>
      <c r="E50" s="13"/>
    </row>
    <row r="51" spans="2:9" ht="14.4" x14ac:dyDescent="0.55000000000000004">
      <c r="D51" s="2" t="s">
        <v>16</v>
      </c>
      <c r="E51" s="1" t="s">
        <v>72</v>
      </c>
    </row>
    <row r="52" spans="2:9" ht="14.4" x14ac:dyDescent="0.55000000000000004">
      <c r="B52" s="3" t="s">
        <v>18</v>
      </c>
      <c r="C52" s="3"/>
      <c r="D52" s="4">
        <v>2</v>
      </c>
      <c r="E52" s="35">
        <f ca="1">+OFFSET(E52,$D$12,)</f>
        <v>3500</v>
      </c>
    </row>
    <row r="53" spans="2:9" ht="14.4" x14ac:dyDescent="0.55000000000000004">
      <c r="B53" t="s">
        <v>20</v>
      </c>
      <c r="D53" s="8">
        <v>1</v>
      </c>
      <c r="E53" s="37">
        <v>2000</v>
      </c>
    </row>
    <row r="54" spans="2:9" ht="14.4" x14ac:dyDescent="0.55000000000000004">
      <c r="B54" s="7" t="s">
        <v>21</v>
      </c>
      <c r="D54" s="8">
        <f t="shared" ref="D54:D56" si="1">+D53+1</f>
        <v>2</v>
      </c>
      <c r="E54" s="37">
        <v>3500</v>
      </c>
    </row>
    <row r="55" spans="2:9" ht="14.4" x14ac:dyDescent="0.55000000000000004">
      <c r="B55" t="s">
        <v>22</v>
      </c>
      <c r="D55" s="8">
        <f t="shared" si="1"/>
        <v>3</v>
      </c>
      <c r="E55" s="37">
        <v>6000</v>
      </c>
      <c r="I55" s="38"/>
    </row>
    <row r="56" spans="2:9" ht="14.4" x14ac:dyDescent="0.55000000000000004">
      <c r="B56" t="s">
        <v>23</v>
      </c>
      <c r="D56" s="8">
        <f t="shared" si="1"/>
        <v>4</v>
      </c>
      <c r="E56" s="37">
        <v>9000</v>
      </c>
    </row>
    <row r="58" spans="2:9" ht="14.4" x14ac:dyDescent="0.55000000000000004">
      <c r="B58" s="3" t="s">
        <v>77</v>
      </c>
      <c r="C58" s="13"/>
      <c r="D58" s="5" t="s">
        <v>78</v>
      </c>
    </row>
    <row r="59" spans="2:9" ht="14.4" x14ac:dyDescent="0.55000000000000004">
      <c r="B59" t="s">
        <v>79</v>
      </c>
      <c r="D59" s="14">
        <v>400</v>
      </c>
    </row>
    <row r="60" spans="2:9" ht="14.4" x14ac:dyDescent="0.55000000000000004">
      <c r="B60" t="s">
        <v>80</v>
      </c>
      <c r="D60" s="14">
        <v>120</v>
      </c>
    </row>
    <row r="61" spans="2:9" ht="14.4" x14ac:dyDescent="0.55000000000000004">
      <c r="B61" t="s">
        <v>81</v>
      </c>
      <c r="D61" s="14">
        <v>300</v>
      </c>
    </row>
    <row r="62" spans="2:9" ht="14.4" x14ac:dyDescent="0.55000000000000004">
      <c r="B62" s="13" t="s">
        <v>82</v>
      </c>
      <c r="C62" s="13"/>
      <c r="D62" s="14">
        <v>0</v>
      </c>
    </row>
    <row r="63" spans="2:9" ht="14.4" x14ac:dyDescent="0.55000000000000004">
      <c r="B63" s="1" t="s">
        <v>83</v>
      </c>
      <c r="D63" s="16">
        <f>SUM(D59:D62)</f>
        <v>820</v>
      </c>
    </row>
    <row r="65" spans="2:4" ht="14.4" x14ac:dyDescent="0.55000000000000004">
      <c r="B65" s="42" t="s">
        <v>85</v>
      </c>
      <c r="C65" s="42"/>
      <c r="D65" s="43" t="s">
        <v>28</v>
      </c>
    </row>
    <row r="66" spans="2:4" ht="14.4" x14ac:dyDescent="0.55000000000000004">
      <c r="B66" s="44" t="str">
        <f>+B42</f>
        <v>$ wage per month</v>
      </c>
      <c r="D66" s="45">
        <f>+D42</f>
        <v>2016</v>
      </c>
    </row>
    <row r="67" spans="2:4" ht="14.4" x14ac:dyDescent="0.55000000000000004">
      <c r="B67" s="46" t="str">
        <f>+B48</f>
        <v>Game Cost / Month</v>
      </c>
      <c r="C67" s="47"/>
      <c r="D67" s="45">
        <f>+D48</f>
        <v>540</v>
      </c>
    </row>
    <row r="68" spans="2:4" ht="14.4" x14ac:dyDescent="0.55000000000000004">
      <c r="B68" s="44" t="s">
        <v>88</v>
      </c>
      <c r="D68" s="45">
        <f ca="1">+E52</f>
        <v>3500</v>
      </c>
    </row>
    <row r="69" spans="2:4" ht="14.4" x14ac:dyDescent="0.55000000000000004">
      <c r="B69" s="49" t="s">
        <v>77</v>
      </c>
      <c r="C69" s="13"/>
      <c r="D69" s="50">
        <f>+D63</f>
        <v>820</v>
      </c>
    </row>
    <row r="70" spans="2:4" ht="14.4" x14ac:dyDescent="0.55000000000000004">
      <c r="B70" s="1" t="s">
        <v>89</v>
      </c>
      <c r="D70" s="52">
        <f ca="1">SUM(D66:D69)</f>
        <v>6876</v>
      </c>
    </row>
  </sheetData>
  <mergeCells count="2">
    <mergeCell ref="B9:H9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Financial Model</vt:lpstr>
      <vt:lpstr>Revenue Build</vt:lpstr>
      <vt:lpstr>Costs Calc</vt:lpstr>
      <vt:lpstr>Bays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Greenfield</cp:lastModifiedBy>
  <dcterms:modified xsi:type="dcterms:W3CDTF">2018-10-13T19:53:09Z</dcterms:modified>
</cp:coreProperties>
</file>