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g\Desktop\"/>
    </mc:Choice>
  </mc:AlternateContent>
  <xr:revisionPtr revIDLastSave="0" documentId="10_ncr:100000_{5311344D-7FF1-498A-A801-C1AF3353A2A1}" xr6:coauthVersionLast="31" xr6:coauthVersionMax="31" xr10:uidLastSave="{00000000-0000-0000-0000-000000000000}"/>
  <bookViews>
    <workbookView xWindow="0" yWindow="0" windowWidth="17268" windowHeight="5880" xr2:uid="{10107AC2-11C2-4DC8-ACED-EB3AA555E474}"/>
  </bookViews>
  <sheets>
    <sheet name="VR Model" sheetId="1" r:id="rId1"/>
    <sheet name="Revenue Build" sheetId="2" r:id="rId2"/>
    <sheet name="Costs Calc" sheetId="3" r:id="rId3"/>
  </sheets>
  <definedNames>
    <definedName name="Bays">'Revenue Build'!$D$2</definedName>
    <definedName name="_xlnm.Print_Area" localSheetId="2">'Costs Calc'!$B$1:$H$71</definedName>
    <definedName name="_xlnm.Print_Area" localSheetId="1">'Revenue Build'!$B$2:$P$31</definedName>
    <definedName name="_xlnm.Print_Area" localSheetId="0">'VR Model'!$B$2:$P$40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E9" i="1"/>
  <c r="T29" i="2"/>
  <c r="U29" i="2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S29" i="2"/>
  <c r="Q29" i="2"/>
  <c r="R29" i="2" s="1"/>
  <c r="F29" i="2"/>
  <c r="G29" i="2"/>
  <c r="H29" i="2"/>
  <c r="I29" i="2"/>
  <c r="J29" i="2"/>
  <c r="K29" i="2" s="1"/>
  <c r="L29" i="2" s="1"/>
  <c r="M29" i="2" s="1"/>
  <c r="N29" i="2" s="1"/>
  <c r="O29" i="2" s="1"/>
  <c r="P29" i="2" s="1"/>
  <c r="E29" i="2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H7" i="1"/>
  <c r="AI7" i="1"/>
  <c r="AJ7" i="1"/>
  <c r="AK7" i="1"/>
  <c r="AL7" i="1"/>
  <c r="AM7" i="1"/>
  <c r="AN7" i="1"/>
  <c r="W7" i="1"/>
  <c r="X7" i="1"/>
  <c r="Y7" i="1"/>
  <c r="Z7" i="1"/>
  <c r="AA7" i="1"/>
  <c r="AB7" i="1"/>
  <c r="AC7" i="1"/>
  <c r="AD7" i="1"/>
  <c r="AE7" i="1"/>
  <c r="AF7" i="1"/>
  <c r="AG7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Q7" i="1"/>
  <c r="R7" i="1"/>
  <c r="S7" i="1"/>
  <c r="T7" i="1"/>
  <c r="U7" i="1"/>
  <c r="V7" i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B32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B67" i="3"/>
  <c r="B66" i="3"/>
  <c r="D63" i="3"/>
  <c r="D69" i="3" s="1"/>
  <c r="D54" i="3"/>
  <c r="D55" i="3" s="1"/>
  <c r="D56" i="3" s="1"/>
  <c r="E52" i="3"/>
  <c r="D68" i="3" s="1"/>
  <c r="D47" i="3"/>
  <c r="D48" i="3" s="1"/>
  <c r="D67" i="3" s="1"/>
  <c r="E32" i="3"/>
  <c r="E18" i="3"/>
  <c r="F12" i="3"/>
  <c r="E12" i="3"/>
  <c r="D14" i="3"/>
  <c r="D15" i="3" s="1"/>
  <c r="D16" i="3" s="1"/>
  <c r="F7" i="1"/>
  <c r="G7" i="1"/>
  <c r="H7" i="1"/>
  <c r="I7" i="1"/>
  <c r="J7" i="1"/>
  <c r="K7" i="1"/>
  <c r="L7" i="1"/>
  <c r="M7" i="1"/>
  <c r="N7" i="1"/>
  <c r="O7" i="1"/>
  <c r="P7" i="1"/>
  <c r="E7" i="1"/>
  <c r="F14" i="2"/>
  <c r="D16" i="2"/>
  <c r="D17" i="2" s="1"/>
  <c r="D18" i="2" s="1"/>
  <c r="E14" i="2"/>
  <c r="E6" i="1" s="1"/>
  <c r="D3" i="2"/>
  <c r="I8" i="2" s="1"/>
  <c r="E7" i="2"/>
  <c r="F7" i="2"/>
  <c r="G7" i="2"/>
  <c r="D7" i="2"/>
  <c r="I7" i="2"/>
  <c r="J7" i="2"/>
  <c r="H7" i="2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I9" i="2" l="1"/>
  <c r="D40" i="3"/>
  <c r="D41" i="3" s="1"/>
  <c r="AK6" i="1"/>
  <c r="AF6" i="1"/>
  <c r="AN6" i="1"/>
  <c r="AJ6" i="1"/>
  <c r="AB6" i="1"/>
  <c r="AM6" i="1"/>
  <c r="AI6" i="1"/>
  <c r="X6" i="1"/>
  <c r="AL6" i="1"/>
  <c r="AH6" i="1"/>
  <c r="AE6" i="1"/>
  <c r="AA6" i="1"/>
  <c r="W6" i="1"/>
  <c r="AD6" i="1"/>
  <c r="Z6" i="1"/>
  <c r="AG6" i="1"/>
  <c r="AC6" i="1"/>
  <c r="Y6" i="1"/>
  <c r="T6" i="1"/>
  <c r="S6" i="1"/>
  <c r="V6" i="1"/>
  <c r="R6" i="1"/>
  <c r="U6" i="1"/>
  <c r="Q6" i="1"/>
  <c r="E20" i="3"/>
  <c r="E34" i="3" s="1"/>
  <c r="D31" i="1" s="1"/>
  <c r="D33" i="1" s="1"/>
  <c r="D34" i="1" s="1"/>
  <c r="N6" i="1"/>
  <c r="F6" i="1"/>
  <c r="M6" i="1"/>
  <c r="I6" i="1"/>
  <c r="P6" i="1"/>
  <c r="L6" i="1"/>
  <c r="H6" i="1"/>
  <c r="J6" i="1"/>
  <c r="O6" i="1"/>
  <c r="K6" i="1"/>
  <c r="G6" i="1"/>
  <c r="D8" i="2"/>
  <c r="D9" i="2" s="1"/>
  <c r="H8" i="2"/>
  <c r="H9" i="2" s="1"/>
  <c r="G8" i="2"/>
  <c r="G9" i="2" s="1"/>
  <c r="J8" i="2"/>
  <c r="J9" i="2" s="1"/>
  <c r="E8" i="2"/>
  <c r="E9" i="2" s="1"/>
  <c r="F8" i="2"/>
  <c r="F9" i="2" s="1"/>
  <c r="D42" i="3" l="1"/>
  <c r="D66" i="3" s="1"/>
  <c r="D70" i="3" s="1"/>
  <c r="D11" i="2"/>
  <c r="M13" i="1" l="1"/>
  <c r="H13" i="1"/>
  <c r="AM13" i="1"/>
  <c r="X13" i="1"/>
  <c r="K13" i="1"/>
  <c r="AB13" i="1"/>
  <c r="O13" i="1"/>
  <c r="T13" i="1"/>
  <c r="AI13" i="1"/>
  <c r="F13" i="1"/>
  <c r="R13" i="1"/>
  <c r="Y13" i="1"/>
  <c r="V13" i="1"/>
  <c r="G13" i="1"/>
  <c r="AC13" i="1"/>
  <c r="P13" i="1"/>
  <c r="AG13" i="1"/>
  <c r="I13" i="1"/>
  <c r="AF13" i="1"/>
  <c r="AK13" i="1"/>
  <c r="AJ13" i="1"/>
  <c r="AE13" i="1"/>
  <c r="AL13" i="1"/>
  <c r="E13" i="1"/>
  <c r="AD13" i="1"/>
  <c r="N13" i="1"/>
  <c r="L13" i="1"/>
  <c r="AN13" i="1"/>
  <c r="S13" i="1"/>
  <c r="AH13" i="1"/>
  <c r="Q13" i="1"/>
  <c r="Z13" i="1"/>
  <c r="W13" i="1"/>
  <c r="U13" i="1"/>
  <c r="AA13" i="1"/>
  <c r="J13" i="1"/>
  <c r="D20" i="2"/>
  <c r="D22" i="2" s="1"/>
  <c r="AF5" i="1"/>
  <c r="AF8" i="1" s="1"/>
  <c r="AF10" i="1" s="1"/>
  <c r="O5" i="1"/>
  <c r="O8" i="1" s="1"/>
  <c r="O10" i="1" s="1"/>
  <c r="AH5" i="1"/>
  <c r="AH8" i="1" s="1"/>
  <c r="AH10" i="1" s="1"/>
  <c r="AB5" i="1"/>
  <c r="AB8" i="1" s="1"/>
  <c r="AB10" i="1" s="1"/>
  <c r="V5" i="1"/>
  <c r="V8" i="1" s="1"/>
  <c r="V10" i="1" s="1"/>
  <c r="G5" i="1"/>
  <c r="G8" i="1" s="1"/>
  <c r="G10" i="1" s="1"/>
  <c r="AI5" i="1"/>
  <c r="AI8" i="1" s="1"/>
  <c r="AI10" i="1" s="1"/>
  <c r="AM5" i="1"/>
  <c r="AM8" i="1" s="1"/>
  <c r="AM10" i="1" s="1"/>
  <c r="Y5" i="1"/>
  <c r="Y8" i="1" s="1"/>
  <c r="Y10" i="1" s="1"/>
  <c r="AC5" i="1"/>
  <c r="AC8" i="1" s="1"/>
  <c r="AC10" i="1" s="1"/>
  <c r="AG5" i="1"/>
  <c r="AG8" i="1" s="1"/>
  <c r="AG10" i="1" s="1"/>
  <c r="S5" i="1"/>
  <c r="S8" i="1" s="1"/>
  <c r="S10" i="1" s="1"/>
  <c r="H5" i="1"/>
  <c r="H8" i="1" s="1"/>
  <c r="H10" i="1" s="1"/>
  <c r="L5" i="1"/>
  <c r="L8" i="1" s="1"/>
  <c r="L10" i="1" s="1"/>
  <c r="P5" i="1"/>
  <c r="P8" i="1" s="1"/>
  <c r="P10" i="1" s="1"/>
  <c r="W5" i="1"/>
  <c r="W8" i="1" s="1"/>
  <c r="W10" i="1" s="1"/>
  <c r="AE5" i="1"/>
  <c r="AE8" i="1" s="1"/>
  <c r="AE10" i="1" s="1"/>
  <c r="Q5" i="1"/>
  <c r="Q8" i="1" s="1"/>
  <c r="Q10" i="1" s="1"/>
  <c r="AL5" i="1"/>
  <c r="AL8" i="1" s="1"/>
  <c r="AL10" i="1" s="1"/>
  <c r="X5" i="1"/>
  <c r="X8" i="1" s="1"/>
  <c r="X10" i="1" s="1"/>
  <c r="R5" i="1"/>
  <c r="R8" i="1" s="1"/>
  <c r="R10" i="1" s="1"/>
  <c r="AJ5" i="1"/>
  <c r="AJ8" i="1" s="1"/>
  <c r="AJ10" i="1" s="1"/>
  <c r="AN5" i="1"/>
  <c r="AN8" i="1" s="1"/>
  <c r="AN10" i="1" s="1"/>
  <c r="Z5" i="1"/>
  <c r="Z8" i="1" s="1"/>
  <c r="Z10" i="1" s="1"/>
  <c r="AD5" i="1"/>
  <c r="AD8" i="1" s="1"/>
  <c r="AD10" i="1" s="1"/>
  <c r="T5" i="1"/>
  <c r="T8" i="1" s="1"/>
  <c r="T10" i="1" s="1"/>
  <c r="I5" i="1"/>
  <c r="I8" i="1" s="1"/>
  <c r="I10" i="1" s="1"/>
  <c r="M5" i="1"/>
  <c r="M8" i="1" s="1"/>
  <c r="M10" i="1" s="1"/>
  <c r="E5" i="1"/>
  <c r="E8" i="1" s="1"/>
  <c r="E10" i="1" s="1"/>
  <c r="AK5" i="1"/>
  <c r="AK8" i="1" s="1"/>
  <c r="AK10" i="1" s="1"/>
  <c r="AA5" i="1"/>
  <c r="AA8" i="1" s="1"/>
  <c r="AA10" i="1" s="1"/>
  <c r="U5" i="1"/>
  <c r="U8" i="1" s="1"/>
  <c r="U10" i="1" s="1"/>
  <c r="F5" i="1"/>
  <c r="F8" i="1" s="1"/>
  <c r="F10" i="1" s="1"/>
  <c r="J5" i="1"/>
  <c r="J8" i="1" s="1"/>
  <c r="J10" i="1" s="1"/>
  <c r="N5" i="1"/>
  <c r="N8" i="1" s="1"/>
  <c r="N10" i="1" s="1"/>
  <c r="K5" i="1"/>
  <c r="K8" i="1" s="1"/>
  <c r="K10" i="1" s="1"/>
  <c r="N16" i="1" l="1"/>
  <c r="N14" i="1"/>
  <c r="N11" i="1"/>
  <c r="AA11" i="1"/>
  <c r="AA14" i="1"/>
  <c r="AA16" i="1"/>
  <c r="I11" i="1"/>
  <c r="I14" i="1"/>
  <c r="I16" i="1"/>
  <c r="AN11" i="1"/>
  <c r="AN16" i="1"/>
  <c r="AN14" i="1"/>
  <c r="AL14" i="1"/>
  <c r="AL16" i="1"/>
  <c r="AL11" i="1"/>
  <c r="P16" i="1"/>
  <c r="P14" i="1"/>
  <c r="P11" i="1"/>
  <c r="AG16" i="1"/>
  <c r="AG11" i="1"/>
  <c r="AG14" i="1"/>
  <c r="AI16" i="1"/>
  <c r="AI14" i="1"/>
  <c r="AI11" i="1"/>
  <c r="AH16" i="1"/>
  <c r="AH14" i="1"/>
  <c r="AH11" i="1"/>
  <c r="J11" i="1"/>
  <c r="J14" i="1"/>
  <c r="J16" i="1"/>
  <c r="AK14" i="1"/>
  <c r="AK16" i="1"/>
  <c r="AK11" i="1"/>
  <c r="T14" i="1"/>
  <c r="T11" i="1"/>
  <c r="T16" i="1"/>
  <c r="AJ14" i="1"/>
  <c r="AJ11" i="1"/>
  <c r="AJ16" i="1"/>
  <c r="Q16" i="1"/>
  <c r="Q11" i="1"/>
  <c r="Q14" i="1"/>
  <c r="L11" i="1"/>
  <c r="L14" i="1"/>
  <c r="L16" i="1"/>
  <c r="AC11" i="1"/>
  <c r="AC14" i="1"/>
  <c r="AC16" i="1"/>
  <c r="G11" i="1"/>
  <c r="G14" i="1"/>
  <c r="G16" i="1"/>
  <c r="O16" i="1"/>
  <c r="O11" i="1"/>
  <c r="O14" i="1"/>
  <c r="F11" i="1"/>
  <c r="F16" i="1"/>
  <c r="F14" i="1"/>
  <c r="E16" i="1"/>
  <c r="E14" i="1"/>
  <c r="AD11" i="1"/>
  <c r="AD16" i="1"/>
  <c r="AD14" i="1"/>
  <c r="R11" i="1"/>
  <c r="R16" i="1"/>
  <c r="R14" i="1"/>
  <c r="AE16" i="1"/>
  <c r="AE14" i="1"/>
  <c r="AE11" i="1"/>
  <c r="H16" i="1"/>
  <c r="H11" i="1"/>
  <c r="H14" i="1"/>
  <c r="Y14" i="1"/>
  <c r="Y16" i="1"/>
  <c r="Y11" i="1"/>
  <c r="V14" i="1"/>
  <c r="V11" i="1"/>
  <c r="V16" i="1"/>
  <c r="AF11" i="1"/>
  <c r="AF14" i="1"/>
  <c r="AF16" i="1"/>
  <c r="K16" i="1"/>
  <c r="K14" i="1"/>
  <c r="K11" i="1"/>
  <c r="U16" i="1"/>
  <c r="U11" i="1"/>
  <c r="U14" i="1"/>
  <c r="M16" i="1"/>
  <c r="M11" i="1"/>
  <c r="M14" i="1"/>
  <c r="Z11" i="1"/>
  <c r="Z16" i="1"/>
  <c r="Z14" i="1"/>
  <c r="X16" i="1"/>
  <c r="X14" i="1"/>
  <c r="X11" i="1"/>
  <c r="W14" i="1"/>
  <c r="W11" i="1"/>
  <c r="W16" i="1"/>
  <c r="S11" i="1"/>
  <c r="S14" i="1"/>
  <c r="S16" i="1"/>
  <c r="AM11" i="1"/>
  <c r="AM14" i="1"/>
  <c r="AM16" i="1"/>
  <c r="AB11" i="1"/>
  <c r="AB14" i="1"/>
  <c r="AB16" i="1"/>
  <c r="AM17" i="1" l="1"/>
  <c r="AM21" i="1"/>
  <c r="AM24" i="1" s="1"/>
  <c r="AM26" i="1" s="1"/>
  <c r="U17" i="1"/>
  <c r="U21" i="1"/>
  <c r="U24" i="1" s="1"/>
  <c r="U26" i="1" s="1"/>
  <c r="AF17" i="1"/>
  <c r="AF21" i="1"/>
  <c r="AF24" i="1" s="1"/>
  <c r="AF26" i="1" s="1"/>
  <c r="R21" i="1"/>
  <c r="R24" i="1" s="1"/>
  <c r="R26" i="1" s="1"/>
  <c r="R17" i="1"/>
  <c r="F21" i="1"/>
  <c r="F24" i="1" s="1"/>
  <c r="F26" i="1" s="1"/>
  <c r="F17" i="1"/>
  <c r="O21" i="1"/>
  <c r="O24" i="1" s="1"/>
  <c r="O26" i="1" s="1"/>
  <c r="O17" i="1"/>
  <c r="AC21" i="1"/>
  <c r="AC24" i="1" s="1"/>
  <c r="AC26" i="1" s="1"/>
  <c r="AC17" i="1"/>
  <c r="Q21" i="1"/>
  <c r="Q24" i="1" s="1"/>
  <c r="Q26" i="1" s="1"/>
  <c r="Q17" i="1"/>
  <c r="T21" i="1"/>
  <c r="T24" i="1" s="1"/>
  <c r="T26" i="1" s="1"/>
  <c r="T17" i="1"/>
  <c r="AK17" i="1"/>
  <c r="AK21" i="1"/>
  <c r="AK24" i="1" s="1"/>
  <c r="AK26" i="1" s="1"/>
  <c r="P21" i="1"/>
  <c r="P24" i="1" s="1"/>
  <c r="P26" i="1" s="1"/>
  <c r="P17" i="1"/>
  <c r="S17" i="1"/>
  <c r="S21" i="1"/>
  <c r="S24" i="1" s="1"/>
  <c r="S26" i="1" s="1"/>
  <c r="X21" i="1"/>
  <c r="X24" i="1" s="1"/>
  <c r="X26" i="1" s="1"/>
  <c r="X17" i="1"/>
  <c r="AB17" i="1"/>
  <c r="AB21" i="1"/>
  <c r="AB24" i="1" s="1"/>
  <c r="AB26" i="1" s="1"/>
  <c r="Z17" i="1"/>
  <c r="Z21" i="1"/>
  <c r="Z24" i="1" s="1"/>
  <c r="Z26" i="1" s="1"/>
  <c r="M21" i="1"/>
  <c r="M24" i="1" s="1"/>
  <c r="M26" i="1" s="1"/>
  <c r="M17" i="1"/>
  <c r="G17" i="1"/>
  <c r="G21" i="1"/>
  <c r="G24" i="1" s="1"/>
  <c r="G26" i="1" s="1"/>
  <c r="AJ21" i="1"/>
  <c r="AJ24" i="1" s="1"/>
  <c r="AJ26" i="1" s="1"/>
  <c r="AJ17" i="1"/>
  <c r="AG17" i="1"/>
  <c r="AG21" i="1"/>
  <c r="AG24" i="1" s="1"/>
  <c r="AG26" i="1" s="1"/>
  <c r="AN21" i="1"/>
  <c r="AN24" i="1" s="1"/>
  <c r="AN26" i="1" s="1"/>
  <c r="AN17" i="1"/>
  <c r="W17" i="1"/>
  <c r="W21" i="1"/>
  <c r="W24" i="1" s="1"/>
  <c r="W26" i="1" s="1"/>
  <c r="AE17" i="1"/>
  <c r="AE21" i="1"/>
  <c r="AE24" i="1" s="1"/>
  <c r="AE26" i="1" s="1"/>
  <c r="E17" i="1"/>
  <c r="E21" i="1"/>
  <c r="E24" i="1" s="1"/>
  <c r="E26" i="1" s="1"/>
  <c r="J17" i="1"/>
  <c r="J21" i="1"/>
  <c r="J24" i="1" s="1"/>
  <c r="J26" i="1" s="1"/>
  <c r="AI17" i="1"/>
  <c r="AI21" i="1"/>
  <c r="AI24" i="1" s="1"/>
  <c r="AI26" i="1" s="1"/>
  <c r="AL21" i="1"/>
  <c r="AL24" i="1" s="1"/>
  <c r="AL26" i="1" s="1"/>
  <c r="AL17" i="1"/>
  <c r="AA21" i="1"/>
  <c r="AA24" i="1" s="1"/>
  <c r="AA26" i="1" s="1"/>
  <c r="AA17" i="1"/>
  <c r="K17" i="1"/>
  <c r="K21" i="1"/>
  <c r="K24" i="1" s="1"/>
  <c r="K26" i="1" s="1"/>
  <c r="V17" i="1"/>
  <c r="V21" i="1"/>
  <c r="V24" i="1" s="1"/>
  <c r="V26" i="1" s="1"/>
  <c r="Y17" i="1"/>
  <c r="Y21" i="1"/>
  <c r="Y24" i="1" s="1"/>
  <c r="Y26" i="1" s="1"/>
  <c r="H21" i="1"/>
  <c r="H24" i="1" s="1"/>
  <c r="H26" i="1" s="1"/>
  <c r="H17" i="1"/>
  <c r="AD17" i="1"/>
  <c r="AD21" i="1"/>
  <c r="AD24" i="1" s="1"/>
  <c r="AD26" i="1" s="1"/>
  <c r="L21" i="1"/>
  <c r="L24" i="1" s="1"/>
  <c r="L26" i="1" s="1"/>
  <c r="L17" i="1"/>
  <c r="AH17" i="1"/>
  <c r="AH21" i="1"/>
  <c r="AH24" i="1" s="1"/>
  <c r="AH26" i="1" s="1"/>
  <c r="I17" i="1"/>
  <c r="I21" i="1"/>
  <c r="I24" i="1" s="1"/>
  <c r="I26" i="1" s="1"/>
  <c r="N21" i="1"/>
  <c r="N24" i="1" s="1"/>
  <c r="N26" i="1" s="1"/>
  <c r="N17" i="1"/>
  <c r="AD32" i="1" l="1"/>
  <c r="AD27" i="1"/>
  <c r="AE32" i="1"/>
  <c r="AE27" i="1"/>
  <c r="AK32" i="1"/>
  <c r="AK27" i="1"/>
  <c r="N32" i="1"/>
  <c r="N27" i="1"/>
  <c r="AL32" i="1"/>
  <c r="AL27" i="1"/>
  <c r="AN32" i="1"/>
  <c r="AN27" i="1"/>
  <c r="AJ32" i="1"/>
  <c r="AJ27" i="1"/>
  <c r="M32" i="1"/>
  <c r="M27" i="1"/>
  <c r="Q32" i="1"/>
  <c r="Q27" i="1"/>
  <c r="O32" i="1"/>
  <c r="O27" i="1"/>
  <c r="R32" i="1"/>
  <c r="R27" i="1"/>
  <c r="AH32" i="1"/>
  <c r="AH27" i="1"/>
  <c r="K32" i="1"/>
  <c r="K27" i="1"/>
  <c r="S32" i="1"/>
  <c r="S27" i="1"/>
  <c r="I32" i="1"/>
  <c r="I27" i="1"/>
  <c r="V32" i="1"/>
  <c r="V27" i="1"/>
  <c r="AI32" i="1"/>
  <c r="AI27" i="1"/>
  <c r="W32" i="1"/>
  <c r="W27" i="1"/>
  <c r="AG32" i="1"/>
  <c r="AG27" i="1"/>
  <c r="G32" i="1"/>
  <c r="G27" i="1"/>
  <c r="Z32" i="1"/>
  <c r="Z27" i="1"/>
  <c r="AF32" i="1"/>
  <c r="AF27" i="1"/>
  <c r="AM32" i="1"/>
  <c r="AM27" i="1"/>
  <c r="Y32" i="1"/>
  <c r="Y27" i="1"/>
  <c r="J32" i="1"/>
  <c r="J27" i="1"/>
  <c r="AB32" i="1"/>
  <c r="AB27" i="1"/>
  <c r="U32" i="1"/>
  <c r="U27" i="1"/>
  <c r="L32" i="1"/>
  <c r="L27" i="1"/>
  <c r="H32" i="1"/>
  <c r="H27" i="1"/>
  <c r="AA32" i="1"/>
  <c r="AA27" i="1"/>
  <c r="X32" i="1"/>
  <c r="X27" i="1"/>
  <c r="P32" i="1"/>
  <c r="P27" i="1"/>
  <c r="T32" i="1"/>
  <c r="T27" i="1"/>
  <c r="AC32" i="1"/>
  <c r="AC27" i="1"/>
  <c r="F32" i="1"/>
  <c r="F27" i="1"/>
  <c r="E32" i="1"/>
  <c r="E33" i="1" s="1"/>
  <c r="E34" i="1" s="1"/>
  <c r="E27" i="1"/>
  <c r="F33" i="1" l="1"/>
  <c r="F34" i="1" s="1"/>
  <c r="G33" i="1" l="1"/>
  <c r="G34" i="1" s="1"/>
  <c r="H33" i="1" l="1"/>
  <c r="I33" i="1" s="1"/>
  <c r="H34" i="1" l="1"/>
  <c r="I34" i="1"/>
  <c r="J33" i="1"/>
  <c r="J34" i="1" l="1"/>
  <c r="K33" i="1"/>
  <c r="K34" i="1" l="1"/>
  <c r="L33" i="1"/>
  <c r="L34" i="1" l="1"/>
  <c r="M33" i="1"/>
  <c r="M34" i="1" l="1"/>
  <c r="N33" i="1"/>
  <c r="N34" i="1" l="1"/>
  <c r="O33" i="1"/>
  <c r="O34" i="1" l="1"/>
  <c r="P33" i="1"/>
  <c r="Q33" i="1" l="1"/>
  <c r="P34" i="1"/>
  <c r="C36" i="1" s="1"/>
  <c r="R33" i="1" l="1"/>
  <c r="Q34" i="1"/>
  <c r="R34" i="1" l="1"/>
  <c r="S33" i="1"/>
  <c r="S34" i="1" l="1"/>
  <c r="T33" i="1"/>
  <c r="U33" i="1" l="1"/>
  <c r="T34" i="1"/>
  <c r="V33" i="1" l="1"/>
  <c r="U34" i="1"/>
  <c r="V34" i="1" l="1"/>
  <c r="W33" i="1"/>
  <c r="W34" i="1" l="1"/>
  <c r="X33" i="1"/>
  <c r="Y33" i="1" l="1"/>
  <c r="X34" i="1"/>
  <c r="Z33" i="1" l="1"/>
  <c r="Y34" i="1"/>
  <c r="Z34" i="1" l="1"/>
  <c r="AA33" i="1"/>
  <c r="AB33" i="1" l="1"/>
  <c r="AA34" i="1"/>
  <c r="AC33" i="1" l="1"/>
  <c r="AB34" i="1"/>
  <c r="AC34" i="1" l="1"/>
  <c r="AD33" i="1"/>
  <c r="AD34" i="1" l="1"/>
  <c r="AE33" i="1"/>
  <c r="AE34" i="1" l="1"/>
  <c r="AF33" i="1"/>
  <c r="AG33" i="1" l="1"/>
  <c r="AF34" i="1"/>
  <c r="AG34" i="1" l="1"/>
  <c r="AH33" i="1"/>
  <c r="AI33" i="1" l="1"/>
  <c r="AH34" i="1"/>
  <c r="AJ33" i="1" l="1"/>
  <c r="AI34" i="1"/>
  <c r="AJ34" i="1" l="1"/>
  <c r="AK33" i="1"/>
  <c r="AL33" i="1" l="1"/>
  <c r="AK34" i="1"/>
  <c r="AM33" i="1" l="1"/>
  <c r="AL34" i="1"/>
  <c r="AM34" i="1" l="1"/>
  <c r="AN33" i="1"/>
  <c r="AN34" i="1" s="1"/>
</calcChain>
</file>

<file path=xl/sharedStrings.xml><?xml version="1.0" encoding="utf-8"?>
<sst xmlns="http://schemas.openxmlformats.org/spreadsheetml/2006/main" count="130" uniqueCount="105">
  <si>
    <t>Months</t>
  </si>
  <si>
    <t>Mon</t>
  </si>
  <si>
    <t>Tues</t>
  </si>
  <si>
    <t>Wed</t>
  </si>
  <si>
    <t>Thur</t>
  </si>
  <si>
    <t>Friday</t>
  </si>
  <si>
    <t>Sat</t>
  </si>
  <si>
    <t>Sun</t>
  </si>
  <si>
    <t>Hours/ Day</t>
  </si>
  <si>
    <t>Visitor/Hours</t>
  </si>
  <si>
    <t>Mon-Thur</t>
  </si>
  <si>
    <t xml:space="preserve">Sat </t>
  </si>
  <si>
    <t>Sunday</t>
  </si>
  <si>
    <t>Total Bays</t>
  </si>
  <si>
    <t>Total Capacity</t>
  </si>
  <si>
    <t>Only Touch Grey!!!!</t>
  </si>
  <si>
    <t>Mult.</t>
  </si>
  <si>
    <t>Total Visitor Hours</t>
  </si>
  <si>
    <t>Average Visitor Hours/ Week</t>
  </si>
  <si>
    <t>Note: Steady state</t>
  </si>
  <si>
    <t>Lowest</t>
  </si>
  <si>
    <t>Expected</t>
  </si>
  <si>
    <t>Highest</t>
  </si>
  <si>
    <t>Price Scenario Manager</t>
  </si>
  <si>
    <t>Extra Case</t>
  </si>
  <si>
    <t>Case</t>
  </si>
  <si>
    <t>Price per Hour</t>
  </si>
  <si>
    <t>Price/Hr</t>
  </si>
  <si>
    <t>Scenario</t>
  </si>
  <si>
    <t>Revenue per week</t>
  </si>
  <si>
    <t>% of Steady</t>
  </si>
  <si>
    <t>Weeks per Month</t>
  </si>
  <si>
    <t>Revenue per Month</t>
  </si>
  <si>
    <t>Visitor Hours per week</t>
  </si>
  <si>
    <t>Steady Revenue Per Month</t>
  </si>
  <si>
    <t>Start up Cost Calclulator</t>
  </si>
  <si>
    <t>Scenario Manager</t>
  </si>
  <si>
    <t>Cost/Unit</t>
  </si>
  <si>
    <t>Number of Units</t>
  </si>
  <si>
    <t>Cost to acquire VR Sets</t>
  </si>
  <si>
    <t>Other Cost:</t>
  </si>
  <si>
    <t>Legal / Incorporation Costs</t>
  </si>
  <si>
    <t>$</t>
  </si>
  <si>
    <t>Insurance Costs</t>
  </si>
  <si>
    <t>Misc. Goods</t>
  </si>
  <si>
    <t>Total Other:</t>
  </si>
  <si>
    <t>Total Start up Cost</t>
  </si>
  <si>
    <t>[Other]</t>
  </si>
  <si>
    <t>Start up Cost</t>
  </si>
  <si>
    <t>Cost per Unit to Start up</t>
  </si>
  <si>
    <t>Variable Cost Calclulator</t>
  </si>
  <si>
    <t># of Employees</t>
  </si>
  <si>
    <t>$ Wage</t>
  </si>
  <si>
    <t>Hours open/ week</t>
  </si>
  <si>
    <t>$ wage per week</t>
  </si>
  <si>
    <t>$ wage per month</t>
  </si>
  <si>
    <t>Other costs:</t>
  </si>
  <si>
    <t>Games per Unit</t>
  </si>
  <si>
    <t>Cost per Game / Month</t>
  </si>
  <si>
    <t># of Bays</t>
  </si>
  <si>
    <t>Game Cost / Month</t>
  </si>
  <si>
    <t>Rent Calculation</t>
  </si>
  <si>
    <t>Cost /Month</t>
  </si>
  <si>
    <t>Utilities</t>
  </si>
  <si>
    <t>Electricity</t>
  </si>
  <si>
    <t>Internet</t>
  </si>
  <si>
    <t>AC/ Heat</t>
  </si>
  <si>
    <t>Other</t>
  </si>
  <si>
    <t>$ / Month</t>
  </si>
  <si>
    <t>Total Utilities</t>
  </si>
  <si>
    <t>Variable Cost Summary</t>
  </si>
  <si>
    <t>Rent / Month</t>
  </si>
  <si>
    <t>Total Variable Cost / Mo</t>
  </si>
  <si>
    <t>Gross Profit</t>
  </si>
  <si>
    <t>% Growth</t>
  </si>
  <si>
    <t>% Margin</t>
  </si>
  <si>
    <t>Variable Cost per Month</t>
  </si>
  <si>
    <t>Less: Operating Costs</t>
  </si>
  <si>
    <t>Less: Taxes</t>
  </si>
  <si>
    <t>Operating Profit (EBIT)</t>
  </si>
  <si>
    <t>Tax Rate</t>
  </si>
  <si>
    <t>Projection Model</t>
  </si>
  <si>
    <t>Net Income (Profit after tax)</t>
  </si>
  <si>
    <t>Cumulative (Loss)/Profit</t>
  </si>
  <si>
    <t>Breakeven Month</t>
  </si>
  <si>
    <t>Profitable?</t>
  </si>
  <si>
    <t>Gross Profit Margin %</t>
  </si>
  <si>
    <t>Revenue Ramp</t>
  </si>
  <si>
    <t>Months to Reach 50%</t>
  </si>
  <si>
    <t>% of Peak Business</t>
  </si>
  <si>
    <t>Mid level of Revenue Ramp</t>
  </si>
  <si>
    <t>Useful Shortcuts:</t>
  </si>
  <si>
    <t>To Trace Calculation</t>
  </si>
  <si>
    <t>"F2"</t>
  </si>
  <si>
    <t>To See Calculation</t>
  </si>
  <si>
    <t>"Ctl + ["</t>
  </si>
  <si>
    <t>To Return to Cell</t>
  </si>
  <si>
    <t>F5 + Enter</t>
  </si>
  <si>
    <t>To add Row</t>
  </si>
  <si>
    <t>Alt,H,I,R</t>
  </si>
  <si>
    <t>Alt,H,I,C</t>
  </si>
  <si>
    <t>To add Column</t>
  </si>
  <si>
    <t>To go to Tab Left or Right</t>
  </si>
  <si>
    <t>"CTL + Page Up (down)"</t>
  </si>
  <si>
    <t>(Hourly Average for all open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</si>
</sst>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Yes&quot;;&quot;No&quot;;&quot;No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2" fontId="1" fillId="2" borderId="0" xfId="0" applyNumberFormat="1" applyFont="1" applyFill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0" xfId="0" applyFont="1" applyFill="1"/>
    <xf numFmtId="2" fontId="0" fillId="2" borderId="2" xfId="0" applyNumberForma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1" fillId="4" borderId="2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1" xfId="0" applyFont="1" applyFill="1" applyBorder="1"/>
    <xf numFmtId="8" fontId="0" fillId="0" borderId="0" xfId="0" applyNumberFormat="1"/>
    <xf numFmtId="6" fontId="0" fillId="0" borderId="0" xfId="0" applyNumberFormat="1"/>
    <xf numFmtId="0" fontId="1" fillId="0" borderId="3" xfId="0" applyFont="1" applyBorder="1"/>
    <xf numFmtId="6" fontId="1" fillId="4" borderId="4" xfId="0" applyNumberFormat="1" applyFont="1" applyFill="1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 applyAlignment="1">
      <alignment horizontal="left" indent="1"/>
    </xf>
    <xf numFmtId="6" fontId="1" fillId="0" borderId="0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indent="1"/>
    </xf>
    <xf numFmtId="9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6" fontId="0" fillId="0" borderId="0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6" fontId="1" fillId="0" borderId="2" xfId="0" applyNumberFormat="1" applyFont="1" applyBorder="1"/>
    <xf numFmtId="6" fontId="0" fillId="2" borderId="2" xfId="0" applyNumberFormat="1" applyFill="1" applyBorder="1" applyAlignment="1">
      <alignment horizontal="center"/>
    </xf>
    <xf numFmtId="0" fontId="0" fillId="0" borderId="1" xfId="0" applyFont="1" applyFill="1" applyBorder="1"/>
    <xf numFmtId="0" fontId="1" fillId="0" borderId="6" xfId="0" applyFont="1" applyBorder="1"/>
    <xf numFmtId="0" fontId="0" fillId="0" borderId="0" xfId="0" applyBorder="1"/>
    <xf numFmtId="0" fontId="0" fillId="0" borderId="5" xfId="0" applyBorder="1"/>
    <xf numFmtId="8" fontId="0" fillId="2" borderId="2" xfId="0" applyNumberForma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8" fontId="1" fillId="0" borderId="0" xfId="0" applyNumberFormat="1" applyFont="1"/>
    <xf numFmtId="8" fontId="0" fillId="0" borderId="1" xfId="0" applyNumberFormat="1" applyBorder="1"/>
    <xf numFmtId="8" fontId="1" fillId="4" borderId="0" xfId="0" applyNumberFormat="1" applyFont="1" applyFill="1"/>
    <xf numFmtId="0" fontId="2" fillId="0" borderId="1" xfId="0" applyFont="1" applyBorder="1" applyAlignment="1">
      <alignment horizontal="center"/>
    </xf>
    <xf numFmtId="8" fontId="1" fillId="4" borderId="2" xfId="0" applyNumberFormat="1" applyFont="1" applyFill="1" applyBorder="1" applyAlignment="1">
      <alignment horizontal="center"/>
    </xf>
    <xf numFmtId="6" fontId="1" fillId="4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Fill="1"/>
    <xf numFmtId="6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8" fontId="0" fillId="0" borderId="0" xfId="0" applyNumberFormat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0" xfId="0" applyFont="1" applyAlignment="1">
      <alignment horizontal="left" indent="1"/>
    </xf>
    <xf numFmtId="6" fontId="0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6" fontId="1" fillId="0" borderId="7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4" borderId="3" xfId="0" applyFont="1" applyFill="1" applyBorder="1"/>
    <xf numFmtId="2" fontId="1" fillId="0" borderId="0" xfId="0" applyNumberFormat="1" applyFont="1" applyFill="1" applyAlignment="1">
      <alignment horizontal="centerContinuous"/>
    </xf>
    <xf numFmtId="0" fontId="1" fillId="4" borderId="2" xfId="0" applyNumberFormat="1" applyFont="1" applyFill="1" applyBorder="1" applyAlignment="1">
      <alignment horizontal="center"/>
    </xf>
    <xf numFmtId="6" fontId="1" fillId="3" borderId="2" xfId="0" applyNumberFormat="1" applyFont="1" applyFill="1" applyBorder="1"/>
    <xf numFmtId="8" fontId="0" fillId="2" borderId="0" xfId="0" applyNumberFormat="1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0941-FC04-45AA-9E14-A06DF8F8B180}">
  <dimension ref="B2:AQ36"/>
  <sheetViews>
    <sheetView showGridLines="0" tabSelected="1" view="pageBreakPreview" zoomScale="85" zoomScaleNormal="100" zoomScaleSheetLayoutView="85" workbookViewId="0"/>
  </sheetViews>
  <sheetFormatPr defaultRowHeight="14.4" x14ac:dyDescent="0.55000000000000004"/>
  <cols>
    <col min="2" max="2" width="21.68359375" bestFit="1" customWidth="1"/>
    <col min="5" max="5" width="11" bestFit="1" customWidth="1"/>
    <col min="6" max="7" width="9.83984375" bestFit="1" customWidth="1"/>
    <col min="8" max="43" width="10.83984375" bestFit="1" customWidth="1"/>
  </cols>
  <sheetData>
    <row r="2" spans="2:43" x14ac:dyDescent="0.55000000000000004">
      <c r="B2" s="1" t="s">
        <v>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2:43" s="3" customFormat="1" x14ac:dyDescent="0.55000000000000004">
      <c r="B3" s="5" t="s">
        <v>0</v>
      </c>
      <c r="C3" s="5"/>
      <c r="D3" s="6">
        <v>0</v>
      </c>
      <c r="E3" s="6">
        <f>+D3+1</f>
        <v>1</v>
      </c>
      <c r="F3" s="6">
        <f t="shared" ref="F3:P3" si="0">+E3+1</f>
        <v>2</v>
      </c>
      <c r="G3" s="6">
        <f t="shared" si="0"/>
        <v>3</v>
      </c>
      <c r="H3" s="6">
        <f t="shared" si="0"/>
        <v>4</v>
      </c>
      <c r="I3" s="6">
        <f t="shared" si="0"/>
        <v>5</v>
      </c>
      <c r="J3" s="6">
        <f t="shared" si="0"/>
        <v>6</v>
      </c>
      <c r="K3" s="6">
        <f t="shared" si="0"/>
        <v>7</v>
      </c>
      <c r="L3" s="6">
        <f t="shared" si="0"/>
        <v>8</v>
      </c>
      <c r="M3" s="6">
        <f t="shared" si="0"/>
        <v>9</v>
      </c>
      <c r="N3" s="6">
        <f t="shared" si="0"/>
        <v>10</v>
      </c>
      <c r="O3" s="6">
        <f t="shared" si="0"/>
        <v>11</v>
      </c>
      <c r="P3" s="6">
        <f t="shared" si="0"/>
        <v>12</v>
      </c>
      <c r="Q3" s="6">
        <f t="shared" ref="Q3:V3" si="1">+P3+1</f>
        <v>13</v>
      </c>
      <c r="R3" s="6">
        <f t="shared" si="1"/>
        <v>14</v>
      </c>
      <c r="S3" s="6">
        <f t="shared" si="1"/>
        <v>15</v>
      </c>
      <c r="T3" s="6">
        <f t="shared" si="1"/>
        <v>16</v>
      </c>
      <c r="U3" s="6">
        <f t="shared" si="1"/>
        <v>17</v>
      </c>
      <c r="V3" s="6">
        <f t="shared" si="1"/>
        <v>18</v>
      </c>
      <c r="W3" s="6">
        <f t="shared" ref="W3:AG3" si="2">+V3+1</f>
        <v>19</v>
      </c>
      <c r="X3" s="6">
        <f t="shared" si="2"/>
        <v>20</v>
      </c>
      <c r="Y3" s="6">
        <f t="shared" si="2"/>
        <v>21</v>
      </c>
      <c r="Z3" s="6">
        <f t="shared" si="2"/>
        <v>22</v>
      </c>
      <c r="AA3" s="6">
        <f t="shared" si="2"/>
        <v>23</v>
      </c>
      <c r="AB3" s="6">
        <f t="shared" si="2"/>
        <v>24</v>
      </c>
      <c r="AC3" s="6">
        <f t="shared" si="2"/>
        <v>25</v>
      </c>
      <c r="AD3" s="6">
        <f t="shared" si="2"/>
        <v>26</v>
      </c>
      <c r="AE3" s="6">
        <f t="shared" si="2"/>
        <v>27</v>
      </c>
      <c r="AF3" s="6">
        <f t="shared" si="2"/>
        <v>28</v>
      </c>
      <c r="AG3" s="6">
        <f t="shared" si="2"/>
        <v>29</v>
      </c>
      <c r="AH3" s="6">
        <f t="shared" ref="AH3:AN3" si="3">+AG3+1</f>
        <v>30</v>
      </c>
      <c r="AI3" s="6">
        <f t="shared" si="3"/>
        <v>31</v>
      </c>
      <c r="AJ3" s="6">
        <f t="shared" si="3"/>
        <v>32</v>
      </c>
      <c r="AK3" s="6">
        <f t="shared" si="3"/>
        <v>33</v>
      </c>
      <c r="AL3" s="6">
        <f t="shared" si="3"/>
        <v>34</v>
      </c>
      <c r="AM3" s="6">
        <f t="shared" si="3"/>
        <v>35</v>
      </c>
      <c r="AN3" s="6">
        <f t="shared" si="3"/>
        <v>36</v>
      </c>
      <c r="AO3" s="6"/>
      <c r="AP3" s="6"/>
      <c r="AQ3" s="6"/>
    </row>
    <row r="4" spans="2:43" s="3" customFormat="1" x14ac:dyDescent="0.55000000000000004">
      <c r="B4" s="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2:43" s="3" customFormat="1" x14ac:dyDescent="0.55000000000000004">
      <c r="B5" s="34" t="s">
        <v>33</v>
      </c>
      <c r="C5" s="27"/>
      <c r="D5" s="28"/>
      <c r="E5" s="30">
        <f>+'Revenue Build'!$D$11</f>
        <v>984</v>
      </c>
      <c r="F5" s="30">
        <f>+'Revenue Build'!$D$11</f>
        <v>984</v>
      </c>
      <c r="G5" s="30">
        <f>+'Revenue Build'!$D$11</f>
        <v>984</v>
      </c>
      <c r="H5" s="30">
        <f>+'Revenue Build'!$D$11</f>
        <v>984</v>
      </c>
      <c r="I5" s="30">
        <f>+'Revenue Build'!$D$11</f>
        <v>984</v>
      </c>
      <c r="J5" s="30">
        <f>+'Revenue Build'!$D$11</f>
        <v>984</v>
      </c>
      <c r="K5" s="30">
        <f>+'Revenue Build'!$D$11</f>
        <v>984</v>
      </c>
      <c r="L5" s="30">
        <f>+'Revenue Build'!$D$11</f>
        <v>984</v>
      </c>
      <c r="M5" s="30">
        <f>+'Revenue Build'!$D$11</f>
        <v>984</v>
      </c>
      <c r="N5" s="30">
        <f>+'Revenue Build'!$D$11</f>
        <v>984</v>
      </c>
      <c r="O5" s="30">
        <f>+'Revenue Build'!$D$11</f>
        <v>984</v>
      </c>
      <c r="P5" s="30">
        <f>+'Revenue Build'!$D$11</f>
        <v>984</v>
      </c>
      <c r="Q5" s="30">
        <f>+'Revenue Build'!$D$11</f>
        <v>984</v>
      </c>
      <c r="R5" s="30">
        <f>+'Revenue Build'!$D$11</f>
        <v>984</v>
      </c>
      <c r="S5" s="30">
        <f>+'Revenue Build'!$D$11</f>
        <v>984</v>
      </c>
      <c r="T5" s="30">
        <f>+'Revenue Build'!$D$11</f>
        <v>984</v>
      </c>
      <c r="U5" s="30">
        <f>+'Revenue Build'!$D$11</f>
        <v>984</v>
      </c>
      <c r="V5" s="30">
        <f>+'Revenue Build'!$D$11</f>
        <v>984</v>
      </c>
      <c r="W5" s="30">
        <f>+'Revenue Build'!$D$11</f>
        <v>984</v>
      </c>
      <c r="X5" s="30">
        <f>+'Revenue Build'!$D$11</f>
        <v>984</v>
      </c>
      <c r="Y5" s="30">
        <f>+'Revenue Build'!$D$11</f>
        <v>984</v>
      </c>
      <c r="Z5" s="30">
        <f>+'Revenue Build'!$D$11</f>
        <v>984</v>
      </c>
      <c r="AA5" s="30">
        <f>+'Revenue Build'!$D$11</f>
        <v>984</v>
      </c>
      <c r="AB5" s="30">
        <f>+'Revenue Build'!$D$11</f>
        <v>984</v>
      </c>
      <c r="AC5" s="30">
        <f>+'Revenue Build'!$D$11</f>
        <v>984</v>
      </c>
      <c r="AD5" s="30">
        <f>+'Revenue Build'!$D$11</f>
        <v>984</v>
      </c>
      <c r="AE5" s="30">
        <f>+'Revenue Build'!$D$11</f>
        <v>984</v>
      </c>
      <c r="AF5" s="30">
        <f>+'Revenue Build'!$D$11</f>
        <v>984</v>
      </c>
      <c r="AG5" s="30">
        <f>+'Revenue Build'!$D$11</f>
        <v>984</v>
      </c>
      <c r="AH5" s="30">
        <f>+'Revenue Build'!$D$11</f>
        <v>984</v>
      </c>
      <c r="AI5" s="30">
        <f>+'Revenue Build'!$D$11</f>
        <v>984</v>
      </c>
      <c r="AJ5" s="30">
        <f>+'Revenue Build'!$D$11</f>
        <v>984</v>
      </c>
      <c r="AK5" s="30">
        <f>+'Revenue Build'!$D$11</f>
        <v>984</v>
      </c>
      <c r="AL5" s="30">
        <f>+'Revenue Build'!$D$11</f>
        <v>984</v>
      </c>
      <c r="AM5" s="30">
        <f>+'Revenue Build'!$D$11</f>
        <v>984</v>
      </c>
      <c r="AN5" s="30">
        <f>+'Revenue Build'!$D$11</f>
        <v>984</v>
      </c>
      <c r="AO5" s="30"/>
      <c r="AP5" s="30"/>
      <c r="AQ5" s="30"/>
    </row>
    <row r="6" spans="2:43" s="3" customFormat="1" x14ac:dyDescent="0.55000000000000004">
      <c r="B6" s="34" t="s">
        <v>26</v>
      </c>
      <c r="C6" s="27"/>
      <c r="D6" s="28"/>
      <c r="E6" s="31">
        <f ca="1">+'Revenue Build'!$E$14</f>
        <v>18</v>
      </c>
      <c r="F6" s="31">
        <f ca="1">+'Revenue Build'!$E$14</f>
        <v>18</v>
      </c>
      <c r="G6" s="31">
        <f ca="1">+'Revenue Build'!$E$14</f>
        <v>18</v>
      </c>
      <c r="H6" s="31">
        <f ca="1">+'Revenue Build'!$E$14</f>
        <v>18</v>
      </c>
      <c r="I6" s="31">
        <f ca="1">+'Revenue Build'!$E$14</f>
        <v>18</v>
      </c>
      <c r="J6" s="31">
        <f ca="1">+'Revenue Build'!$E$14</f>
        <v>18</v>
      </c>
      <c r="K6" s="31">
        <f ca="1">+'Revenue Build'!$E$14</f>
        <v>18</v>
      </c>
      <c r="L6" s="31">
        <f ca="1">+'Revenue Build'!$E$14</f>
        <v>18</v>
      </c>
      <c r="M6" s="31">
        <f ca="1">+'Revenue Build'!$E$14</f>
        <v>18</v>
      </c>
      <c r="N6" s="31">
        <f ca="1">+'Revenue Build'!$E$14</f>
        <v>18</v>
      </c>
      <c r="O6" s="31">
        <f ca="1">+'Revenue Build'!$E$14</f>
        <v>18</v>
      </c>
      <c r="P6" s="31">
        <f ca="1">+'Revenue Build'!$E$14</f>
        <v>18</v>
      </c>
      <c r="Q6" s="31">
        <f ca="1">+'Revenue Build'!$E$14</f>
        <v>18</v>
      </c>
      <c r="R6" s="31">
        <f ca="1">+'Revenue Build'!$E$14</f>
        <v>18</v>
      </c>
      <c r="S6" s="31">
        <f ca="1">+'Revenue Build'!$E$14</f>
        <v>18</v>
      </c>
      <c r="T6" s="31">
        <f ca="1">+'Revenue Build'!$E$14</f>
        <v>18</v>
      </c>
      <c r="U6" s="31">
        <f ca="1">+'Revenue Build'!$E$14</f>
        <v>18</v>
      </c>
      <c r="V6" s="31">
        <f ca="1">+'Revenue Build'!$E$14</f>
        <v>18</v>
      </c>
      <c r="W6" s="31">
        <f ca="1">+'Revenue Build'!$E$14</f>
        <v>18</v>
      </c>
      <c r="X6" s="31">
        <f ca="1">+'Revenue Build'!$E$14</f>
        <v>18</v>
      </c>
      <c r="Y6" s="31">
        <f ca="1">+'Revenue Build'!$E$14</f>
        <v>18</v>
      </c>
      <c r="Z6" s="31">
        <f ca="1">+'Revenue Build'!$E$14</f>
        <v>18</v>
      </c>
      <c r="AA6" s="31">
        <f ca="1">+'Revenue Build'!$E$14</f>
        <v>18</v>
      </c>
      <c r="AB6" s="31">
        <f ca="1">+'Revenue Build'!$E$14</f>
        <v>18</v>
      </c>
      <c r="AC6" s="31">
        <f ca="1">+'Revenue Build'!$E$14</f>
        <v>18</v>
      </c>
      <c r="AD6" s="31">
        <f ca="1">+'Revenue Build'!$E$14</f>
        <v>18</v>
      </c>
      <c r="AE6" s="31">
        <f ca="1">+'Revenue Build'!$E$14</f>
        <v>18</v>
      </c>
      <c r="AF6" s="31">
        <f ca="1">+'Revenue Build'!$E$14</f>
        <v>18</v>
      </c>
      <c r="AG6" s="31">
        <f ca="1">+'Revenue Build'!$E$14</f>
        <v>18</v>
      </c>
      <c r="AH6" s="31">
        <f ca="1">+'Revenue Build'!$E$14</f>
        <v>18</v>
      </c>
      <c r="AI6" s="31">
        <f ca="1">+'Revenue Build'!$E$14</f>
        <v>18</v>
      </c>
      <c r="AJ6" s="31">
        <f ca="1">+'Revenue Build'!$E$14</f>
        <v>18</v>
      </c>
      <c r="AK6" s="31">
        <f ca="1">+'Revenue Build'!$E$14</f>
        <v>18</v>
      </c>
      <c r="AL6" s="31">
        <f ca="1">+'Revenue Build'!$E$14</f>
        <v>18</v>
      </c>
      <c r="AM6" s="31">
        <f ca="1">+'Revenue Build'!$E$14</f>
        <v>18</v>
      </c>
      <c r="AN6" s="31">
        <f ca="1">+'Revenue Build'!$E$14</f>
        <v>18</v>
      </c>
      <c r="AO6" s="31"/>
      <c r="AP6" s="31"/>
      <c r="AQ6" s="31"/>
    </row>
    <row r="7" spans="2:43" s="3" customFormat="1" x14ac:dyDescent="0.55000000000000004">
      <c r="B7" s="34" t="s">
        <v>31</v>
      </c>
      <c r="C7" s="27"/>
      <c r="D7" s="28"/>
      <c r="E7" s="32">
        <f>+'Revenue Build'!$D$21</f>
        <v>4</v>
      </c>
      <c r="F7" s="32">
        <f>+'Revenue Build'!$D$21</f>
        <v>4</v>
      </c>
      <c r="G7" s="32">
        <f>+'Revenue Build'!$D$21</f>
        <v>4</v>
      </c>
      <c r="H7" s="32">
        <f>+'Revenue Build'!$D$21</f>
        <v>4</v>
      </c>
      <c r="I7" s="32">
        <f>+'Revenue Build'!$D$21</f>
        <v>4</v>
      </c>
      <c r="J7" s="32">
        <f>+'Revenue Build'!$D$21</f>
        <v>4</v>
      </c>
      <c r="K7" s="32">
        <f>+'Revenue Build'!$D$21</f>
        <v>4</v>
      </c>
      <c r="L7" s="32">
        <f>+'Revenue Build'!$D$21</f>
        <v>4</v>
      </c>
      <c r="M7" s="32">
        <f>+'Revenue Build'!$D$21</f>
        <v>4</v>
      </c>
      <c r="N7" s="32">
        <f>+'Revenue Build'!$D$21</f>
        <v>4</v>
      </c>
      <c r="O7" s="32">
        <f>+'Revenue Build'!$D$21</f>
        <v>4</v>
      </c>
      <c r="P7" s="32">
        <f>+'Revenue Build'!$D$21</f>
        <v>4</v>
      </c>
      <c r="Q7" s="32">
        <f>+'Revenue Build'!$D$21</f>
        <v>4</v>
      </c>
      <c r="R7" s="32">
        <f>+'Revenue Build'!$D$21</f>
        <v>4</v>
      </c>
      <c r="S7" s="32">
        <f>+'Revenue Build'!$D$21</f>
        <v>4</v>
      </c>
      <c r="T7" s="32">
        <f>+'Revenue Build'!$D$21</f>
        <v>4</v>
      </c>
      <c r="U7" s="32">
        <f>+'Revenue Build'!$D$21</f>
        <v>4</v>
      </c>
      <c r="V7" s="32">
        <f>+'Revenue Build'!$D$21</f>
        <v>4</v>
      </c>
      <c r="W7" s="32">
        <f>+'Revenue Build'!$D$21</f>
        <v>4</v>
      </c>
      <c r="X7" s="32">
        <f>+'Revenue Build'!$D$21</f>
        <v>4</v>
      </c>
      <c r="Y7" s="32">
        <f>+'Revenue Build'!$D$21</f>
        <v>4</v>
      </c>
      <c r="Z7" s="32">
        <f>+'Revenue Build'!$D$21</f>
        <v>4</v>
      </c>
      <c r="AA7" s="32">
        <f>+'Revenue Build'!$D$21</f>
        <v>4</v>
      </c>
      <c r="AB7" s="32">
        <f>+'Revenue Build'!$D$21</f>
        <v>4</v>
      </c>
      <c r="AC7" s="32">
        <f>+'Revenue Build'!$D$21</f>
        <v>4</v>
      </c>
      <c r="AD7" s="32">
        <f>+'Revenue Build'!$D$21</f>
        <v>4</v>
      </c>
      <c r="AE7" s="32">
        <f>+'Revenue Build'!$D$21</f>
        <v>4</v>
      </c>
      <c r="AF7" s="32">
        <f>+'Revenue Build'!$D$21</f>
        <v>4</v>
      </c>
      <c r="AG7" s="32">
        <f>+'Revenue Build'!$D$21</f>
        <v>4</v>
      </c>
      <c r="AH7" s="32">
        <f>+'Revenue Build'!$D$21</f>
        <v>4</v>
      </c>
      <c r="AI7" s="32">
        <f>+'Revenue Build'!$D$21</f>
        <v>4</v>
      </c>
      <c r="AJ7" s="32">
        <f>+'Revenue Build'!$D$21</f>
        <v>4</v>
      </c>
      <c r="AK7" s="32">
        <f>+'Revenue Build'!$D$21</f>
        <v>4</v>
      </c>
      <c r="AL7" s="32">
        <f>+'Revenue Build'!$D$21</f>
        <v>4</v>
      </c>
      <c r="AM7" s="32">
        <f>+'Revenue Build'!$D$21</f>
        <v>4</v>
      </c>
      <c r="AN7" s="32">
        <f>+'Revenue Build'!$D$21</f>
        <v>4</v>
      </c>
      <c r="AO7" s="32"/>
      <c r="AP7" s="32"/>
      <c r="AQ7" s="32"/>
    </row>
    <row r="8" spans="2:43" s="3" customFormat="1" x14ac:dyDescent="0.55000000000000004">
      <c r="B8" s="34" t="s">
        <v>34</v>
      </c>
      <c r="C8" s="33"/>
      <c r="D8" s="39"/>
      <c r="E8" s="40">
        <f ca="1">+E5*E6*E7</f>
        <v>70848</v>
      </c>
      <c r="F8" s="40">
        <f t="shared" ref="F8:P8" ca="1" si="4">+F5*F6*F7</f>
        <v>70848</v>
      </c>
      <c r="G8" s="40">
        <f t="shared" ca="1" si="4"/>
        <v>70848</v>
      </c>
      <c r="H8" s="40">
        <f t="shared" ca="1" si="4"/>
        <v>70848</v>
      </c>
      <c r="I8" s="40">
        <f t="shared" ca="1" si="4"/>
        <v>70848</v>
      </c>
      <c r="J8" s="40">
        <f t="shared" ca="1" si="4"/>
        <v>70848</v>
      </c>
      <c r="K8" s="40">
        <f t="shared" ca="1" si="4"/>
        <v>70848</v>
      </c>
      <c r="L8" s="40">
        <f t="shared" ca="1" si="4"/>
        <v>70848</v>
      </c>
      <c r="M8" s="40">
        <f t="shared" ca="1" si="4"/>
        <v>70848</v>
      </c>
      <c r="N8" s="40">
        <f t="shared" ca="1" si="4"/>
        <v>70848</v>
      </c>
      <c r="O8" s="40">
        <f t="shared" ca="1" si="4"/>
        <v>70848</v>
      </c>
      <c r="P8" s="40">
        <f t="shared" ca="1" si="4"/>
        <v>70848</v>
      </c>
      <c r="Q8" s="40">
        <f t="shared" ref="Q8" ca="1" si="5">+Q5*Q6*Q7</f>
        <v>70848</v>
      </c>
      <c r="R8" s="40">
        <f t="shared" ref="R8" ca="1" si="6">+R5*R6*R7</f>
        <v>70848</v>
      </c>
      <c r="S8" s="40">
        <f t="shared" ref="S8" ca="1" si="7">+S5*S6*S7</f>
        <v>70848</v>
      </c>
      <c r="T8" s="40">
        <f t="shared" ref="T8" ca="1" si="8">+T5*T6*T7</f>
        <v>70848</v>
      </c>
      <c r="U8" s="40">
        <f t="shared" ref="U8" ca="1" si="9">+U5*U6*U7</f>
        <v>70848</v>
      </c>
      <c r="V8" s="40">
        <f t="shared" ref="V8" ca="1" si="10">+V5*V6*V7</f>
        <v>70848</v>
      </c>
      <c r="W8" s="40">
        <f t="shared" ref="W8" ca="1" si="11">+W5*W6*W7</f>
        <v>70848</v>
      </c>
      <c r="X8" s="40">
        <f t="shared" ref="X8" ca="1" si="12">+X5*X6*X7</f>
        <v>70848</v>
      </c>
      <c r="Y8" s="40">
        <f t="shared" ref="Y8" ca="1" si="13">+Y5*Y6*Y7</f>
        <v>70848</v>
      </c>
      <c r="Z8" s="40">
        <f t="shared" ref="Z8" ca="1" si="14">+Z5*Z6*Z7</f>
        <v>70848</v>
      </c>
      <c r="AA8" s="40">
        <f t="shared" ref="AA8" ca="1" si="15">+AA5*AA6*AA7</f>
        <v>70848</v>
      </c>
      <c r="AB8" s="40">
        <f t="shared" ref="AB8" ca="1" si="16">+AB5*AB6*AB7</f>
        <v>70848</v>
      </c>
      <c r="AC8" s="40">
        <f t="shared" ref="AC8" ca="1" si="17">+AC5*AC6*AC7</f>
        <v>70848</v>
      </c>
      <c r="AD8" s="40">
        <f t="shared" ref="AD8" ca="1" si="18">+AD5*AD6*AD7</f>
        <v>70848</v>
      </c>
      <c r="AE8" s="40">
        <f t="shared" ref="AE8" ca="1" si="19">+AE5*AE6*AE7</f>
        <v>70848</v>
      </c>
      <c r="AF8" s="40">
        <f t="shared" ref="AF8" ca="1" si="20">+AF5*AF6*AF7</f>
        <v>70848</v>
      </c>
      <c r="AG8" s="40">
        <f t="shared" ref="AG8" ca="1" si="21">+AG5*AG6*AG7</f>
        <v>70848</v>
      </c>
      <c r="AH8" s="40">
        <f t="shared" ref="AH8" ca="1" si="22">+AH5*AH6*AH7</f>
        <v>70848</v>
      </c>
      <c r="AI8" s="40">
        <f t="shared" ref="AI8" ca="1" si="23">+AI5*AI6*AI7</f>
        <v>70848</v>
      </c>
      <c r="AJ8" s="40">
        <f t="shared" ref="AJ8" ca="1" si="24">+AJ5*AJ6*AJ7</f>
        <v>70848</v>
      </c>
      <c r="AK8" s="40">
        <f t="shared" ref="AK8" ca="1" si="25">+AK5*AK6*AK7</f>
        <v>70848</v>
      </c>
      <c r="AL8" s="40">
        <f t="shared" ref="AL8" ca="1" si="26">+AL5*AL6*AL7</f>
        <v>70848</v>
      </c>
      <c r="AM8" s="40">
        <f t="shared" ref="AM8" ca="1" si="27">+AM5*AM6*AM7</f>
        <v>70848</v>
      </c>
      <c r="AN8" s="40">
        <f t="shared" ref="AN8" ca="1" si="28">+AN5*AN6*AN7</f>
        <v>70848</v>
      </c>
      <c r="AO8" s="40"/>
      <c r="AP8" s="40"/>
      <c r="AQ8" s="40"/>
    </row>
    <row r="9" spans="2:43" x14ac:dyDescent="0.55000000000000004">
      <c r="B9" s="37" t="s">
        <v>30</v>
      </c>
      <c r="C9" s="8"/>
      <c r="D9" s="8"/>
      <c r="E9" s="38">
        <f>+'Revenue Build'!E29</f>
        <v>0.125</v>
      </c>
      <c r="F9" s="38">
        <f>+'Revenue Build'!F29</f>
        <v>0.25</v>
      </c>
      <c r="G9" s="38">
        <f>+'Revenue Build'!G29</f>
        <v>0.375</v>
      </c>
      <c r="H9" s="38">
        <f>+'Revenue Build'!H29</f>
        <v>0.5</v>
      </c>
      <c r="I9" s="38">
        <f>+'Revenue Build'!I29</f>
        <v>0.55000000000000004</v>
      </c>
      <c r="J9" s="38">
        <f>+'Revenue Build'!J29</f>
        <v>0.60000000000000009</v>
      </c>
      <c r="K9" s="38">
        <f>+'Revenue Build'!K29</f>
        <v>0.65000000000000013</v>
      </c>
      <c r="L9" s="38">
        <f>+'Revenue Build'!L29</f>
        <v>0.70000000000000018</v>
      </c>
      <c r="M9" s="38">
        <f>+'Revenue Build'!M29</f>
        <v>0.75000000000000022</v>
      </c>
      <c r="N9" s="38">
        <f>+'Revenue Build'!N29</f>
        <v>0.80000000000000027</v>
      </c>
      <c r="O9" s="38">
        <f>+'Revenue Build'!O29</f>
        <v>0.85000000000000031</v>
      </c>
      <c r="P9" s="38">
        <f>+'Revenue Build'!P29</f>
        <v>0.90000000000000036</v>
      </c>
      <c r="Q9" s="38">
        <f>+'Revenue Build'!Q29</f>
        <v>0.9500000000000004</v>
      </c>
      <c r="R9" s="38">
        <f>+'Revenue Build'!R29</f>
        <v>1.0000000000000004</v>
      </c>
      <c r="S9" s="38">
        <f>+'Revenue Build'!S29</f>
        <v>1.0000000000000004</v>
      </c>
      <c r="T9" s="38">
        <f>+'Revenue Build'!T29</f>
        <v>1.0000000000000004</v>
      </c>
      <c r="U9" s="38">
        <f>+'Revenue Build'!U29</f>
        <v>1.0000000000000004</v>
      </c>
      <c r="V9" s="38">
        <f>+'Revenue Build'!V29</f>
        <v>1.0000000000000004</v>
      </c>
      <c r="W9" s="38">
        <f>+'Revenue Build'!W29</f>
        <v>1.0000000000000004</v>
      </c>
      <c r="X9" s="38">
        <f>+'Revenue Build'!X29</f>
        <v>1.0000000000000004</v>
      </c>
      <c r="Y9" s="38">
        <f>+'Revenue Build'!Y29</f>
        <v>1.0000000000000004</v>
      </c>
      <c r="Z9" s="38">
        <f>+'Revenue Build'!Z29</f>
        <v>1.0000000000000004</v>
      </c>
      <c r="AA9" s="38">
        <f>+'Revenue Build'!AA29</f>
        <v>1.0000000000000004</v>
      </c>
      <c r="AB9" s="38">
        <f>+'Revenue Build'!AB29</f>
        <v>1.0000000000000004</v>
      </c>
      <c r="AC9" s="38">
        <f>+'Revenue Build'!AC29</f>
        <v>1.0000000000000004</v>
      </c>
      <c r="AD9" s="38">
        <f>+'Revenue Build'!AD29</f>
        <v>1.0000000000000004</v>
      </c>
      <c r="AE9" s="38">
        <f>+'Revenue Build'!AE29</f>
        <v>1.0000000000000004</v>
      </c>
      <c r="AF9" s="38">
        <f>+'Revenue Build'!AF29</f>
        <v>1.0000000000000004</v>
      </c>
      <c r="AG9" s="38">
        <f>+'Revenue Build'!AG29</f>
        <v>1.0000000000000004</v>
      </c>
      <c r="AH9" s="38">
        <f>+'Revenue Build'!AH29</f>
        <v>1.0000000000000004</v>
      </c>
      <c r="AI9" s="38">
        <f>+'Revenue Build'!AI29</f>
        <v>1.0000000000000004</v>
      </c>
      <c r="AJ9" s="38">
        <f>+'Revenue Build'!AJ29</f>
        <v>1.0000000000000004</v>
      </c>
      <c r="AK9" s="38">
        <f>+'Revenue Build'!AK29</f>
        <v>1.0000000000000004</v>
      </c>
      <c r="AL9" s="38">
        <f>+'Revenue Build'!AL29</f>
        <v>1.0000000000000004</v>
      </c>
      <c r="AM9" s="38">
        <f>+'Revenue Build'!AM29</f>
        <v>1.0000000000000004</v>
      </c>
      <c r="AN9" s="38">
        <f>+'Revenue Build'!AN29</f>
        <v>1.0000000000000004</v>
      </c>
      <c r="AO9" s="38"/>
      <c r="AP9" s="38"/>
      <c r="AQ9" s="38"/>
    </row>
    <row r="10" spans="2:43" x14ac:dyDescent="0.55000000000000004">
      <c r="B10" s="3" t="s">
        <v>32</v>
      </c>
      <c r="E10" s="36">
        <f ca="1">+E8*E9</f>
        <v>8856</v>
      </c>
      <c r="F10" s="36">
        <f t="shared" ref="F10:P10" ca="1" si="29">+F8*F9</f>
        <v>17712</v>
      </c>
      <c r="G10" s="36">
        <f t="shared" ca="1" si="29"/>
        <v>26568</v>
      </c>
      <c r="H10" s="36">
        <f t="shared" ca="1" si="29"/>
        <v>35424</v>
      </c>
      <c r="I10" s="36">
        <f t="shared" ca="1" si="29"/>
        <v>38966.400000000001</v>
      </c>
      <c r="J10" s="36">
        <f t="shared" ca="1" si="29"/>
        <v>42508.800000000003</v>
      </c>
      <c r="K10" s="36">
        <f t="shared" ca="1" si="29"/>
        <v>46051.200000000012</v>
      </c>
      <c r="L10" s="36">
        <f t="shared" ca="1" si="29"/>
        <v>49593.600000000013</v>
      </c>
      <c r="M10" s="36">
        <f t="shared" ca="1" si="29"/>
        <v>53136.000000000015</v>
      </c>
      <c r="N10" s="36">
        <f t="shared" ca="1" si="29"/>
        <v>56678.400000000016</v>
      </c>
      <c r="O10" s="36">
        <f t="shared" ca="1" si="29"/>
        <v>60220.800000000025</v>
      </c>
      <c r="P10" s="36">
        <f t="shared" ca="1" si="29"/>
        <v>63763.200000000026</v>
      </c>
      <c r="Q10" s="36">
        <f t="shared" ref="Q10" ca="1" si="30">+Q8*Q9</f>
        <v>67305.600000000035</v>
      </c>
      <c r="R10" s="36">
        <f t="shared" ref="R10" ca="1" si="31">+R8*R9</f>
        <v>70848.000000000029</v>
      </c>
      <c r="S10" s="36">
        <f t="shared" ref="S10" ca="1" si="32">+S8*S9</f>
        <v>70848.000000000029</v>
      </c>
      <c r="T10" s="36">
        <f t="shared" ref="T10" ca="1" si="33">+T8*T9</f>
        <v>70848.000000000029</v>
      </c>
      <c r="U10" s="36">
        <f t="shared" ref="U10" ca="1" si="34">+U8*U9</f>
        <v>70848.000000000029</v>
      </c>
      <c r="V10" s="36">
        <f t="shared" ref="V10" ca="1" si="35">+V8*V9</f>
        <v>70848.000000000029</v>
      </c>
      <c r="W10" s="36">
        <f t="shared" ref="W10" ca="1" si="36">+W8*W9</f>
        <v>70848.000000000029</v>
      </c>
      <c r="X10" s="36">
        <f t="shared" ref="X10" ca="1" si="37">+X8*X9</f>
        <v>70848.000000000029</v>
      </c>
      <c r="Y10" s="36">
        <f t="shared" ref="Y10" ca="1" si="38">+Y8*Y9</f>
        <v>70848.000000000029</v>
      </c>
      <c r="Z10" s="36">
        <f t="shared" ref="Z10" ca="1" si="39">+Z8*Z9</f>
        <v>70848.000000000029</v>
      </c>
      <c r="AA10" s="36">
        <f t="shared" ref="AA10" ca="1" si="40">+AA8*AA9</f>
        <v>70848.000000000029</v>
      </c>
      <c r="AB10" s="36">
        <f t="shared" ref="AB10" ca="1" si="41">+AB8*AB9</f>
        <v>70848.000000000029</v>
      </c>
      <c r="AC10" s="36">
        <f t="shared" ref="AC10" ca="1" si="42">+AC8*AC9</f>
        <v>70848.000000000029</v>
      </c>
      <c r="AD10" s="36">
        <f t="shared" ref="AD10" ca="1" si="43">+AD8*AD9</f>
        <v>70848.000000000029</v>
      </c>
      <c r="AE10" s="36">
        <f t="shared" ref="AE10" ca="1" si="44">+AE8*AE9</f>
        <v>70848.000000000029</v>
      </c>
      <c r="AF10" s="36">
        <f t="shared" ref="AF10" ca="1" si="45">+AF8*AF9</f>
        <v>70848.000000000029</v>
      </c>
      <c r="AG10" s="36">
        <f t="shared" ref="AG10" ca="1" si="46">+AG8*AG9</f>
        <v>70848.000000000029</v>
      </c>
      <c r="AH10" s="36">
        <f t="shared" ref="AH10" ca="1" si="47">+AH8*AH9</f>
        <v>70848.000000000029</v>
      </c>
      <c r="AI10" s="36">
        <f t="shared" ref="AI10" ca="1" si="48">+AI8*AI9</f>
        <v>70848.000000000029</v>
      </c>
      <c r="AJ10" s="36">
        <f t="shared" ref="AJ10" ca="1" si="49">+AJ8*AJ9</f>
        <v>70848.000000000029</v>
      </c>
      <c r="AK10" s="36">
        <f t="shared" ref="AK10" ca="1" si="50">+AK8*AK9</f>
        <v>70848.000000000029</v>
      </c>
      <c r="AL10" s="36">
        <f t="shared" ref="AL10" ca="1" si="51">+AL8*AL9</f>
        <v>70848.000000000029</v>
      </c>
      <c r="AM10" s="36">
        <f t="shared" ref="AM10" ca="1" si="52">+AM8*AM9</f>
        <v>70848.000000000029</v>
      </c>
      <c r="AN10" s="36">
        <f t="shared" ref="AN10" ca="1" si="53">+AN8*AN9</f>
        <v>70848.000000000029</v>
      </c>
      <c r="AO10" s="36"/>
      <c r="AP10" s="36"/>
      <c r="AQ10" s="36"/>
    </row>
    <row r="11" spans="2:43" s="50" customFormat="1" x14ac:dyDescent="0.55000000000000004">
      <c r="B11" s="26" t="s">
        <v>74</v>
      </c>
      <c r="E11" s="66"/>
      <c r="F11" s="67">
        <f ca="1">+F10/E10-1</f>
        <v>1</v>
      </c>
      <c r="G11" s="67">
        <f t="shared" ref="G11:P11" ca="1" si="54">+G10/F10-1</f>
        <v>0.5</v>
      </c>
      <c r="H11" s="67">
        <f t="shared" ca="1" si="54"/>
        <v>0.33333333333333326</v>
      </c>
      <c r="I11" s="67">
        <f t="shared" ca="1" si="54"/>
        <v>0.10000000000000009</v>
      </c>
      <c r="J11" s="67">
        <f t="shared" ca="1" si="54"/>
        <v>9.090909090909105E-2</v>
      </c>
      <c r="K11" s="67">
        <f t="shared" ca="1" si="54"/>
        <v>8.3333333333333481E-2</v>
      </c>
      <c r="L11" s="67">
        <f t="shared" ca="1" si="54"/>
        <v>7.6923076923076872E-2</v>
      </c>
      <c r="M11" s="67">
        <f t="shared" ca="1" si="54"/>
        <v>7.1428571428571397E-2</v>
      </c>
      <c r="N11" s="67">
        <f t="shared" ca="1" si="54"/>
        <v>6.6666666666666652E-2</v>
      </c>
      <c r="O11" s="67">
        <f t="shared" ca="1" si="54"/>
        <v>6.2500000000000222E-2</v>
      </c>
      <c r="P11" s="67">
        <f t="shared" ca="1" si="54"/>
        <v>5.8823529411764719E-2</v>
      </c>
      <c r="Q11" s="67">
        <f t="shared" ref="Q11" ca="1" si="55">+Q10/P10-1</f>
        <v>5.555555555555558E-2</v>
      </c>
      <c r="R11" s="67">
        <f t="shared" ref="R11" ca="1" si="56">+R10/Q10-1</f>
        <v>5.2631578947368363E-2</v>
      </c>
      <c r="S11" s="67">
        <f t="shared" ref="S11" ca="1" si="57">+S10/R10-1</f>
        <v>0</v>
      </c>
      <c r="T11" s="67">
        <f t="shared" ref="T11" ca="1" si="58">+T10/S10-1</f>
        <v>0</v>
      </c>
      <c r="U11" s="67">
        <f t="shared" ref="U11" ca="1" si="59">+U10/T10-1</f>
        <v>0</v>
      </c>
      <c r="V11" s="67">
        <f t="shared" ref="V11" ca="1" si="60">+V10/U10-1</f>
        <v>0</v>
      </c>
      <c r="W11" s="67">
        <f t="shared" ref="W11" ca="1" si="61">+W10/V10-1</f>
        <v>0</v>
      </c>
      <c r="X11" s="67">
        <f t="shared" ref="X11" ca="1" si="62">+X10/W10-1</f>
        <v>0</v>
      </c>
      <c r="Y11" s="67">
        <f t="shared" ref="Y11" ca="1" si="63">+Y10/X10-1</f>
        <v>0</v>
      </c>
      <c r="Z11" s="67">
        <f t="shared" ref="Z11" ca="1" si="64">+Z10/Y10-1</f>
        <v>0</v>
      </c>
      <c r="AA11" s="67">
        <f t="shared" ref="AA11" ca="1" si="65">+AA10/Z10-1</f>
        <v>0</v>
      </c>
      <c r="AB11" s="67">
        <f t="shared" ref="AB11" ca="1" si="66">+AB10/AA10-1</f>
        <v>0</v>
      </c>
      <c r="AC11" s="67">
        <f t="shared" ref="AC11" ca="1" si="67">+AC10/AB10-1</f>
        <v>0</v>
      </c>
      <c r="AD11" s="67">
        <f t="shared" ref="AD11" ca="1" si="68">+AD10/AC10-1</f>
        <v>0</v>
      </c>
      <c r="AE11" s="67">
        <f t="shared" ref="AE11" ca="1" si="69">+AE10/AD10-1</f>
        <v>0</v>
      </c>
      <c r="AF11" s="67">
        <f t="shared" ref="AF11" ca="1" si="70">+AF10/AE10-1</f>
        <v>0</v>
      </c>
      <c r="AG11" s="67">
        <f t="shared" ref="AG11" ca="1" si="71">+AG10/AF10-1</f>
        <v>0</v>
      </c>
      <c r="AH11" s="67">
        <f t="shared" ref="AH11" ca="1" si="72">+AH10/AG10-1</f>
        <v>0</v>
      </c>
      <c r="AI11" s="67">
        <f t="shared" ref="AI11" ca="1" si="73">+AI10/AH10-1</f>
        <v>0</v>
      </c>
      <c r="AJ11" s="67">
        <f t="shared" ref="AJ11" ca="1" si="74">+AJ10/AI10-1</f>
        <v>0</v>
      </c>
      <c r="AK11" s="67">
        <f t="shared" ref="AK11" ca="1" si="75">+AK10/AJ10-1</f>
        <v>0</v>
      </c>
      <c r="AL11" s="67">
        <f t="shared" ref="AL11" ca="1" si="76">+AL10/AK10-1</f>
        <v>0</v>
      </c>
      <c r="AM11" s="67">
        <f t="shared" ref="AM11" ca="1" si="77">+AM10/AL10-1</f>
        <v>0</v>
      </c>
      <c r="AN11" s="67">
        <f t="shared" ref="AN11" ca="1" si="78">+AN10/AM10-1</f>
        <v>0</v>
      </c>
      <c r="AO11" s="67"/>
      <c r="AP11" s="67"/>
      <c r="AQ11" s="67"/>
    </row>
    <row r="12" spans="2:43" x14ac:dyDescent="0.55000000000000004">
      <c r="B12" s="3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2:43" x14ac:dyDescent="0.55000000000000004">
      <c r="B13" s="3" t="s">
        <v>76</v>
      </c>
      <c r="E13" s="36">
        <f ca="1">+'Costs Calc'!$D$70</f>
        <v>11916</v>
      </c>
      <c r="F13" s="36">
        <f ca="1">+'Costs Calc'!$D$70</f>
        <v>11916</v>
      </c>
      <c r="G13" s="36">
        <f ca="1">+'Costs Calc'!$D$70</f>
        <v>11916</v>
      </c>
      <c r="H13" s="36">
        <f ca="1">+'Costs Calc'!$D$70</f>
        <v>11916</v>
      </c>
      <c r="I13" s="36">
        <f ca="1">+'Costs Calc'!$D$70</f>
        <v>11916</v>
      </c>
      <c r="J13" s="36">
        <f ca="1">+'Costs Calc'!$D$70</f>
        <v>11916</v>
      </c>
      <c r="K13" s="36">
        <f ca="1">+'Costs Calc'!$D$70</f>
        <v>11916</v>
      </c>
      <c r="L13" s="36">
        <f ca="1">+'Costs Calc'!$D$70</f>
        <v>11916</v>
      </c>
      <c r="M13" s="36">
        <f ca="1">+'Costs Calc'!$D$70</f>
        <v>11916</v>
      </c>
      <c r="N13" s="36">
        <f ca="1">+'Costs Calc'!$D$70</f>
        <v>11916</v>
      </c>
      <c r="O13" s="36">
        <f ca="1">+'Costs Calc'!$D$70</f>
        <v>11916</v>
      </c>
      <c r="P13" s="36">
        <f ca="1">+'Costs Calc'!$D$70</f>
        <v>11916</v>
      </c>
      <c r="Q13" s="36">
        <f ca="1">+'Costs Calc'!$D$70</f>
        <v>11916</v>
      </c>
      <c r="R13" s="36">
        <f ca="1">+'Costs Calc'!$D$70</f>
        <v>11916</v>
      </c>
      <c r="S13" s="36">
        <f ca="1">+'Costs Calc'!$D$70</f>
        <v>11916</v>
      </c>
      <c r="T13" s="36">
        <f ca="1">+'Costs Calc'!$D$70</f>
        <v>11916</v>
      </c>
      <c r="U13" s="36">
        <f ca="1">+'Costs Calc'!$D$70</f>
        <v>11916</v>
      </c>
      <c r="V13" s="36">
        <f ca="1">+'Costs Calc'!$D$70</f>
        <v>11916</v>
      </c>
      <c r="W13" s="36">
        <f ca="1">+'Costs Calc'!$D$70</f>
        <v>11916</v>
      </c>
      <c r="X13" s="36">
        <f ca="1">+'Costs Calc'!$D$70</f>
        <v>11916</v>
      </c>
      <c r="Y13" s="36">
        <f ca="1">+'Costs Calc'!$D$70</f>
        <v>11916</v>
      </c>
      <c r="Z13" s="36">
        <f ca="1">+'Costs Calc'!$D$70</f>
        <v>11916</v>
      </c>
      <c r="AA13" s="36">
        <f ca="1">+'Costs Calc'!$D$70</f>
        <v>11916</v>
      </c>
      <c r="AB13" s="36">
        <f ca="1">+'Costs Calc'!$D$70</f>
        <v>11916</v>
      </c>
      <c r="AC13" s="36">
        <f ca="1">+'Costs Calc'!$D$70</f>
        <v>11916</v>
      </c>
      <c r="AD13" s="36">
        <f ca="1">+'Costs Calc'!$D$70</f>
        <v>11916</v>
      </c>
      <c r="AE13" s="36">
        <f ca="1">+'Costs Calc'!$D$70</f>
        <v>11916</v>
      </c>
      <c r="AF13" s="36">
        <f ca="1">+'Costs Calc'!$D$70</f>
        <v>11916</v>
      </c>
      <c r="AG13" s="36">
        <f ca="1">+'Costs Calc'!$D$70</f>
        <v>11916</v>
      </c>
      <c r="AH13" s="36">
        <f ca="1">+'Costs Calc'!$D$70</f>
        <v>11916</v>
      </c>
      <c r="AI13" s="36">
        <f ca="1">+'Costs Calc'!$D$70</f>
        <v>11916</v>
      </c>
      <c r="AJ13" s="36">
        <f ca="1">+'Costs Calc'!$D$70</f>
        <v>11916</v>
      </c>
      <c r="AK13" s="36">
        <f ca="1">+'Costs Calc'!$D$70</f>
        <v>11916</v>
      </c>
      <c r="AL13" s="36">
        <f ca="1">+'Costs Calc'!$D$70</f>
        <v>11916</v>
      </c>
      <c r="AM13" s="36">
        <f ca="1">+'Costs Calc'!$D$70</f>
        <v>11916</v>
      </c>
      <c r="AN13" s="36">
        <f ca="1">+'Costs Calc'!$D$70</f>
        <v>11916</v>
      </c>
      <c r="AO13" s="36"/>
      <c r="AP13" s="36"/>
      <c r="AQ13" s="36"/>
    </row>
    <row r="14" spans="2:43" s="50" customFormat="1" x14ac:dyDescent="0.55000000000000004">
      <c r="B14" s="26" t="s">
        <v>75</v>
      </c>
      <c r="E14" s="67">
        <f ca="1">+E13/E10</f>
        <v>1.3455284552845528</v>
      </c>
      <c r="F14" s="67">
        <f t="shared" ref="F14:P14" ca="1" si="79">+F13/F10</f>
        <v>0.67276422764227639</v>
      </c>
      <c r="G14" s="67">
        <f t="shared" ca="1" si="79"/>
        <v>0.44850948509485095</v>
      </c>
      <c r="H14" s="67">
        <f t="shared" ca="1" si="79"/>
        <v>0.3363821138211382</v>
      </c>
      <c r="I14" s="67">
        <f t="shared" ca="1" si="79"/>
        <v>0.30580192165558018</v>
      </c>
      <c r="J14" s="67">
        <f t="shared" ca="1" si="79"/>
        <v>0.28031842818428182</v>
      </c>
      <c r="K14" s="67">
        <f t="shared" ca="1" si="79"/>
        <v>0.25875547217010625</v>
      </c>
      <c r="L14" s="67">
        <f t="shared" ca="1" si="79"/>
        <v>0.24027293844367009</v>
      </c>
      <c r="M14" s="67">
        <f t="shared" ca="1" si="79"/>
        <v>0.22425474254742542</v>
      </c>
      <c r="N14" s="67">
        <f t="shared" ca="1" si="79"/>
        <v>0.21023882113821132</v>
      </c>
      <c r="O14" s="67">
        <f t="shared" ca="1" si="79"/>
        <v>0.19787183165949299</v>
      </c>
      <c r="P14" s="67">
        <f t="shared" ca="1" si="79"/>
        <v>0.18687895212285449</v>
      </c>
      <c r="Q14" s="67">
        <f t="shared" ref="Q14" ca="1" si="80">+Q13/Q10</f>
        <v>0.17704321780059898</v>
      </c>
      <c r="R14" s="67">
        <f t="shared" ref="R14" ca="1" si="81">+R13/R10</f>
        <v>0.16819105691056904</v>
      </c>
      <c r="S14" s="67">
        <f t="shared" ref="S14" ca="1" si="82">+S13/S10</f>
        <v>0.16819105691056904</v>
      </c>
      <c r="T14" s="67">
        <f t="shared" ref="T14" ca="1" si="83">+T13/T10</f>
        <v>0.16819105691056904</v>
      </c>
      <c r="U14" s="67">
        <f t="shared" ref="U14" ca="1" si="84">+U13/U10</f>
        <v>0.16819105691056904</v>
      </c>
      <c r="V14" s="67">
        <f t="shared" ref="V14" ca="1" si="85">+V13/V10</f>
        <v>0.16819105691056904</v>
      </c>
      <c r="W14" s="67">
        <f t="shared" ref="W14" ca="1" si="86">+W13/W10</f>
        <v>0.16819105691056904</v>
      </c>
      <c r="X14" s="67">
        <f t="shared" ref="X14" ca="1" si="87">+X13/X10</f>
        <v>0.16819105691056904</v>
      </c>
      <c r="Y14" s="67">
        <f t="shared" ref="Y14" ca="1" si="88">+Y13/Y10</f>
        <v>0.16819105691056904</v>
      </c>
      <c r="Z14" s="67">
        <f t="shared" ref="Z14" ca="1" si="89">+Z13/Z10</f>
        <v>0.16819105691056904</v>
      </c>
      <c r="AA14" s="67">
        <f t="shared" ref="AA14" ca="1" si="90">+AA13/AA10</f>
        <v>0.16819105691056904</v>
      </c>
      <c r="AB14" s="67">
        <f t="shared" ref="AB14" ca="1" si="91">+AB13/AB10</f>
        <v>0.16819105691056904</v>
      </c>
      <c r="AC14" s="67">
        <f t="shared" ref="AC14" ca="1" si="92">+AC13/AC10</f>
        <v>0.16819105691056904</v>
      </c>
      <c r="AD14" s="67">
        <f t="shared" ref="AD14" ca="1" si="93">+AD13/AD10</f>
        <v>0.16819105691056904</v>
      </c>
      <c r="AE14" s="67">
        <f t="shared" ref="AE14" ca="1" si="94">+AE13/AE10</f>
        <v>0.16819105691056904</v>
      </c>
      <c r="AF14" s="67">
        <f t="shared" ref="AF14" ca="1" si="95">+AF13/AF10</f>
        <v>0.16819105691056904</v>
      </c>
      <c r="AG14" s="67">
        <f t="shared" ref="AG14" ca="1" si="96">+AG13/AG10</f>
        <v>0.16819105691056904</v>
      </c>
      <c r="AH14" s="67">
        <f t="shared" ref="AH14" ca="1" si="97">+AH13/AH10</f>
        <v>0.16819105691056904</v>
      </c>
      <c r="AI14" s="67">
        <f t="shared" ref="AI14" ca="1" si="98">+AI13/AI10</f>
        <v>0.16819105691056904</v>
      </c>
      <c r="AJ14" s="67">
        <f t="shared" ref="AJ14" ca="1" si="99">+AJ13/AJ10</f>
        <v>0.16819105691056904</v>
      </c>
      <c r="AK14" s="67">
        <f t="shared" ref="AK14" ca="1" si="100">+AK13/AK10</f>
        <v>0.16819105691056904</v>
      </c>
      <c r="AL14" s="67">
        <f t="shared" ref="AL14" ca="1" si="101">+AL13/AL10</f>
        <v>0.16819105691056904</v>
      </c>
      <c r="AM14" s="67">
        <f t="shared" ref="AM14" ca="1" si="102">+AM13/AM10</f>
        <v>0.16819105691056904</v>
      </c>
      <c r="AN14" s="67">
        <f t="shared" ref="AN14" ca="1" si="103">+AN13/AN10</f>
        <v>0.16819105691056904</v>
      </c>
      <c r="AO14" s="67"/>
      <c r="AP14" s="67"/>
      <c r="AQ14" s="67"/>
    </row>
    <row r="15" spans="2:43" s="50" customFormat="1" x14ac:dyDescent="0.55000000000000004">
      <c r="B15" s="2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</row>
    <row r="16" spans="2:43" x14ac:dyDescent="0.55000000000000004">
      <c r="B16" s="27" t="s">
        <v>73</v>
      </c>
      <c r="C16" s="47"/>
      <c r="D16" s="47"/>
      <c r="E16" s="35">
        <f ca="1">+E10-E13</f>
        <v>-3060</v>
      </c>
      <c r="F16" s="35">
        <f t="shared" ref="F16:P16" ca="1" si="104">+F10-F13</f>
        <v>5796</v>
      </c>
      <c r="G16" s="35">
        <f t="shared" ca="1" si="104"/>
        <v>14652</v>
      </c>
      <c r="H16" s="35">
        <f t="shared" ca="1" si="104"/>
        <v>23508</v>
      </c>
      <c r="I16" s="35">
        <f t="shared" ca="1" si="104"/>
        <v>27050.400000000001</v>
      </c>
      <c r="J16" s="35">
        <f t="shared" ca="1" si="104"/>
        <v>30592.800000000003</v>
      </c>
      <c r="K16" s="35">
        <f t="shared" ca="1" si="104"/>
        <v>34135.200000000012</v>
      </c>
      <c r="L16" s="35">
        <f t="shared" ca="1" si="104"/>
        <v>37677.600000000013</v>
      </c>
      <c r="M16" s="35">
        <f t="shared" ca="1" si="104"/>
        <v>41220.000000000015</v>
      </c>
      <c r="N16" s="35">
        <f t="shared" ca="1" si="104"/>
        <v>44762.400000000016</v>
      </c>
      <c r="O16" s="35">
        <f t="shared" ca="1" si="104"/>
        <v>48304.800000000025</v>
      </c>
      <c r="P16" s="35">
        <f t="shared" ca="1" si="104"/>
        <v>51847.200000000026</v>
      </c>
      <c r="Q16" s="35">
        <f t="shared" ref="Q16:V16" ca="1" si="105">+Q10-Q13</f>
        <v>55389.600000000035</v>
      </c>
      <c r="R16" s="35">
        <f t="shared" ca="1" si="105"/>
        <v>58932.000000000029</v>
      </c>
      <c r="S16" s="35">
        <f t="shared" ca="1" si="105"/>
        <v>58932.000000000029</v>
      </c>
      <c r="T16" s="35">
        <f t="shared" ca="1" si="105"/>
        <v>58932.000000000029</v>
      </c>
      <c r="U16" s="35">
        <f t="shared" ca="1" si="105"/>
        <v>58932.000000000029</v>
      </c>
      <c r="V16" s="35">
        <f t="shared" ca="1" si="105"/>
        <v>58932.000000000029</v>
      </c>
      <c r="W16" s="35">
        <f t="shared" ref="W16:AG16" ca="1" si="106">+W10-W13</f>
        <v>58932.000000000029</v>
      </c>
      <c r="X16" s="35">
        <f t="shared" ca="1" si="106"/>
        <v>58932.000000000029</v>
      </c>
      <c r="Y16" s="35">
        <f t="shared" ca="1" si="106"/>
        <v>58932.000000000029</v>
      </c>
      <c r="Z16" s="35">
        <f t="shared" ca="1" si="106"/>
        <v>58932.000000000029</v>
      </c>
      <c r="AA16" s="35">
        <f t="shared" ca="1" si="106"/>
        <v>58932.000000000029</v>
      </c>
      <c r="AB16" s="35">
        <f t="shared" ca="1" si="106"/>
        <v>58932.000000000029</v>
      </c>
      <c r="AC16" s="35">
        <f t="shared" ca="1" si="106"/>
        <v>58932.000000000029</v>
      </c>
      <c r="AD16" s="35">
        <f t="shared" ca="1" si="106"/>
        <v>58932.000000000029</v>
      </c>
      <c r="AE16" s="35">
        <f t="shared" ca="1" si="106"/>
        <v>58932.000000000029</v>
      </c>
      <c r="AF16" s="35">
        <f t="shared" ca="1" si="106"/>
        <v>58932.000000000029</v>
      </c>
      <c r="AG16" s="35">
        <f t="shared" ca="1" si="106"/>
        <v>58932.000000000029</v>
      </c>
      <c r="AH16" s="35">
        <f t="shared" ref="AH16:AN16" ca="1" si="107">+AH10-AH13</f>
        <v>58932.000000000029</v>
      </c>
      <c r="AI16" s="35">
        <f t="shared" ca="1" si="107"/>
        <v>58932.000000000029</v>
      </c>
      <c r="AJ16" s="35">
        <f t="shared" ca="1" si="107"/>
        <v>58932.000000000029</v>
      </c>
      <c r="AK16" s="35">
        <f t="shared" ca="1" si="107"/>
        <v>58932.000000000029</v>
      </c>
      <c r="AL16" s="35">
        <f t="shared" ca="1" si="107"/>
        <v>58932.000000000029</v>
      </c>
      <c r="AM16" s="35">
        <f t="shared" ca="1" si="107"/>
        <v>58932.000000000029</v>
      </c>
      <c r="AN16" s="35">
        <f t="shared" ca="1" si="107"/>
        <v>58932.000000000029</v>
      </c>
      <c r="AO16" s="35"/>
      <c r="AP16" s="35"/>
      <c r="AQ16" s="35"/>
    </row>
    <row r="17" spans="2:43" s="50" customFormat="1" x14ac:dyDescent="0.55000000000000004">
      <c r="B17" s="26" t="s">
        <v>86</v>
      </c>
      <c r="E17" s="67">
        <f ca="1">+E16/E10</f>
        <v>-0.34552845528455284</v>
      </c>
      <c r="F17" s="67">
        <f t="shared" ref="F17:P17" ca="1" si="108">+F16/F10</f>
        <v>0.32723577235772355</v>
      </c>
      <c r="G17" s="67">
        <f t="shared" ca="1" si="108"/>
        <v>0.551490514905149</v>
      </c>
      <c r="H17" s="67">
        <f t="shared" ca="1" si="108"/>
        <v>0.66361788617886175</v>
      </c>
      <c r="I17" s="67">
        <f t="shared" ca="1" si="108"/>
        <v>0.69419807834441982</v>
      </c>
      <c r="J17" s="67">
        <f t="shared" ca="1" si="108"/>
        <v>0.71968157181571812</v>
      </c>
      <c r="K17" s="67">
        <f t="shared" ca="1" si="108"/>
        <v>0.7412445278298937</v>
      </c>
      <c r="L17" s="67">
        <f t="shared" ca="1" si="108"/>
        <v>0.75972706155632996</v>
      </c>
      <c r="M17" s="67">
        <f t="shared" ca="1" si="108"/>
        <v>0.77574525745257461</v>
      </c>
      <c r="N17" s="67">
        <f t="shared" ca="1" si="108"/>
        <v>0.78976117886178865</v>
      </c>
      <c r="O17" s="67">
        <f t="shared" ca="1" si="108"/>
        <v>0.80212816834050704</v>
      </c>
      <c r="P17" s="67">
        <f t="shared" ca="1" si="108"/>
        <v>0.81312104787714556</v>
      </c>
      <c r="Q17" s="67">
        <f t="shared" ref="Q17" ca="1" si="109">+Q16/Q10</f>
        <v>0.82295678219940105</v>
      </c>
      <c r="R17" s="67">
        <f t="shared" ref="R17" ca="1" si="110">+R16/R10</f>
        <v>0.83180894308943099</v>
      </c>
      <c r="S17" s="67">
        <f t="shared" ref="S17" ca="1" si="111">+S16/S10</f>
        <v>0.83180894308943099</v>
      </c>
      <c r="T17" s="67">
        <f t="shared" ref="T17" ca="1" si="112">+T16/T10</f>
        <v>0.83180894308943099</v>
      </c>
      <c r="U17" s="67">
        <f t="shared" ref="U17" ca="1" si="113">+U16/U10</f>
        <v>0.83180894308943099</v>
      </c>
      <c r="V17" s="67">
        <f t="shared" ref="V17" ca="1" si="114">+V16/V10</f>
        <v>0.83180894308943099</v>
      </c>
      <c r="W17" s="67">
        <f t="shared" ref="W17" ca="1" si="115">+W16/W10</f>
        <v>0.83180894308943099</v>
      </c>
      <c r="X17" s="67">
        <f t="shared" ref="X17" ca="1" si="116">+X16/X10</f>
        <v>0.83180894308943099</v>
      </c>
      <c r="Y17" s="67">
        <f t="shared" ref="Y17" ca="1" si="117">+Y16/Y10</f>
        <v>0.83180894308943099</v>
      </c>
      <c r="Z17" s="67">
        <f t="shared" ref="Z17" ca="1" si="118">+Z16/Z10</f>
        <v>0.83180894308943099</v>
      </c>
      <c r="AA17" s="67">
        <f t="shared" ref="AA17" ca="1" si="119">+AA16/AA10</f>
        <v>0.83180894308943099</v>
      </c>
      <c r="AB17" s="67">
        <f t="shared" ref="AB17" ca="1" si="120">+AB16/AB10</f>
        <v>0.83180894308943099</v>
      </c>
      <c r="AC17" s="67">
        <f t="shared" ref="AC17" ca="1" si="121">+AC16/AC10</f>
        <v>0.83180894308943099</v>
      </c>
      <c r="AD17" s="67">
        <f t="shared" ref="AD17" ca="1" si="122">+AD16/AD10</f>
        <v>0.83180894308943099</v>
      </c>
      <c r="AE17" s="67">
        <f t="shared" ref="AE17" ca="1" si="123">+AE16/AE10</f>
        <v>0.83180894308943099</v>
      </c>
      <c r="AF17" s="67">
        <f t="shared" ref="AF17" ca="1" si="124">+AF16/AF10</f>
        <v>0.83180894308943099</v>
      </c>
      <c r="AG17" s="67">
        <f t="shared" ref="AG17" ca="1" si="125">+AG16/AG10</f>
        <v>0.83180894308943099</v>
      </c>
      <c r="AH17" s="67">
        <f t="shared" ref="AH17" ca="1" si="126">+AH16/AH10</f>
        <v>0.83180894308943099</v>
      </c>
      <c r="AI17" s="67">
        <f t="shared" ref="AI17" ca="1" si="127">+AI16/AI10</f>
        <v>0.83180894308943099</v>
      </c>
      <c r="AJ17" s="67">
        <f t="shared" ref="AJ17" ca="1" si="128">+AJ16/AJ10</f>
        <v>0.83180894308943099</v>
      </c>
      <c r="AK17" s="67">
        <f t="shared" ref="AK17" ca="1" si="129">+AK16/AK10</f>
        <v>0.83180894308943099</v>
      </c>
      <c r="AL17" s="67">
        <f t="shared" ref="AL17" ca="1" si="130">+AL16/AL10</f>
        <v>0.83180894308943099</v>
      </c>
      <c r="AM17" s="67">
        <f t="shared" ref="AM17" ca="1" si="131">+AM16/AM10</f>
        <v>0.83180894308943099</v>
      </c>
      <c r="AN17" s="67">
        <f t="shared" ref="AN17" ca="1" si="132">+AN16/AN10</f>
        <v>0.83180894308943099</v>
      </c>
      <c r="AO17" s="67"/>
      <c r="AP17" s="67"/>
      <c r="AQ17" s="67"/>
    </row>
    <row r="18" spans="2:43" s="50" customFormat="1" x14ac:dyDescent="0.55000000000000004">
      <c r="B18" s="26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</row>
    <row r="19" spans="2:43" x14ac:dyDescent="0.55000000000000004">
      <c r="B19" s="15" t="s">
        <v>77</v>
      </c>
      <c r="E19" s="69">
        <v>-1000</v>
      </c>
      <c r="F19" s="65">
        <f>+E19</f>
        <v>-1000</v>
      </c>
      <c r="G19" s="65">
        <f t="shared" ref="G19:P19" si="133">+F19</f>
        <v>-1000</v>
      </c>
      <c r="H19" s="65">
        <f t="shared" si="133"/>
        <v>-1000</v>
      </c>
      <c r="I19" s="65">
        <f t="shared" si="133"/>
        <v>-1000</v>
      </c>
      <c r="J19" s="65">
        <f t="shared" si="133"/>
        <v>-1000</v>
      </c>
      <c r="K19" s="65">
        <f t="shared" si="133"/>
        <v>-1000</v>
      </c>
      <c r="L19" s="65">
        <f t="shared" si="133"/>
        <v>-1000</v>
      </c>
      <c r="M19" s="65">
        <f t="shared" si="133"/>
        <v>-1000</v>
      </c>
      <c r="N19" s="65">
        <f t="shared" si="133"/>
        <v>-1000</v>
      </c>
      <c r="O19" s="65">
        <f t="shared" si="133"/>
        <v>-1000</v>
      </c>
      <c r="P19" s="65">
        <f t="shared" si="133"/>
        <v>-1000</v>
      </c>
      <c r="Q19" s="65">
        <f t="shared" ref="Q19:V19" si="134">+P19</f>
        <v>-1000</v>
      </c>
      <c r="R19" s="65">
        <f t="shared" si="134"/>
        <v>-1000</v>
      </c>
      <c r="S19" s="65">
        <f t="shared" si="134"/>
        <v>-1000</v>
      </c>
      <c r="T19" s="65">
        <f t="shared" si="134"/>
        <v>-1000</v>
      </c>
      <c r="U19" s="65">
        <f t="shared" si="134"/>
        <v>-1000</v>
      </c>
      <c r="V19" s="65">
        <f t="shared" si="134"/>
        <v>-1000</v>
      </c>
      <c r="W19" s="65">
        <f t="shared" ref="W19:AG19" si="135">+V19</f>
        <v>-1000</v>
      </c>
      <c r="X19" s="65">
        <f t="shared" si="135"/>
        <v>-1000</v>
      </c>
      <c r="Y19" s="65">
        <f t="shared" si="135"/>
        <v>-1000</v>
      </c>
      <c r="Z19" s="65">
        <f t="shared" si="135"/>
        <v>-1000</v>
      </c>
      <c r="AA19" s="65">
        <f t="shared" si="135"/>
        <v>-1000</v>
      </c>
      <c r="AB19" s="65">
        <f t="shared" si="135"/>
        <v>-1000</v>
      </c>
      <c r="AC19" s="65">
        <f t="shared" si="135"/>
        <v>-1000</v>
      </c>
      <c r="AD19" s="65">
        <f t="shared" si="135"/>
        <v>-1000</v>
      </c>
      <c r="AE19" s="65">
        <f t="shared" si="135"/>
        <v>-1000</v>
      </c>
      <c r="AF19" s="65">
        <f t="shared" si="135"/>
        <v>-1000</v>
      </c>
      <c r="AG19" s="65">
        <f t="shared" si="135"/>
        <v>-1000</v>
      </c>
      <c r="AH19" s="65">
        <f t="shared" ref="AH19:AN19" si="136">+AG19</f>
        <v>-1000</v>
      </c>
      <c r="AI19" s="65">
        <f t="shared" si="136"/>
        <v>-1000</v>
      </c>
      <c r="AJ19" s="65">
        <f t="shared" si="136"/>
        <v>-1000</v>
      </c>
      <c r="AK19" s="65">
        <f t="shared" si="136"/>
        <v>-1000</v>
      </c>
      <c r="AL19" s="65">
        <f t="shared" si="136"/>
        <v>-1000</v>
      </c>
      <c r="AM19" s="65">
        <f t="shared" si="136"/>
        <v>-1000</v>
      </c>
      <c r="AN19" s="65">
        <f t="shared" si="136"/>
        <v>-1000</v>
      </c>
      <c r="AO19" s="65"/>
      <c r="AP19" s="65"/>
      <c r="AQ19" s="65"/>
    </row>
    <row r="20" spans="2:43" x14ac:dyDescent="0.55000000000000004">
      <c r="B20" s="15"/>
      <c r="E20" s="70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pans="2:43" x14ac:dyDescent="0.55000000000000004">
      <c r="B21" s="3" t="s">
        <v>79</v>
      </c>
      <c r="E21" s="36">
        <f ca="1">+E16+E19</f>
        <v>-4060</v>
      </c>
      <c r="F21" s="36">
        <f t="shared" ref="F21:P21" ca="1" si="137">+F16+F19</f>
        <v>4796</v>
      </c>
      <c r="G21" s="36">
        <f t="shared" ca="1" si="137"/>
        <v>13652</v>
      </c>
      <c r="H21" s="36">
        <f t="shared" ca="1" si="137"/>
        <v>22508</v>
      </c>
      <c r="I21" s="36">
        <f t="shared" ca="1" si="137"/>
        <v>26050.400000000001</v>
      </c>
      <c r="J21" s="36">
        <f t="shared" ca="1" si="137"/>
        <v>29592.800000000003</v>
      </c>
      <c r="K21" s="36">
        <f t="shared" ca="1" si="137"/>
        <v>33135.200000000012</v>
      </c>
      <c r="L21" s="36">
        <f t="shared" ca="1" si="137"/>
        <v>36677.600000000013</v>
      </c>
      <c r="M21" s="36">
        <f t="shared" ca="1" si="137"/>
        <v>40220.000000000015</v>
      </c>
      <c r="N21" s="36">
        <f t="shared" ca="1" si="137"/>
        <v>43762.400000000016</v>
      </c>
      <c r="O21" s="36">
        <f t="shared" ca="1" si="137"/>
        <v>47304.800000000025</v>
      </c>
      <c r="P21" s="36">
        <f t="shared" ca="1" si="137"/>
        <v>50847.200000000026</v>
      </c>
      <c r="Q21" s="36">
        <f t="shared" ref="Q21:V21" ca="1" si="138">+Q16+Q19</f>
        <v>54389.600000000035</v>
      </c>
      <c r="R21" s="36">
        <f t="shared" ca="1" si="138"/>
        <v>57932.000000000029</v>
      </c>
      <c r="S21" s="36">
        <f t="shared" ca="1" si="138"/>
        <v>57932.000000000029</v>
      </c>
      <c r="T21" s="36">
        <f t="shared" ca="1" si="138"/>
        <v>57932.000000000029</v>
      </c>
      <c r="U21" s="36">
        <f t="shared" ca="1" si="138"/>
        <v>57932.000000000029</v>
      </c>
      <c r="V21" s="36">
        <f t="shared" ca="1" si="138"/>
        <v>57932.000000000029</v>
      </c>
      <c r="W21" s="36">
        <f t="shared" ref="W21:AG21" ca="1" si="139">+W16+W19</f>
        <v>57932.000000000029</v>
      </c>
      <c r="X21" s="36">
        <f t="shared" ca="1" si="139"/>
        <v>57932.000000000029</v>
      </c>
      <c r="Y21" s="36">
        <f t="shared" ca="1" si="139"/>
        <v>57932.000000000029</v>
      </c>
      <c r="Z21" s="36">
        <f t="shared" ca="1" si="139"/>
        <v>57932.000000000029</v>
      </c>
      <c r="AA21" s="36">
        <f t="shared" ca="1" si="139"/>
        <v>57932.000000000029</v>
      </c>
      <c r="AB21" s="36">
        <f t="shared" ca="1" si="139"/>
        <v>57932.000000000029</v>
      </c>
      <c r="AC21" s="36">
        <f t="shared" ca="1" si="139"/>
        <v>57932.000000000029</v>
      </c>
      <c r="AD21" s="36">
        <f t="shared" ca="1" si="139"/>
        <v>57932.000000000029</v>
      </c>
      <c r="AE21" s="36">
        <f t="shared" ca="1" si="139"/>
        <v>57932.000000000029</v>
      </c>
      <c r="AF21" s="36">
        <f t="shared" ca="1" si="139"/>
        <v>57932.000000000029</v>
      </c>
      <c r="AG21" s="36">
        <f t="shared" ca="1" si="139"/>
        <v>57932.000000000029</v>
      </c>
      <c r="AH21" s="36">
        <f t="shared" ref="AH21:AN21" ca="1" si="140">+AH16+AH19</f>
        <v>57932.000000000029</v>
      </c>
      <c r="AI21" s="36">
        <f t="shared" ca="1" si="140"/>
        <v>57932.000000000029</v>
      </c>
      <c r="AJ21" s="36">
        <f t="shared" ca="1" si="140"/>
        <v>57932.000000000029</v>
      </c>
      <c r="AK21" s="36">
        <f t="shared" ca="1" si="140"/>
        <v>57932.000000000029</v>
      </c>
      <c r="AL21" s="36">
        <f t="shared" ca="1" si="140"/>
        <v>57932.000000000029</v>
      </c>
      <c r="AM21" s="36">
        <f t="shared" ca="1" si="140"/>
        <v>57932.000000000029</v>
      </c>
      <c r="AN21" s="36">
        <f t="shared" ca="1" si="140"/>
        <v>57932.000000000029</v>
      </c>
      <c r="AO21" s="36"/>
      <c r="AP21" s="36"/>
      <c r="AQ21" s="36"/>
    </row>
    <row r="22" spans="2:43" x14ac:dyDescent="0.55000000000000004">
      <c r="B22" s="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</row>
    <row r="23" spans="2:43" x14ac:dyDescent="0.55000000000000004">
      <c r="B23" s="3"/>
      <c r="C23" s="4" t="s">
        <v>80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2:43" x14ac:dyDescent="0.55000000000000004">
      <c r="B24" s="64" t="s">
        <v>78</v>
      </c>
      <c r="C24" s="71">
        <v>0.2</v>
      </c>
      <c r="E24" s="65">
        <f ca="1">+MIN(E21*-$C$24,0)</f>
        <v>0</v>
      </c>
      <c r="F24" s="65">
        <f t="shared" ref="F24:P24" ca="1" si="141">+MIN(F21*-$C$24,0)</f>
        <v>-959.2</v>
      </c>
      <c r="G24" s="65">
        <f t="shared" ca="1" si="141"/>
        <v>-2730.4</v>
      </c>
      <c r="H24" s="65">
        <f t="shared" ca="1" si="141"/>
        <v>-4501.6000000000004</v>
      </c>
      <c r="I24" s="65">
        <f t="shared" ca="1" si="141"/>
        <v>-5210.0800000000008</v>
      </c>
      <c r="J24" s="65">
        <f t="shared" ca="1" si="141"/>
        <v>-5918.5600000000013</v>
      </c>
      <c r="K24" s="65">
        <f t="shared" ca="1" si="141"/>
        <v>-6627.0400000000027</v>
      </c>
      <c r="L24" s="65">
        <f t="shared" ca="1" si="141"/>
        <v>-7335.5200000000032</v>
      </c>
      <c r="M24" s="65">
        <f t="shared" ca="1" si="141"/>
        <v>-8044.0000000000036</v>
      </c>
      <c r="N24" s="65">
        <f t="shared" ca="1" si="141"/>
        <v>-8752.4800000000032</v>
      </c>
      <c r="O24" s="65">
        <f t="shared" ca="1" si="141"/>
        <v>-9460.9600000000046</v>
      </c>
      <c r="P24" s="65">
        <f t="shared" ca="1" si="141"/>
        <v>-10169.440000000006</v>
      </c>
      <c r="Q24" s="65">
        <f t="shared" ref="Q24:V24" ca="1" si="142">+MIN(Q21*-$C$24,0)</f>
        <v>-10877.920000000007</v>
      </c>
      <c r="R24" s="65">
        <f t="shared" ca="1" si="142"/>
        <v>-11586.400000000007</v>
      </c>
      <c r="S24" s="65">
        <f t="shared" ca="1" si="142"/>
        <v>-11586.400000000007</v>
      </c>
      <c r="T24" s="65">
        <f t="shared" ca="1" si="142"/>
        <v>-11586.400000000007</v>
      </c>
      <c r="U24" s="65">
        <f t="shared" ca="1" si="142"/>
        <v>-11586.400000000007</v>
      </c>
      <c r="V24" s="65">
        <f t="shared" ca="1" si="142"/>
        <v>-11586.400000000007</v>
      </c>
      <c r="W24" s="65">
        <f t="shared" ref="W24:AG24" ca="1" si="143">+MIN(W21*-$C$24,0)</f>
        <v>-11586.400000000007</v>
      </c>
      <c r="X24" s="65">
        <f t="shared" ca="1" si="143"/>
        <v>-11586.400000000007</v>
      </c>
      <c r="Y24" s="65">
        <f t="shared" ca="1" si="143"/>
        <v>-11586.400000000007</v>
      </c>
      <c r="Z24" s="65">
        <f t="shared" ca="1" si="143"/>
        <v>-11586.400000000007</v>
      </c>
      <c r="AA24" s="65">
        <f t="shared" ca="1" si="143"/>
        <v>-11586.400000000007</v>
      </c>
      <c r="AB24" s="65">
        <f t="shared" ca="1" si="143"/>
        <v>-11586.400000000007</v>
      </c>
      <c r="AC24" s="65">
        <f t="shared" ca="1" si="143"/>
        <v>-11586.400000000007</v>
      </c>
      <c r="AD24" s="65">
        <f t="shared" ca="1" si="143"/>
        <v>-11586.400000000007</v>
      </c>
      <c r="AE24" s="65">
        <f t="shared" ca="1" si="143"/>
        <v>-11586.400000000007</v>
      </c>
      <c r="AF24" s="65">
        <f t="shared" ca="1" si="143"/>
        <v>-11586.400000000007</v>
      </c>
      <c r="AG24" s="65">
        <f t="shared" ca="1" si="143"/>
        <v>-11586.400000000007</v>
      </c>
      <c r="AH24" s="65">
        <f t="shared" ref="AH24:AN24" ca="1" si="144">+MIN(AH21*-$C$24,0)</f>
        <v>-11586.400000000007</v>
      </c>
      <c r="AI24" s="65">
        <f t="shared" ca="1" si="144"/>
        <v>-11586.400000000007</v>
      </c>
      <c r="AJ24" s="65">
        <f t="shared" ca="1" si="144"/>
        <v>-11586.400000000007</v>
      </c>
      <c r="AK24" s="65">
        <f t="shared" ca="1" si="144"/>
        <v>-11586.400000000007</v>
      </c>
      <c r="AL24" s="65">
        <f t="shared" ca="1" si="144"/>
        <v>-11586.400000000007</v>
      </c>
      <c r="AM24" s="65">
        <f t="shared" ca="1" si="144"/>
        <v>-11586.400000000007</v>
      </c>
      <c r="AN24" s="65">
        <f t="shared" ca="1" si="144"/>
        <v>-11586.400000000007</v>
      </c>
      <c r="AO24" s="65"/>
      <c r="AP24" s="65"/>
      <c r="AQ24" s="65"/>
    </row>
    <row r="25" spans="2:43" x14ac:dyDescent="0.55000000000000004">
      <c r="B25" s="3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</row>
    <row r="26" spans="2:43" x14ac:dyDescent="0.55000000000000004">
      <c r="B26" s="3" t="s">
        <v>82</v>
      </c>
      <c r="E26" s="36">
        <f ca="1">+E21+E24</f>
        <v>-4060</v>
      </c>
      <c r="F26" s="36">
        <f t="shared" ref="F26:P26" ca="1" si="145">+F21+F24</f>
        <v>3836.8</v>
      </c>
      <c r="G26" s="36">
        <f t="shared" ca="1" si="145"/>
        <v>10921.6</v>
      </c>
      <c r="H26" s="36">
        <f t="shared" ca="1" si="145"/>
        <v>18006.400000000001</v>
      </c>
      <c r="I26" s="36">
        <f t="shared" ca="1" si="145"/>
        <v>20840.32</v>
      </c>
      <c r="J26" s="36">
        <f t="shared" ca="1" si="145"/>
        <v>23674.240000000002</v>
      </c>
      <c r="K26" s="36">
        <f t="shared" ca="1" si="145"/>
        <v>26508.160000000011</v>
      </c>
      <c r="L26" s="36">
        <f t="shared" ca="1" si="145"/>
        <v>29342.080000000009</v>
      </c>
      <c r="M26" s="36">
        <f t="shared" ca="1" si="145"/>
        <v>32176.000000000011</v>
      </c>
      <c r="N26" s="36">
        <f t="shared" ca="1" si="145"/>
        <v>35009.920000000013</v>
      </c>
      <c r="O26" s="36">
        <f t="shared" ca="1" si="145"/>
        <v>37843.840000000018</v>
      </c>
      <c r="P26" s="36">
        <f t="shared" ca="1" si="145"/>
        <v>40677.760000000024</v>
      </c>
      <c r="Q26" s="36">
        <f t="shared" ref="Q26:V26" ca="1" si="146">+Q21+Q24</f>
        <v>43511.680000000029</v>
      </c>
      <c r="R26" s="36">
        <f t="shared" ca="1" si="146"/>
        <v>46345.60000000002</v>
      </c>
      <c r="S26" s="36">
        <f t="shared" ca="1" si="146"/>
        <v>46345.60000000002</v>
      </c>
      <c r="T26" s="36">
        <f t="shared" ca="1" si="146"/>
        <v>46345.60000000002</v>
      </c>
      <c r="U26" s="36">
        <f t="shared" ca="1" si="146"/>
        <v>46345.60000000002</v>
      </c>
      <c r="V26" s="36">
        <f t="shared" ca="1" si="146"/>
        <v>46345.60000000002</v>
      </c>
      <c r="W26" s="36">
        <f t="shared" ref="W26:AG26" ca="1" si="147">+W21+W24</f>
        <v>46345.60000000002</v>
      </c>
      <c r="X26" s="36">
        <f t="shared" ca="1" si="147"/>
        <v>46345.60000000002</v>
      </c>
      <c r="Y26" s="36">
        <f t="shared" ca="1" si="147"/>
        <v>46345.60000000002</v>
      </c>
      <c r="Z26" s="36">
        <f t="shared" ca="1" si="147"/>
        <v>46345.60000000002</v>
      </c>
      <c r="AA26" s="36">
        <f t="shared" ca="1" si="147"/>
        <v>46345.60000000002</v>
      </c>
      <c r="AB26" s="36">
        <f t="shared" ca="1" si="147"/>
        <v>46345.60000000002</v>
      </c>
      <c r="AC26" s="36">
        <f t="shared" ca="1" si="147"/>
        <v>46345.60000000002</v>
      </c>
      <c r="AD26" s="36">
        <f t="shared" ca="1" si="147"/>
        <v>46345.60000000002</v>
      </c>
      <c r="AE26" s="36">
        <f t="shared" ca="1" si="147"/>
        <v>46345.60000000002</v>
      </c>
      <c r="AF26" s="36">
        <f t="shared" ca="1" si="147"/>
        <v>46345.60000000002</v>
      </c>
      <c r="AG26" s="36">
        <f t="shared" ca="1" si="147"/>
        <v>46345.60000000002</v>
      </c>
      <c r="AH26" s="36">
        <f t="shared" ref="AH26:AN26" ca="1" si="148">+AH21+AH24</f>
        <v>46345.60000000002</v>
      </c>
      <c r="AI26" s="36">
        <f t="shared" ca="1" si="148"/>
        <v>46345.60000000002</v>
      </c>
      <c r="AJ26" s="36">
        <f t="shared" ca="1" si="148"/>
        <v>46345.60000000002</v>
      </c>
      <c r="AK26" s="36">
        <f t="shared" ca="1" si="148"/>
        <v>46345.60000000002</v>
      </c>
      <c r="AL26" s="36">
        <f t="shared" ca="1" si="148"/>
        <v>46345.60000000002</v>
      </c>
      <c r="AM26" s="36">
        <f t="shared" ca="1" si="148"/>
        <v>46345.60000000002</v>
      </c>
      <c r="AN26" s="36">
        <f t="shared" ca="1" si="148"/>
        <v>46345.60000000002</v>
      </c>
      <c r="AO26" s="36"/>
      <c r="AP26" s="36"/>
      <c r="AQ26" s="36"/>
    </row>
    <row r="27" spans="2:43" x14ac:dyDescent="0.55000000000000004">
      <c r="B27" s="26" t="s">
        <v>75</v>
      </c>
      <c r="E27" s="67">
        <f ca="1">+E26/E10</f>
        <v>-0.45844625112917797</v>
      </c>
      <c r="F27" s="67">
        <f t="shared" ref="F27:AN27" ca="1" si="149">+F26/F10</f>
        <v>0.21662149954832882</v>
      </c>
      <c r="G27" s="67">
        <f t="shared" ca="1" si="149"/>
        <v>0.4110809996988859</v>
      </c>
      <c r="H27" s="67">
        <f t="shared" ca="1" si="149"/>
        <v>0.50831074977416446</v>
      </c>
      <c r="I27" s="67">
        <f t="shared" ca="1" si="149"/>
        <v>0.5348279543401494</v>
      </c>
      <c r="J27" s="67">
        <f t="shared" ca="1" si="149"/>
        <v>0.55692562481180363</v>
      </c>
      <c r="K27" s="67">
        <f t="shared" ca="1" si="149"/>
        <v>0.57562365367243429</v>
      </c>
      <c r="L27" s="67">
        <f t="shared" ca="1" si="149"/>
        <v>0.59165053555297464</v>
      </c>
      <c r="M27" s="67">
        <f t="shared" ca="1" si="149"/>
        <v>0.60554049984944303</v>
      </c>
      <c r="N27" s="67">
        <f t="shared" ca="1" si="149"/>
        <v>0.61769421860885276</v>
      </c>
      <c r="O27" s="67">
        <f t="shared" ca="1" si="149"/>
        <v>0.6284180881024497</v>
      </c>
      <c r="P27" s="67">
        <f t="shared" ca="1" si="149"/>
        <v>0.63795041654120255</v>
      </c>
      <c r="Q27" s="67">
        <f t="shared" ca="1" si="149"/>
        <v>0.64647934198640244</v>
      </c>
      <c r="R27" s="67">
        <f t="shared" ca="1" si="149"/>
        <v>0.6541553748870822</v>
      </c>
      <c r="S27" s="67">
        <f t="shared" ca="1" si="149"/>
        <v>0.6541553748870822</v>
      </c>
      <c r="T27" s="67">
        <f t="shared" ca="1" si="149"/>
        <v>0.6541553748870822</v>
      </c>
      <c r="U27" s="67">
        <f t="shared" ca="1" si="149"/>
        <v>0.6541553748870822</v>
      </c>
      <c r="V27" s="67">
        <f t="shared" ca="1" si="149"/>
        <v>0.6541553748870822</v>
      </c>
      <c r="W27" s="67">
        <f t="shared" ca="1" si="149"/>
        <v>0.6541553748870822</v>
      </c>
      <c r="X27" s="67">
        <f t="shared" ca="1" si="149"/>
        <v>0.6541553748870822</v>
      </c>
      <c r="Y27" s="67">
        <f t="shared" ca="1" si="149"/>
        <v>0.6541553748870822</v>
      </c>
      <c r="Z27" s="67">
        <f t="shared" ca="1" si="149"/>
        <v>0.6541553748870822</v>
      </c>
      <c r="AA27" s="67">
        <f t="shared" ca="1" si="149"/>
        <v>0.6541553748870822</v>
      </c>
      <c r="AB27" s="67">
        <f t="shared" ca="1" si="149"/>
        <v>0.6541553748870822</v>
      </c>
      <c r="AC27" s="67">
        <f t="shared" ca="1" si="149"/>
        <v>0.6541553748870822</v>
      </c>
      <c r="AD27" s="67">
        <f t="shared" ca="1" si="149"/>
        <v>0.6541553748870822</v>
      </c>
      <c r="AE27" s="67">
        <f t="shared" ca="1" si="149"/>
        <v>0.6541553748870822</v>
      </c>
      <c r="AF27" s="67">
        <f t="shared" ca="1" si="149"/>
        <v>0.6541553748870822</v>
      </c>
      <c r="AG27" s="67">
        <f t="shared" ca="1" si="149"/>
        <v>0.6541553748870822</v>
      </c>
      <c r="AH27" s="67">
        <f t="shared" ca="1" si="149"/>
        <v>0.6541553748870822</v>
      </c>
      <c r="AI27" s="67">
        <f t="shared" ca="1" si="149"/>
        <v>0.6541553748870822</v>
      </c>
      <c r="AJ27" s="67">
        <f t="shared" ca="1" si="149"/>
        <v>0.6541553748870822</v>
      </c>
      <c r="AK27" s="67">
        <f t="shared" ca="1" si="149"/>
        <v>0.6541553748870822</v>
      </c>
      <c r="AL27" s="67">
        <f t="shared" ca="1" si="149"/>
        <v>0.6541553748870822</v>
      </c>
      <c r="AM27" s="67">
        <f t="shared" ca="1" si="149"/>
        <v>0.6541553748870822</v>
      </c>
      <c r="AN27" s="67">
        <f t="shared" ca="1" si="149"/>
        <v>0.6541553748870822</v>
      </c>
    </row>
    <row r="28" spans="2:43" x14ac:dyDescent="0.55000000000000004">
      <c r="B28" s="2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</row>
    <row r="29" spans="2:43" x14ac:dyDescent="0.55000000000000004">
      <c r="B29" s="1" t="s">
        <v>81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2:43" s="3" customFormat="1" x14ac:dyDescent="0.55000000000000004">
      <c r="B30" s="5" t="s">
        <v>0</v>
      </c>
      <c r="C30" s="5"/>
      <c r="D30" s="6">
        <v>0</v>
      </c>
      <c r="E30" s="6">
        <f>+D30+1</f>
        <v>1</v>
      </c>
      <c r="F30" s="6">
        <f t="shared" ref="F30:P30" si="150">+E30+1</f>
        <v>2</v>
      </c>
      <c r="G30" s="6">
        <f t="shared" si="150"/>
        <v>3</v>
      </c>
      <c r="H30" s="6">
        <f t="shared" si="150"/>
        <v>4</v>
      </c>
      <c r="I30" s="6">
        <f t="shared" si="150"/>
        <v>5</v>
      </c>
      <c r="J30" s="6">
        <f t="shared" si="150"/>
        <v>6</v>
      </c>
      <c r="K30" s="6">
        <f t="shared" si="150"/>
        <v>7</v>
      </c>
      <c r="L30" s="6">
        <f t="shared" si="150"/>
        <v>8</v>
      </c>
      <c r="M30" s="6">
        <f t="shared" si="150"/>
        <v>9</v>
      </c>
      <c r="N30" s="6">
        <f t="shared" si="150"/>
        <v>10</v>
      </c>
      <c r="O30" s="6">
        <f t="shared" si="150"/>
        <v>11</v>
      </c>
      <c r="P30" s="6">
        <f t="shared" si="150"/>
        <v>12</v>
      </c>
      <c r="Q30" s="6">
        <f t="shared" ref="Q30:V30" si="151">+P30+1</f>
        <v>13</v>
      </c>
      <c r="R30" s="6">
        <f t="shared" si="151"/>
        <v>14</v>
      </c>
      <c r="S30" s="6">
        <f t="shared" si="151"/>
        <v>15</v>
      </c>
      <c r="T30" s="6">
        <f t="shared" si="151"/>
        <v>16</v>
      </c>
      <c r="U30" s="6">
        <f t="shared" si="151"/>
        <v>17</v>
      </c>
      <c r="V30" s="6">
        <f t="shared" si="151"/>
        <v>18</v>
      </c>
      <c r="W30" s="6">
        <f t="shared" ref="W30:AG30" si="152">+V30+1</f>
        <v>19</v>
      </c>
      <c r="X30" s="6">
        <f t="shared" si="152"/>
        <v>20</v>
      </c>
      <c r="Y30" s="6">
        <f t="shared" si="152"/>
        <v>21</v>
      </c>
      <c r="Z30" s="6">
        <f t="shared" si="152"/>
        <v>22</v>
      </c>
      <c r="AA30" s="6">
        <f t="shared" si="152"/>
        <v>23</v>
      </c>
      <c r="AB30" s="6">
        <f t="shared" si="152"/>
        <v>24</v>
      </c>
      <c r="AC30" s="6">
        <f t="shared" si="152"/>
        <v>25</v>
      </c>
      <c r="AD30" s="6">
        <f t="shared" si="152"/>
        <v>26</v>
      </c>
      <c r="AE30" s="6">
        <f t="shared" si="152"/>
        <v>27</v>
      </c>
      <c r="AF30" s="6">
        <f t="shared" si="152"/>
        <v>28</v>
      </c>
      <c r="AG30" s="6">
        <f t="shared" si="152"/>
        <v>29</v>
      </c>
      <c r="AH30" s="6">
        <f t="shared" ref="AH30:AN30" si="153">+AG30+1</f>
        <v>30</v>
      </c>
      <c r="AI30" s="6">
        <f t="shared" si="153"/>
        <v>31</v>
      </c>
      <c r="AJ30" s="6">
        <f t="shared" si="153"/>
        <v>32</v>
      </c>
      <c r="AK30" s="6">
        <f t="shared" si="153"/>
        <v>33</v>
      </c>
      <c r="AL30" s="6">
        <f t="shared" si="153"/>
        <v>34</v>
      </c>
      <c r="AM30" s="6">
        <f t="shared" si="153"/>
        <v>35</v>
      </c>
      <c r="AN30" s="6">
        <f t="shared" si="153"/>
        <v>36</v>
      </c>
      <c r="AO30" s="6"/>
      <c r="AP30" s="6"/>
      <c r="AQ30" s="6"/>
    </row>
    <row r="31" spans="2:43" x14ac:dyDescent="0.55000000000000004">
      <c r="B31" s="72" t="s">
        <v>48</v>
      </c>
      <c r="D31" s="22">
        <f ca="1">+-'Costs Calc'!E34</f>
        <v>-47200</v>
      </c>
    </row>
    <row r="32" spans="2:43" x14ac:dyDescent="0.55000000000000004">
      <c r="B32" t="str">
        <f>+B26</f>
        <v>Net Income (Profit after tax)</v>
      </c>
      <c r="E32" s="22">
        <f ca="1">+E26</f>
        <v>-4060</v>
      </c>
      <c r="F32" s="22">
        <f t="shared" ref="F32:P32" ca="1" si="154">+F26</f>
        <v>3836.8</v>
      </c>
      <c r="G32" s="22">
        <f t="shared" ca="1" si="154"/>
        <v>10921.6</v>
      </c>
      <c r="H32" s="22">
        <f t="shared" ca="1" si="154"/>
        <v>18006.400000000001</v>
      </c>
      <c r="I32" s="22">
        <f t="shared" ca="1" si="154"/>
        <v>20840.32</v>
      </c>
      <c r="J32" s="22">
        <f t="shared" ca="1" si="154"/>
        <v>23674.240000000002</v>
      </c>
      <c r="K32" s="22">
        <f t="shared" ca="1" si="154"/>
        <v>26508.160000000011</v>
      </c>
      <c r="L32" s="22">
        <f t="shared" ca="1" si="154"/>
        <v>29342.080000000009</v>
      </c>
      <c r="M32" s="22">
        <f t="shared" ca="1" si="154"/>
        <v>32176.000000000011</v>
      </c>
      <c r="N32" s="22">
        <f t="shared" ca="1" si="154"/>
        <v>35009.920000000013</v>
      </c>
      <c r="O32" s="22">
        <f t="shared" ca="1" si="154"/>
        <v>37843.840000000018</v>
      </c>
      <c r="P32" s="22">
        <f t="shared" ca="1" si="154"/>
        <v>40677.760000000024</v>
      </c>
      <c r="Q32" s="22">
        <f t="shared" ref="Q32:V32" ca="1" si="155">+Q26</f>
        <v>43511.680000000029</v>
      </c>
      <c r="R32" s="22">
        <f t="shared" ca="1" si="155"/>
        <v>46345.60000000002</v>
      </c>
      <c r="S32" s="22">
        <f t="shared" ca="1" si="155"/>
        <v>46345.60000000002</v>
      </c>
      <c r="T32" s="22">
        <f t="shared" ca="1" si="155"/>
        <v>46345.60000000002</v>
      </c>
      <c r="U32" s="22">
        <f t="shared" ca="1" si="155"/>
        <v>46345.60000000002</v>
      </c>
      <c r="V32" s="22">
        <f t="shared" ca="1" si="155"/>
        <v>46345.60000000002</v>
      </c>
      <c r="W32" s="22">
        <f t="shared" ref="W32:AG32" ca="1" si="156">+W26</f>
        <v>46345.60000000002</v>
      </c>
      <c r="X32" s="22">
        <f t="shared" ca="1" si="156"/>
        <v>46345.60000000002</v>
      </c>
      <c r="Y32" s="22">
        <f t="shared" ca="1" si="156"/>
        <v>46345.60000000002</v>
      </c>
      <c r="Z32" s="22">
        <f t="shared" ca="1" si="156"/>
        <v>46345.60000000002</v>
      </c>
      <c r="AA32" s="22">
        <f t="shared" ca="1" si="156"/>
        <v>46345.60000000002</v>
      </c>
      <c r="AB32" s="22">
        <f t="shared" ca="1" si="156"/>
        <v>46345.60000000002</v>
      </c>
      <c r="AC32" s="22">
        <f t="shared" ca="1" si="156"/>
        <v>46345.60000000002</v>
      </c>
      <c r="AD32" s="22">
        <f t="shared" ca="1" si="156"/>
        <v>46345.60000000002</v>
      </c>
      <c r="AE32" s="22">
        <f t="shared" ca="1" si="156"/>
        <v>46345.60000000002</v>
      </c>
      <c r="AF32" s="22">
        <f t="shared" ca="1" si="156"/>
        <v>46345.60000000002</v>
      </c>
      <c r="AG32" s="22">
        <f t="shared" ca="1" si="156"/>
        <v>46345.60000000002</v>
      </c>
      <c r="AH32" s="22">
        <f t="shared" ref="AH32:AN32" ca="1" si="157">+AH26</f>
        <v>46345.60000000002</v>
      </c>
      <c r="AI32" s="22">
        <f t="shared" ca="1" si="157"/>
        <v>46345.60000000002</v>
      </c>
      <c r="AJ32" s="22">
        <f t="shared" ca="1" si="157"/>
        <v>46345.60000000002</v>
      </c>
      <c r="AK32" s="22">
        <f t="shared" ca="1" si="157"/>
        <v>46345.60000000002</v>
      </c>
      <c r="AL32" s="22">
        <f t="shared" ca="1" si="157"/>
        <v>46345.60000000002</v>
      </c>
      <c r="AM32" s="22">
        <f t="shared" ca="1" si="157"/>
        <v>46345.60000000002</v>
      </c>
      <c r="AN32" s="22">
        <f t="shared" ca="1" si="157"/>
        <v>46345.60000000002</v>
      </c>
      <c r="AO32" s="22"/>
      <c r="AP32" s="22"/>
      <c r="AQ32" s="22"/>
    </row>
    <row r="33" spans="2:43" x14ac:dyDescent="0.55000000000000004">
      <c r="B33" s="3" t="s">
        <v>83</v>
      </c>
      <c r="D33" s="73">
        <f ca="1">+SUM(D31:D32)</f>
        <v>-47200</v>
      </c>
      <c r="E33" s="73">
        <f ca="1">+D33+SUM(E31:E32)</f>
        <v>-51260</v>
      </c>
      <c r="F33" s="73">
        <f t="shared" ref="F33:P33" ca="1" si="158">+E33+SUM(F31:F32)</f>
        <v>-47423.199999999997</v>
      </c>
      <c r="G33" s="73">
        <f t="shared" ca="1" si="158"/>
        <v>-36501.599999999999</v>
      </c>
      <c r="H33" s="73">
        <f t="shared" ca="1" si="158"/>
        <v>-18495.199999999997</v>
      </c>
      <c r="I33" s="73">
        <f t="shared" ca="1" si="158"/>
        <v>2345.1200000000026</v>
      </c>
      <c r="J33" s="73">
        <f t="shared" ca="1" si="158"/>
        <v>26019.360000000004</v>
      </c>
      <c r="K33" s="73">
        <f t="shared" ca="1" si="158"/>
        <v>52527.520000000019</v>
      </c>
      <c r="L33" s="73">
        <f t="shared" ca="1" si="158"/>
        <v>81869.600000000035</v>
      </c>
      <c r="M33" s="73">
        <f t="shared" ca="1" si="158"/>
        <v>114045.60000000005</v>
      </c>
      <c r="N33" s="73">
        <f t="shared" ca="1" si="158"/>
        <v>149055.52000000008</v>
      </c>
      <c r="O33" s="73">
        <f t="shared" ca="1" si="158"/>
        <v>186899.3600000001</v>
      </c>
      <c r="P33" s="73">
        <f t="shared" ca="1" si="158"/>
        <v>227577.12000000011</v>
      </c>
      <c r="Q33" s="73">
        <f t="shared" ref="Q33" ca="1" si="159">+P33+SUM(Q31:Q32)</f>
        <v>271088.80000000016</v>
      </c>
      <c r="R33" s="73">
        <f t="shared" ref="R33" ca="1" si="160">+Q33+SUM(R31:R32)</f>
        <v>317434.4000000002</v>
      </c>
      <c r="S33" s="73">
        <f t="shared" ref="S33" ca="1" si="161">+R33+SUM(S31:S32)</f>
        <v>363780.00000000023</v>
      </c>
      <c r="T33" s="73">
        <f t="shared" ref="T33" ca="1" si="162">+S33+SUM(T31:T32)</f>
        <v>410125.60000000027</v>
      </c>
      <c r="U33" s="73">
        <f t="shared" ref="U33" ca="1" si="163">+T33+SUM(U31:U32)</f>
        <v>456471.2000000003</v>
      </c>
      <c r="V33" s="73">
        <f t="shared" ref="V33" ca="1" si="164">+U33+SUM(V31:V32)</f>
        <v>502816.80000000034</v>
      </c>
      <c r="W33" s="73">
        <f t="shared" ref="W33" ca="1" si="165">+V33+SUM(W31:W32)</f>
        <v>549162.40000000037</v>
      </c>
      <c r="X33" s="73">
        <f t="shared" ref="X33" ca="1" si="166">+W33+SUM(X31:X32)</f>
        <v>595508.00000000035</v>
      </c>
      <c r="Y33" s="73">
        <f t="shared" ref="Y33" ca="1" si="167">+X33+SUM(Y31:Y32)</f>
        <v>641853.60000000033</v>
      </c>
      <c r="Z33" s="73">
        <f t="shared" ref="Z33" ca="1" si="168">+Y33+SUM(Z31:Z32)</f>
        <v>688199.2000000003</v>
      </c>
      <c r="AA33" s="73">
        <f t="shared" ref="AA33" ca="1" si="169">+Z33+SUM(AA31:AA32)</f>
        <v>734544.80000000028</v>
      </c>
      <c r="AB33" s="73">
        <f t="shared" ref="AB33" ca="1" si="170">+AA33+SUM(AB31:AB32)</f>
        <v>780890.40000000026</v>
      </c>
      <c r="AC33" s="73">
        <f t="shared" ref="AC33" ca="1" si="171">+AB33+SUM(AC31:AC32)</f>
        <v>827236.00000000023</v>
      </c>
      <c r="AD33" s="73">
        <f t="shared" ref="AD33" ca="1" si="172">+AC33+SUM(AD31:AD32)</f>
        <v>873581.60000000021</v>
      </c>
      <c r="AE33" s="73">
        <f t="shared" ref="AE33" ca="1" si="173">+AD33+SUM(AE31:AE32)</f>
        <v>919927.20000000019</v>
      </c>
      <c r="AF33" s="73">
        <f t="shared" ref="AF33" ca="1" si="174">+AE33+SUM(AF31:AF32)</f>
        <v>966272.80000000016</v>
      </c>
      <c r="AG33" s="73">
        <f t="shared" ref="AG33" ca="1" si="175">+AF33+SUM(AG31:AG32)</f>
        <v>1012618.4000000001</v>
      </c>
      <c r="AH33" s="73">
        <f t="shared" ref="AH33" ca="1" si="176">+AG33+SUM(AH31:AH32)</f>
        <v>1058964.0000000002</v>
      </c>
      <c r="AI33" s="73">
        <f t="shared" ref="AI33" ca="1" si="177">+AH33+SUM(AI31:AI32)</f>
        <v>1105309.6000000003</v>
      </c>
      <c r="AJ33" s="73">
        <f t="shared" ref="AJ33" ca="1" si="178">+AI33+SUM(AJ31:AJ32)</f>
        <v>1151655.2000000004</v>
      </c>
      <c r="AK33" s="73">
        <f t="shared" ref="AK33" ca="1" si="179">+AJ33+SUM(AK31:AK32)</f>
        <v>1198000.8000000005</v>
      </c>
      <c r="AL33" s="73">
        <f t="shared" ref="AL33" ca="1" si="180">+AK33+SUM(AL31:AL32)</f>
        <v>1244346.4000000006</v>
      </c>
      <c r="AM33" s="73">
        <f t="shared" ref="AM33" ca="1" si="181">+AL33+SUM(AM31:AM32)</f>
        <v>1290692.0000000007</v>
      </c>
      <c r="AN33" s="73">
        <f t="shared" ref="AN33" ca="1" si="182">+AM33+SUM(AN31:AN32)</f>
        <v>1337037.6000000008</v>
      </c>
      <c r="AO33" s="73"/>
      <c r="AP33" s="73"/>
      <c r="AQ33" s="73"/>
    </row>
    <row r="34" spans="2:43" x14ac:dyDescent="0.55000000000000004">
      <c r="B34" s="26" t="s">
        <v>85</v>
      </c>
      <c r="D34" s="74" t="str">
        <f ca="1">+IF(D33&lt;0,"",D30)</f>
        <v/>
      </c>
      <c r="E34" s="74" t="str">
        <f t="shared" ref="E34:P34" ca="1" si="183">+IF(E33&lt;0,"",E30)</f>
        <v/>
      </c>
      <c r="F34" s="74" t="str">
        <f t="shared" ca="1" si="183"/>
        <v/>
      </c>
      <c r="G34" s="74" t="str">
        <f t="shared" ca="1" si="183"/>
        <v/>
      </c>
      <c r="H34" s="74" t="str">
        <f t="shared" ca="1" si="183"/>
        <v/>
      </c>
      <c r="I34" s="74">
        <f t="shared" ca="1" si="183"/>
        <v>5</v>
      </c>
      <c r="J34" s="74">
        <f t="shared" ca="1" si="183"/>
        <v>6</v>
      </c>
      <c r="K34" s="74">
        <f t="shared" ca="1" si="183"/>
        <v>7</v>
      </c>
      <c r="L34" s="74">
        <f t="shared" ca="1" si="183"/>
        <v>8</v>
      </c>
      <c r="M34" s="74">
        <f t="shared" ca="1" si="183"/>
        <v>9</v>
      </c>
      <c r="N34" s="74">
        <f t="shared" ca="1" si="183"/>
        <v>10</v>
      </c>
      <c r="O34" s="74">
        <f t="shared" ca="1" si="183"/>
        <v>11</v>
      </c>
      <c r="P34" s="74">
        <f t="shared" ca="1" si="183"/>
        <v>12</v>
      </c>
      <c r="Q34" s="74">
        <f t="shared" ref="Q34" ca="1" si="184">+IF(Q33&lt;0,"",Q30)</f>
        <v>13</v>
      </c>
      <c r="R34" s="74">
        <f t="shared" ref="R34" ca="1" si="185">+IF(R33&lt;0,"",R30)</f>
        <v>14</v>
      </c>
      <c r="S34" s="74">
        <f t="shared" ref="S34" ca="1" si="186">+IF(S33&lt;0,"",S30)</f>
        <v>15</v>
      </c>
      <c r="T34" s="74">
        <f t="shared" ref="T34" ca="1" si="187">+IF(T33&lt;0,"",T30)</f>
        <v>16</v>
      </c>
      <c r="U34" s="74">
        <f t="shared" ref="U34" ca="1" si="188">+IF(U33&lt;0,"",U30)</f>
        <v>17</v>
      </c>
      <c r="V34" s="74">
        <f t="shared" ref="V34" ca="1" si="189">+IF(V33&lt;0,"",V30)</f>
        <v>18</v>
      </c>
      <c r="W34" s="74">
        <f t="shared" ref="W34" ca="1" si="190">+IF(W33&lt;0,"",W30)</f>
        <v>19</v>
      </c>
      <c r="X34" s="74">
        <f t="shared" ref="X34" ca="1" si="191">+IF(X33&lt;0,"",X30)</f>
        <v>20</v>
      </c>
      <c r="Y34" s="74">
        <f t="shared" ref="Y34" ca="1" si="192">+IF(Y33&lt;0,"",Y30)</f>
        <v>21</v>
      </c>
      <c r="Z34" s="74">
        <f t="shared" ref="Z34" ca="1" si="193">+IF(Z33&lt;0,"",Z30)</f>
        <v>22</v>
      </c>
      <c r="AA34" s="74">
        <f t="shared" ref="AA34" ca="1" si="194">+IF(AA33&lt;0,"",AA30)</f>
        <v>23</v>
      </c>
      <c r="AB34" s="74">
        <f t="shared" ref="AB34" ca="1" si="195">+IF(AB33&lt;0,"",AB30)</f>
        <v>24</v>
      </c>
      <c r="AC34" s="74">
        <f t="shared" ref="AC34" ca="1" si="196">+IF(AC33&lt;0,"",AC30)</f>
        <v>25</v>
      </c>
      <c r="AD34" s="74">
        <f t="shared" ref="AD34" ca="1" si="197">+IF(AD33&lt;0,"",AD30)</f>
        <v>26</v>
      </c>
      <c r="AE34" s="74">
        <f t="shared" ref="AE34" ca="1" si="198">+IF(AE33&lt;0,"",AE30)</f>
        <v>27</v>
      </c>
      <c r="AF34" s="74">
        <f t="shared" ref="AF34" ca="1" si="199">+IF(AF33&lt;0,"",AF30)</f>
        <v>28</v>
      </c>
      <c r="AG34" s="74">
        <f t="shared" ref="AG34" ca="1" si="200">+IF(AG33&lt;0,"",AG30)</f>
        <v>29</v>
      </c>
      <c r="AH34" s="74">
        <f t="shared" ref="AH34" ca="1" si="201">+IF(AH33&lt;0,"",AH30)</f>
        <v>30</v>
      </c>
      <c r="AI34" s="74">
        <f t="shared" ref="AI34" ca="1" si="202">+IF(AI33&lt;0,"",AI30)</f>
        <v>31</v>
      </c>
      <c r="AJ34" s="74">
        <f t="shared" ref="AJ34" ca="1" si="203">+IF(AJ33&lt;0,"",AJ30)</f>
        <v>32</v>
      </c>
      <c r="AK34" s="74">
        <f t="shared" ref="AK34" ca="1" si="204">+IF(AK33&lt;0,"",AK30)</f>
        <v>33</v>
      </c>
      <c r="AL34" s="74">
        <f t="shared" ref="AL34" ca="1" si="205">+IF(AL33&lt;0,"",AL30)</f>
        <v>34</v>
      </c>
      <c r="AM34" s="74">
        <f t="shared" ref="AM34" ca="1" si="206">+IF(AM33&lt;0,"",AM30)</f>
        <v>35</v>
      </c>
      <c r="AN34" s="74">
        <f t="shared" ref="AN34" ca="1" si="207">+IF(AN33&lt;0,"",AN30)</f>
        <v>36</v>
      </c>
      <c r="AO34" s="74"/>
      <c r="AP34" s="74"/>
      <c r="AQ34" s="74"/>
    </row>
    <row r="36" spans="2:43" x14ac:dyDescent="0.55000000000000004">
      <c r="B36" s="75" t="s">
        <v>84</v>
      </c>
      <c r="C36" s="77">
        <f ca="1">+MIN(D34:P34)</f>
        <v>5</v>
      </c>
    </row>
  </sheetData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E01D-82F4-4822-804A-FE8765C53898}">
  <dimension ref="B1:AQ29"/>
  <sheetViews>
    <sheetView showGridLines="0" view="pageBreakPreview" zoomScaleNormal="100" zoomScaleSheetLayoutView="100" workbookViewId="0">
      <selection activeCell="G18" sqref="G18"/>
    </sheetView>
  </sheetViews>
  <sheetFormatPr defaultRowHeight="14.4" x14ac:dyDescent="0.55000000000000004"/>
  <cols>
    <col min="2" max="2" width="4.68359375" customWidth="1"/>
    <col min="3" max="3" width="38.26171875" bestFit="1" customWidth="1"/>
    <col min="5" max="5" width="10.83984375" bestFit="1" customWidth="1"/>
    <col min="12" max="15" width="12.68359375" customWidth="1"/>
  </cols>
  <sheetData>
    <row r="1" spans="2:15" x14ac:dyDescent="0.55000000000000004">
      <c r="E1" s="13" t="s">
        <v>15</v>
      </c>
      <c r="F1" s="13"/>
    </row>
    <row r="2" spans="2:15" x14ac:dyDescent="0.55000000000000004">
      <c r="C2" s="3" t="s">
        <v>13</v>
      </c>
      <c r="D2" s="11">
        <v>12</v>
      </c>
      <c r="E2" s="2" t="s">
        <v>16</v>
      </c>
    </row>
    <row r="3" spans="2:15" x14ac:dyDescent="0.55000000000000004">
      <c r="C3" s="3" t="s">
        <v>14</v>
      </c>
      <c r="D3" s="12">
        <f>+Bays*E3</f>
        <v>30</v>
      </c>
      <c r="E3" s="11">
        <v>2.5</v>
      </c>
    </row>
    <row r="5" spans="2:15" x14ac:dyDescent="0.55000000000000004">
      <c r="C5" s="6"/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9" t="s">
        <v>10</v>
      </c>
      <c r="M5" s="9" t="s">
        <v>5</v>
      </c>
      <c r="N5" s="9" t="s">
        <v>11</v>
      </c>
      <c r="O5" s="9" t="s">
        <v>12</v>
      </c>
    </row>
    <row r="6" spans="2:15" ht="5.0999999999999996" customHeight="1" x14ac:dyDescent="0.55000000000000004"/>
    <row r="7" spans="2:15" x14ac:dyDescent="0.55000000000000004">
      <c r="C7" s="15" t="s">
        <v>8</v>
      </c>
      <c r="D7" s="2">
        <f>+$L7</f>
        <v>6</v>
      </c>
      <c r="E7" s="2">
        <f>+$L7</f>
        <v>6</v>
      </c>
      <c r="F7" s="2">
        <f>+$L7</f>
        <v>6</v>
      </c>
      <c r="G7" s="2">
        <f>+$L7</f>
        <v>6</v>
      </c>
      <c r="H7" s="2">
        <f>+M7</f>
        <v>10</v>
      </c>
      <c r="I7" s="2">
        <f t="shared" ref="I7:J7" si="0">+N7</f>
        <v>12</v>
      </c>
      <c r="J7" s="2">
        <f t="shared" si="0"/>
        <v>10</v>
      </c>
      <c r="L7" s="11">
        <v>6</v>
      </c>
      <c r="M7" s="11">
        <v>10</v>
      </c>
      <c r="N7" s="11">
        <v>12</v>
      </c>
      <c r="O7" s="11">
        <v>10</v>
      </c>
    </row>
    <row r="8" spans="2:15" x14ac:dyDescent="0.55000000000000004">
      <c r="C8" s="16" t="s">
        <v>9</v>
      </c>
      <c r="D8" s="8">
        <f>+$L$8*$D$3</f>
        <v>10</v>
      </c>
      <c r="E8" s="8">
        <f>+$L$8*$D$3</f>
        <v>10</v>
      </c>
      <c r="F8" s="8">
        <f>+$L$8*$D$3</f>
        <v>10</v>
      </c>
      <c r="G8" s="8">
        <f>+$L$8*$D$3</f>
        <v>10</v>
      </c>
      <c r="H8" s="8">
        <f>+M$8*$D$3</f>
        <v>15</v>
      </c>
      <c r="I8" s="8">
        <f t="shared" ref="I8:J8" si="1">+N$8*$D$3</f>
        <v>27</v>
      </c>
      <c r="J8" s="8">
        <f t="shared" si="1"/>
        <v>27</v>
      </c>
      <c r="L8" s="14">
        <v>0.33333333333333331</v>
      </c>
      <c r="M8" s="11">
        <v>0.5</v>
      </c>
      <c r="N8" s="11">
        <v>0.9</v>
      </c>
      <c r="O8" s="11">
        <v>0.9</v>
      </c>
    </row>
    <row r="9" spans="2:15" x14ac:dyDescent="0.55000000000000004">
      <c r="C9" s="3" t="s">
        <v>17</v>
      </c>
      <c r="D9" s="4">
        <f>+D7*D8</f>
        <v>60</v>
      </c>
      <c r="E9" s="4">
        <f t="shared" ref="E9:J9" si="2">+E7*E8</f>
        <v>60</v>
      </c>
      <c r="F9" s="4">
        <f t="shared" si="2"/>
        <v>60</v>
      </c>
      <c r="G9" s="4">
        <f t="shared" si="2"/>
        <v>60</v>
      </c>
      <c r="H9" s="4">
        <f t="shared" si="2"/>
        <v>150</v>
      </c>
      <c r="I9" s="4">
        <f t="shared" si="2"/>
        <v>324</v>
      </c>
      <c r="J9" s="4">
        <f t="shared" si="2"/>
        <v>270</v>
      </c>
    </row>
    <row r="11" spans="2:15" x14ac:dyDescent="0.55000000000000004">
      <c r="C11" s="3" t="s">
        <v>18</v>
      </c>
      <c r="D11" s="17">
        <f>+SUM(D9:J9)</f>
        <v>984</v>
      </c>
      <c r="E11" t="s">
        <v>19</v>
      </c>
    </row>
    <row r="12" spans="2:15" x14ac:dyDescent="0.55000000000000004">
      <c r="C12" s="3"/>
      <c r="D12" s="9"/>
    </row>
    <row r="13" spans="2:15" x14ac:dyDescent="0.55000000000000004">
      <c r="D13" s="4" t="s">
        <v>25</v>
      </c>
      <c r="E13" s="3" t="s">
        <v>27</v>
      </c>
      <c r="F13" s="3" t="s">
        <v>28</v>
      </c>
    </row>
    <row r="14" spans="2:15" x14ac:dyDescent="0.55000000000000004">
      <c r="B14" s="20" t="s">
        <v>23</v>
      </c>
      <c r="C14" s="20"/>
      <c r="D14" s="11">
        <v>3</v>
      </c>
      <c r="E14" s="56">
        <f ca="1">+OFFSET(E14,$D$14,)</f>
        <v>18</v>
      </c>
      <c r="F14" s="15" t="str">
        <f ca="1">+OFFSET(C14,D14,,)</f>
        <v>Highest</v>
      </c>
    </row>
    <row r="15" spans="2:15" x14ac:dyDescent="0.55000000000000004">
      <c r="B15" s="2"/>
      <c r="C15" t="s">
        <v>20</v>
      </c>
      <c r="D15" s="2">
        <v>1</v>
      </c>
      <c r="E15" s="79">
        <v>10</v>
      </c>
    </row>
    <row r="16" spans="2:15" x14ac:dyDescent="0.55000000000000004">
      <c r="B16" s="2"/>
      <c r="C16" s="19" t="s">
        <v>21</v>
      </c>
      <c r="D16" s="2">
        <f>+D15+1</f>
        <v>2</v>
      </c>
      <c r="E16" s="79">
        <v>15</v>
      </c>
    </row>
    <row r="17" spans="2:43" x14ac:dyDescent="0.55000000000000004">
      <c r="B17" s="2"/>
      <c r="C17" t="s">
        <v>22</v>
      </c>
      <c r="D17" s="2">
        <f t="shared" ref="D17:D18" si="3">+D16+1</f>
        <v>3</v>
      </c>
      <c r="E17" s="79">
        <v>18</v>
      </c>
    </row>
    <row r="18" spans="2:43" x14ac:dyDescent="0.55000000000000004">
      <c r="B18" s="2"/>
      <c r="C18" t="s">
        <v>24</v>
      </c>
      <c r="D18" s="2">
        <f t="shared" si="3"/>
        <v>4</v>
      </c>
      <c r="E18" s="79">
        <v>30</v>
      </c>
    </row>
    <row r="20" spans="2:43" x14ac:dyDescent="0.55000000000000004">
      <c r="C20" s="23" t="s">
        <v>29</v>
      </c>
      <c r="D20" s="24">
        <f ca="1">+D11*E14</f>
        <v>17712</v>
      </c>
    </row>
    <row r="21" spans="2:43" x14ac:dyDescent="0.55000000000000004">
      <c r="C21" t="s">
        <v>31</v>
      </c>
      <c r="D21" s="11">
        <v>4</v>
      </c>
    </row>
    <row r="22" spans="2:43" x14ac:dyDescent="0.55000000000000004">
      <c r="C22" s="23" t="s">
        <v>32</v>
      </c>
      <c r="D22" s="24">
        <f ca="1">+D20*D21</f>
        <v>70848</v>
      </c>
    </row>
    <row r="24" spans="2:43" x14ac:dyDescent="0.55000000000000004">
      <c r="B24" s="1" t="s">
        <v>87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43" s="59" customFormat="1" x14ac:dyDescent="0.55000000000000004">
      <c r="B25" s="3" t="s">
        <v>90</v>
      </c>
      <c r="C25"/>
      <c r="D25" s="71">
        <v>0.5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</row>
    <row r="26" spans="2:43" x14ac:dyDescent="0.55000000000000004">
      <c r="B26" s="3" t="s">
        <v>88</v>
      </c>
      <c r="D26" s="11">
        <v>4</v>
      </c>
    </row>
    <row r="28" spans="2:43" s="3" customFormat="1" x14ac:dyDescent="0.55000000000000004">
      <c r="B28" s="5" t="s">
        <v>0</v>
      </c>
      <c r="C28" s="5"/>
      <c r="D28" s="6">
        <v>0</v>
      </c>
      <c r="E28" s="6">
        <f>+D28+1</f>
        <v>1</v>
      </c>
      <c r="F28" s="6">
        <f t="shared" ref="F28:AN28" si="4">+E28+1</f>
        <v>2</v>
      </c>
      <c r="G28" s="6">
        <f t="shared" si="4"/>
        <v>3</v>
      </c>
      <c r="H28" s="6">
        <f t="shared" si="4"/>
        <v>4</v>
      </c>
      <c r="I28" s="6">
        <f t="shared" si="4"/>
        <v>5</v>
      </c>
      <c r="J28" s="6">
        <f t="shared" si="4"/>
        <v>6</v>
      </c>
      <c r="K28" s="6">
        <f t="shared" si="4"/>
        <v>7</v>
      </c>
      <c r="L28" s="6">
        <f t="shared" si="4"/>
        <v>8</v>
      </c>
      <c r="M28" s="6">
        <f t="shared" si="4"/>
        <v>9</v>
      </c>
      <c r="N28" s="6">
        <f t="shared" si="4"/>
        <v>10</v>
      </c>
      <c r="O28" s="6">
        <f t="shared" si="4"/>
        <v>11</v>
      </c>
      <c r="P28" s="6">
        <f t="shared" si="4"/>
        <v>12</v>
      </c>
      <c r="Q28" s="6">
        <f t="shared" si="4"/>
        <v>13</v>
      </c>
      <c r="R28" s="6">
        <f t="shared" si="4"/>
        <v>14</v>
      </c>
      <c r="S28" s="6">
        <f t="shared" si="4"/>
        <v>15</v>
      </c>
      <c r="T28" s="6">
        <f t="shared" si="4"/>
        <v>16</v>
      </c>
      <c r="U28" s="6">
        <f t="shared" si="4"/>
        <v>17</v>
      </c>
      <c r="V28" s="6">
        <f t="shared" si="4"/>
        <v>18</v>
      </c>
      <c r="W28" s="6">
        <f t="shared" si="4"/>
        <v>19</v>
      </c>
      <c r="X28" s="6">
        <f t="shared" si="4"/>
        <v>20</v>
      </c>
      <c r="Y28" s="6">
        <f t="shared" si="4"/>
        <v>21</v>
      </c>
      <c r="Z28" s="6">
        <f t="shared" si="4"/>
        <v>22</v>
      </c>
      <c r="AA28" s="6">
        <f t="shared" si="4"/>
        <v>23</v>
      </c>
      <c r="AB28" s="6">
        <f t="shared" si="4"/>
        <v>24</v>
      </c>
      <c r="AC28" s="6">
        <f t="shared" si="4"/>
        <v>25</v>
      </c>
      <c r="AD28" s="6">
        <f t="shared" si="4"/>
        <v>26</v>
      </c>
      <c r="AE28" s="6">
        <f t="shared" si="4"/>
        <v>27</v>
      </c>
      <c r="AF28" s="6">
        <f t="shared" si="4"/>
        <v>28</v>
      </c>
      <c r="AG28" s="6">
        <f t="shared" si="4"/>
        <v>29</v>
      </c>
      <c r="AH28" s="6">
        <f t="shared" si="4"/>
        <v>30</v>
      </c>
      <c r="AI28" s="6">
        <f t="shared" si="4"/>
        <v>31</v>
      </c>
      <c r="AJ28" s="6">
        <f t="shared" si="4"/>
        <v>32</v>
      </c>
      <c r="AK28" s="6">
        <f t="shared" si="4"/>
        <v>33</v>
      </c>
      <c r="AL28" s="6">
        <f t="shared" si="4"/>
        <v>34</v>
      </c>
      <c r="AM28" s="6">
        <f t="shared" si="4"/>
        <v>35</v>
      </c>
      <c r="AN28" s="6">
        <f t="shared" si="4"/>
        <v>36</v>
      </c>
      <c r="AO28" s="6"/>
      <c r="AP28" s="6"/>
      <c r="AQ28" s="6"/>
    </row>
    <row r="29" spans="2:43" x14ac:dyDescent="0.55000000000000004">
      <c r="B29" s="25" t="s">
        <v>89</v>
      </c>
      <c r="E29" s="29">
        <f>IF(E28&lt;=$D$26,MIN($D$25/$D$26*E28,0.5),D29+0.05)</f>
        <v>0.125</v>
      </c>
      <c r="F29" s="29">
        <f t="shared" ref="F29:P29" si="5">IF(F28&lt;=$D$26,MIN($D$25/$D$26*F28,0.5),E29+0.05)</f>
        <v>0.25</v>
      </c>
      <c r="G29" s="29">
        <f t="shared" si="5"/>
        <v>0.375</v>
      </c>
      <c r="H29" s="29">
        <f t="shared" si="5"/>
        <v>0.5</v>
      </c>
      <c r="I29" s="29">
        <f t="shared" si="5"/>
        <v>0.55000000000000004</v>
      </c>
      <c r="J29" s="29">
        <f t="shared" si="5"/>
        <v>0.60000000000000009</v>
      </c>
      <c r="K29" s="29">
        <f t="shared" si="5"/>
        <v>0.65000000000000013</v>
      </c>
      <c r="L29" s="29">
        <f t="shared" si="5"/>
        <v>0.70000000000000018</v>
      </c>
      <c r="M29" s="29">
        <f t="shared" si="5"/>
        <v>0.75000000000000022</v>
      </c>
      <c r="N29" s="29">
        <f t="shared" si="5"/>
        <v>0.80000000000000027</v>
      </c>
      <c r="O29" s="29">
        <f t="shared" si="5"/>
        <v>0.85000000000000031</v>
      </c>
      <c r="P29" s="29">
        <f t="shared" si="5"/>
        <v>0.90000000000000036</v>
      </c>
      <c r="Q29" s="29">
        <f t="shared" ref="Q29" si="6">IF(Q28&lt;=$D$26,MIN($D$25/$D$26*Q28,0.5),P29+0.05)</f>
        <v>0.9500000000000004</v>
      </c>
      <c r="R29" s="29">
        <f t="shared" ref="R29" si="7">IF(R28&lt;=$D$26,MIN($D$25/$D$26*R28,0.5),Q29+0.05)</f>
        <v>1.0000000000000004</v>
      </c>
      <c r="S29" s="29">
        <f>+R29</f>
        <v>1.0000000000000004</v>
      </c>
      <c r="T29" s="29">
        <f t="shared" ref="T29:AN29" si="8">+S29</f>
        <v>1.0000000000000004</v>
      </c>
      <c r="U29" s="29">
        <f t="shared" si="8"/>
        <v>1.0000000000000004</v>
      </c>
      <c r="V29" s="29">
        <f t="shared" si="8"/>
        <v>1.0000000000000004</v>
      </c>
      <c r="W29" s="29">
        <f t="shared" si="8"/>
        <v>1.0000000000000004</v>
      </c>
      <c r="X29" s="29">
        <f t="shared" si="8"/>
        <v>1.0000000000000004</v>
      </c>
      <c r="Y29" s="29">
        <f t="shared" si="8"/>
        <v>1.0000000000000004</v>
      </c>
      <c r="Z29" s="29">
        <f t="shared" si="8"/>
        <v>1.0000000000000004</v>
      </c>
      <c r="AA29" s="29">
        <f t="shared" si="8"/>
        <v>1.0000000000000004</v>
      </c>
      <c r="AB29" s="29">
        <f t="shared" si="8"/>
        <v>1.0000000000000004</v>
      </c>
      <c r="AC29" s="29">
        <f t="shared" si="8"/>
        <v>1.0000000000000004</v>
      </c>
      <c r="AD29" s="29">
        <f t="shared" si="8"/>
        <v>1.0000000000000004</v>
      </c>
      <c r="AE29" s="29">
        <f t="shared" si="8"/>
        <v>1.0000000000000004</v>
      </c>
      <c r="AF29" s="29">
        <f t="shared" si="8"/>
        <v>1.0000000000000004</v>
      </c>
      <c r="AG29" s="29">
        <f t="shared" si="8"/>
        <v>1.0000000000000004</v>
      </c>
      <c r="AH29" s="29">
        <f t="shared" si="8"/>
        <v>1.0000000000000004</v>
      </c>
      <c r="AI29" s="29">
        <f t="shared" si="8"/>
        <v>1.0000000000000004</v>
      </c>
      <c r="AJ29" s="29">
        <f t="shared" si="8"/>
        <v>1.0000000000000004</v>
      </c>
      <c r="AK29" s="29">
        <f t="shared" si="8"/>
        <v>1.0000000000000004</v>
      </c>
      <c r="AL29" s="29">
        <f t="shared" si="8"/>
        <v>1.0000000000000004</v>
      </c>
      <c r="AM29" s="29">
        <f t="shared" si="8"/>
        <v>1.0000000000000004</v>
      </c>
      <c r="AN29" s="29">
        <f t="shared" si="8"/>
        <v>1.0000000000000004</v>
      </c>
    </row>
  </sheetData>
  <pageMargins left="0.7" right="0.7" top="0.7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47AA-AE3C-4084-BEF1-4A0E43DF86E4}">
  <dimension ref="B2:I70"/>
  <sheetViews>
    <sheetView showGridLines="0" view="pageBreakPreview" topLeftCell="A43" zoomScale="85" zoomScaleNormal="100" zoomScaleSheetLayoutView="85" workbookViewId="0">
      <selection activeCell="G57" sqref="G57"/>
    </sheetView>
  </sheetViews>
  <sheetFormatPr defaultRowHeight="14.4" x14ac:dyDescent="0.55000000000000004"/>
  <cols>
    <col min="2" max="2" width="12.68359375" customWidth="1"/>
    <col min="3" max="3" width="10.68359375" customWidth="1"/>
    <col min="4" max="5" width="10.83984375" bestFit="1" customWidth="1"/>
  </cols>
  <sheetData>
    <row r="2" spans="2:8" x14ac:dyDescent="0.55000000000000004">
      <c r="B2" s="3" t="s">
        <v>91</v>
      </c>
    </row>
    <row r="3" spans="2:8" x14ac:dyDescent="0.55000000000000004">
      <c r="B3" t="s">
        <v>94</v>
      </c>
      <c r="D3" t="s">
        <v>93</v>
      </c>
    </row>
    <row r="4" spans="2:8" x14ac:dyDescent="0.55000000000000004">
      <c r="B4" t="s">
        <v>92</v>
      </c>
      <c r="D4" t="s">
        <v>95</v>
      </c>
    </row>
    <row r="5" spans="2:8" x14ac:dyDescent="0.55000000000000004">
      <c r="B5" t="s">
        <v>96</v>
      </c>
      <c r="D5" t="s">
        <v>97</v>
      </c>
    </row>
    <row r="6" spans="2:8" x14ac:dyDescent="0.55000000000000004">
      <c r="B6" t="s">
        <v>98</v>
      </c>
      <c r="D6" t="s">
        <v>99</v>
      </c>
    </row>
    <row r="7" spans="2:8" x14ac:dyDescent="0.55000000000000004">
      <c r="B7" t="s">
        <v>101</v>
      </c>
      <c r="D7" t="s">
        <v>100</v>
      </c>
    </row>
    <row r="8" spans="2:8" x14ac:dyDescent="0.55000000000000004">
      <c r="B8" t="s">
        <v>102</v>
      </c>
      <c r="D8" t="s">
        <v>103</v>
      </c>
    </row>
    <row r="9" spans="2:8" x14ac:dyDescent="0.55000000000000004">
      <c r="B9" s="41" t="s">
        <v>35</v>
      </c>
      <c r="C9" s="42"/>
      <c r="D9" s="42"/>
      <c r="E9" s="42"/>
      <c r="F9" s="42"/>
      <c r="G9" s="42"/>
      <c r="H9" s="42"/>
    </row>
    <row r="10" spans="2:8" x14ac:dyDescent="0.55000000000000004">
      <c r="B10" s="3" t="s">
        <v>49</v>
      </c>
    </row>
    <row r="11" spans="2:8" x14ac:dyDescent="0.55000000000000004">
      <c r="D11" s="4" t="s">
        <v>25</v>
      </c>
      <c r="E11" s="3" t="s">
        <v>37</v>
      </c>
      <c r="F11" s="3"/>
    </row>
    <row r="12" spans="2:8" x14ac:dyDescent="0.55000000000000004">
      <c r="B12" s="20" t="s">
        <v>36</v>
      </c>
      <c r="C12" s="20"/>
      <c r="D12" s="11">
        <v>2</v>
      </c>
      <c r="E12" s="17">
        <f ca="1">+OFFSET(E12,$D$12,)</f>
        <v>2500</v>
      </c>
      <c r="F12" s="15" t="str">
        <f ca="1">+OFFSET(B12,D12,,)</f>
        <v>Expected</v>
      </c>
    </row>
    <row r="13" spans="2:8" x14ac:dyDescent="0.55000000000000004">
      <c r="B13" t="s">
        <v>20</v>
      </c>
      <c r="D13" s="2">
        <v>1</v>
      </c>
      <c r="E13" s="2">
        <v>2000</v>
      </c>
    </row>
    <row r="14" spans="2:8" x14ac:dyDescent="0.55000000000000004">
      <c r="B14" s="19" t="s">
        <v>21</v>
      </c>
      <c r="D14" s="2">
        <f>+D13+1</f>
        <v>2</v>
      </c>
      <c r="E14" s="2">
        <v>2500</v>
      </c>
    </row>
    <row r="15" spans="2:8" x14ac:dyDescent="0.55000000000000004">
      <c r="B15" t="s">
        <v>22</v>
      </c>
      <c r="D15" s="2">
        <f t="shared" ref="D15:D16" si="0">+D14+1</f>
        <v>3</v>
      </c>
      <c r="E15" s="2">
        <v>3000</v>
      </c>
    </row>
    <row r="16" spans="2:8" x14ac:dyDescent="0.55000000000000004">
      <c r="B16" t="s">
        <v>24</v>
      </c>
      <c r="D16" s="2">
        <f t="shared" si="0"/>
        <v>4</v>
      </c>
      <c r="E16" s="2">
        <v>4000</v>
      </c>
    </row>
    <row r="18" spans="2:5" x14ac:dyDescent="0.55000000000000004">
      <c r="B18" s="15" t="s">
        <v>38</v>
      </c>
      <c r="E18" s="10">
        <f>+Bays</f>
        <v>12</v>
      </c>
    </row>
    <row r="20" spans="2:5" x14ac:dyDescent="0.55000000000000004">
      <c r="B20" s="3" t="s">
        <v>39</v>
      </c>
      <c r="E20" s="43">
        <f ca="1">+E12*E18</f>
        <v>30000</v>
      </c>
    </row>
    <row r="22" spans="2:5" x14ac:dyDescent="0.55000000000000004">
      <c r="B22" s="5" t="s">
        <v>40</v>
      </c>
      <c r="C22" s="7"/>
      <c r="D22" s="7"/>
      <c r="E22" s="6" t="s">
        <v>42</v>
      </c>
    </row>
    <row r="23" spans="2:5" x14ac:dyDescent="0.55000000000000004">
      <c r="B23" s="15" t="s">
        <v>41</v>
      </c>
      <c r="E23" s="44">
        <v>1200</v>
      </c>
    </row>
    <row r="24" spans="2:5" x14ac:dyDescent="0.55000000000000004">
      <c r="B24" s="19" t="s">
        <v>43</v>
      </c>
      <c r="E24" s="44">
        <v>6000</v>
      </c>
    </row>
    <row r="25" spans="2:5" x14ac:dyDescent="0.55000000000000004">
      <c r="B25" s="19" t="s">
        <v>44</v>
      </c>
      <c r="C25" s="47"/>
      <c r="D25" s="47"/>
      <c r="E25" s="44">
        <v>10000</v>
      </c>
    </row>
    <row r="26" spans="2:5" x14ac:dyDescent="0.55000000000000004">
      <c r="B26" s="19" t="s">
        <v>47</v>
      </c>
      <c r="C26" s="47"/>
      <c r="D26" s="47"/>
      <c r="E26" s="44"/>
    </row>
    <row r="27" spans="2:5" x14ac:dyDescent="0.55000000000000004">
      <c r="B27" s="19" t="s">
        <v>47</v>
      </c>
      <c r="C27" s="47"/>
      <c r="D27" s="47"/>
      <c r="E27" s="44"/>
    </row>
    <row r="28" spans="2:5" x14ac:dyDescent="0.55000000000000004">
      <c r="B28" s="19" t="s">
        <v>47</v>
      </c>
      <c r="C28" s="47"/>
      <c r="D28" s="47"/>
      <c r="E28" s="44"/>
    </row>
    <row r="29" spans="2:5" x14ac:dyDescent="0.55000000000000004">
      <c r="B29" s="19" t="s">
        <v>47</v>
      </c>
      <c r="C29" s="47"/>
      <c r="D29" s="47"/>
      <c r="E29" s="44"/>
    </row>
    <row r="30" spans="2:5" x14ac:dyDescent="0.55000000000000004">
      <c r="B30" s="19" t="s">
        <v>47</v>
      </c>
      <c r="C30" s="47"/>
      <c r="D30" s="47"/>
      <c r="E30" s="44"/>
    </row>
    <row r="31" spans="2:5" x14ac:dyDescent="0.55000000000000004">
      <c r="B31" s="45" t="s">
        <v>47</v>
      </c>
      <c r="C31" s="7"/>
      <c r="D31" s="48"/>
      <c r="E31" s="44"/>
    </row>
    <row r="32" spans="2:5" x14ac:dyDescent="0.55000000000000004">
      <c r="B32" s="18" t="s">
        <v>45</v>
      </c>
      <c r="C32" s="3"/>
      <c r="D32" s="3"/>
      <c r="E32" s="36">
        <f>SUM(E23:E31)</f>
        <v>17200</v>
      </c>
    </row>
    <row r="34" spans="2:8" x14ac:dyDescent="0.55000000000000004">
      <c r="B34" s="23" t="s">
        <v>46</v>
      </c>
      <c r="C34" s="46"/>
      <c r="D34" s="46"/>
      <c r="E34" s="24">
        <f ca="1">+E20+E32</f>
        <v>47200</v>
      </c>
    </row>
    <row r="36" spans="2:8" x14ac:dyDescent="0.55000000000000004">
      <c r="B36" s="41" t="s">
        <v>50</v>
      </c>
      <c r="C36" s="42"/>
      <c r="D36" s="42"/>
      <c r="E36" s="42"/>
      <c r="F36" s="42"/>
      <c r="G36" s="42"/>
      <c r="H36" s="42"/>
    </row>
    <row r="38" spans="2:8" x14ac:dyDescent="0.55000000000000004">
      <c r="B38" s="3" t="s">
        <v>51</v>
      </c>
      <c r="D38" s="11">
        <v>3.5</v>
      </c>
      <c r="E38" t="s">
        <v>104</v>
      </c>
    </row>
    <row r="39" spans="2:8" x14ac:dyDescent="0.55000000000000004">
      <c r="B39" s="3" t="s">
        <v>52</v>
      </c>
      <c r="D39" s="49">
        <v>9</v>
      </c>
    </row>
    <row r="40" spans="2:8" x14ac:dyDescent="0.55000000000000004">
      <c r="B40" s="50" t="s">
        <v>53</v>
      </c>
      <c r="D40" s="51">
        <f>+SUM('Revenue Build'!D7:J7)</f>
        <v>56</v>
      </c>
    </row>
    <row r="41" spans="2:8" x14ac:dyDescent="0.55000000000000004">
      <c r="B41" s="16" t="s">
        <v>54</v>
      </c>
      <c r="C41" s="7"/>
      <c r="D41" s="53">
        <f>+D39*D40</f>
        <v>504</v>
      </c>
    </row>
    <row r="42" spans="2:8" x14ac:dyDescent="0.55000000000000004">
      <c r="B42" s="3" t="s">
        <v>55</v>
      </c>
      <c r="D42" s="54">
        <f>+D41*'Revenue Build'!D21*D38</f>
        <v>7056</v>
      </c>
    </row>
    <row r="44" spans="2:8" x14ac:dyDescent="0.55000000000000004">
      <c r="B44" s="5" t="s">
        <v>56</v>
      </c>
      <c r="C44" s="5"/>
      <c r="D44" s="5"/>
    </row>
    <row r="45" spans="2:8" x14ac:dyDescent="0.55000000000000004">
      <c r="B45" t="s">
        <v>57</v>
      </c>
      <c r="D45" s="11">
        <v>1</v>
      </c>
    </row>
    <row r="46" spans="2:8" x14ac:dyDescent="0.55000000000000004">
      <c r="B46" t="s">
        <v>58</v>
      </c>
      <c r="D46" s="49">
        <v>45</v>
      </c>
    </row>
    <row r="47" spans="2:8" x14ac:dyDescent="0.55000000000000004">
      <c r="B47" s="37" t="s">
        <v>59</v>
      </c>
      <c r="C47" s="7"/>
      <c r="D47" s="55">
        <f>+Bays</f>
        <v>12</v>
      </c>
    </row>
    <row r="48" spans="2:8" x14ac:dyDescent="0.55000000000000004">
      <c r="B48" s="3" t="s">
        <v>60</v>
      </c>
      <c r="D48" s="52">
        <f>D45*D46*D47</f>
        <v>540</v>
      </c>
    </row>
    <row r="50" spans="2:9" x14ac:dyDescent="0.55000000000000004">
      <c r="B50" s="5" t="s">
        <v>61</v>
      </c>
      <c r="C50" s="7"/>
      <c r="D50" s="7"/>
      <c r="E50" s="7"/>
    </row>
    <row r="51" spans="2:9" x14ac:dyDescent="0.55000000000000004">
      <c r="D51" s="4" t="s">
        <v>25</v>
      </c>
      <c r="E51" s="3" t="s">
        <v>62</v>
      </c>
    </row>
    <row r="52" spans="2:9" x14ac:dyDescent="0.55000000000000004">
      <c r="B52" s="20" t="s">
        <v>36</v>
      </c>
      <c r="C52" s="20"/>
      <c r="D52" s="11">
        <v>2</v>
      </c>
      <c r="E52" s="57">
        <f ca="1">+OFFSET(E52,$D$12,)</f>
        <v>3500</v>
      </c>
    </row>
    <row r="53" spans="2:9" x14ac:dyDescent="0.55000000000000004">
      <c r="B53" t="s">
        <v>20</v>
      </c>
      <c r="D53" s="2">
        <v>1</v>
      </c>
      <c r="E53" s="80">
        <v>2000</v>
      </c>
    </row>
    <row r="54" spans="2:9" x14ac:dyDescent="0.55000000000000004">
      <c r="B54" s="19" t="s">
        <v>21</v>
      </c>
      <c r="D54" s="2">
        <f>+D53+1</f>
        <v>2</v>
      </c>
      <c r="E54" s="80">
        <v>3500</v>
      </c>
    </row>
    <row r="55" spans="2:9" x14ac:dyDescent="0.55000000000000004">
      <c r="B55" t="s">
        <v>22</v>
      </c>
      <c r="D55" s="2">
        <f t="shared" ref="D55:D56" si="1">+D54+1</f>
        <v>3</v>
      </c>
      <c r="E55" s="80">
        <v>6000</v>
      </c>
      <c r="I55" s="81"/>
    </row>
    <row r="56" spans="2:9" x14ac:dyDescent="0.55000000000000004">
      <c r="B56" t="s">
        <v>24</v>
      </c>
      <c r="D56" s="2">
        <f t="shared" si="1"/>
        <v>4</v>
      </c>
      <c r="E56" s="80">
        <v>9000</v>
      </c>
    </row>
    <row r="58" spans="2:9" x14ac:dyDescent="0.55000000000000004">
      <c r="B58" s="5" t="s">
        <v>63</v>
      </c>
      <c r="C58" s="7"/>
      <c r="D58" s="6" t="s">
        <v>68</v>
      </c>
    </row>
    <row r="59" spans="2:9" x14ac:dyDescent="0.55000000000000004">
      <c r="B59" t="s">
        <v>64</v>
      </c>
      <c r="D59" s="44">
        <v>400</v>
      </c>
    </row>
    <row r="60" spans="2:9" x14ac:dyDescent="0.55000000000000004">
      <c r="B60" t="s">
        <v>65</v>
      </c>
      <c r="D60" s="44">
        <v>120</v>
      </c>
    </row>
    <row r="61" spans="2:9" x14ac:dyDescent="0.55000000000000004">
      <c r="B61" t="s">
        <v>66</v>
      </c>
      <c r="D61" s="44">
        <v>300</v>
      </c>
    </row>
    <row r="62" spans="2:9" x14ac:dyDescent="0.55000000000000004">
      <c r="B62" s="7" t="s">
        <v>67</v>
      </c>
      <c r="C62" s="7"/>
      <c r="D62" s="44">
        <v>0</v>
      </c>
    </row>
    <row r="63" spans="2:9" x14ac:dyDescent="0.55000000000000004">
      <c r="B63" s="3" t="s">
        <v>69</v>
      </c>
      <c r="D63" s="36">
        <f>SUM(D59:D62)</f>
        <v>820</v>
      </c>
    </row>
    <row r="65" spans="2:4" x14ac:dyDescent="0.55000000000000004">
      <c r="B65" s="58" t="s">
        <v>70</v>
      </c>
      <c r="C65" s="58"/>
      <c r="D65" s="61" t="s">
        <v>42</v>
      </c>
    </row>
    <row r="66" spans="2:4" x14ac:dyDescent="0.55000000000000004">
      <c r="B66" s="25" t="str">
        <f>+B42</f>
        <v>$ wage per month</v>
      </c>
      <c r="D66" s="22">
        <f>+D42</f>
        <v>7056</v>
      </c>
    </row>
    <row r="67" spans="2:4" x14ac:dyDescent="0.55000000000000004">
      <c r="B67" s="62" t="str">
        <f>+B48</f>
        <v>Game Cost / Month</v>
      </c>
      <c r="C67" s="21"/>
      <c r="D67" s="22">
        <f>+D48</f>
        <v>540</v>
      </c>
    </row>
    <row r="68" spans="2:4" x14ac:dyDescent="0.55000000000000004">
      <c r="B68" s="25" t="s">
        <v>71</v>
      </c>
      <c r="D68" s="22">
        <f ca="1">+E52</f>
        <v>3500</v>
      </c>
    </row>
    <row r="69" spans="2:4" x14ac:dyDescent="0.55000000000000004">
      <c r="B69" s="63" t="s">
        <v>63</v>
      </c>
      <c r="C69" s="7"/>
      <c r="D69" s="60">
        <f>+D63</f>
        <v>820</v>
      </c>
    </row>
    <row r="70" spans="2:4" x14ac:dyDescent="0.55000000000000004">
      <c r="B70" s="18" t="s">
        <v>72</v>
      </c>
      <c r="D70" s="78">
        <f ca="1">SUM(D66:D69)</f>
        <v>11916</v>
      </c>
    </row>
  </sheetData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VR Model</vt:lpstr>
      <vt:lpstr>Revenue Build</vt:lpstr>
      <vt:lpstr>Costs Calc</vt:lpstr>
      <vt:lpstr>Bays</vt:lpstr>
      <vt:lpstr>'Costs Calc'!Print_Area</vt:lpstr>
      <vt:lpstr>'Revenue Build'!Print_Area</vt:lpstr>
      <vt:lpstr>'VR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Catnip</dc:creator>
  <cp:lastModifiedBy>William Greenfield</cp:lastModifiedBy>
  <cp:lastPrinted>2017-12-28T22:30:24Z</cp:lastPrinted>
  <dcterms:created xsi:type="dcterms:W3CDTF">2017-12-28T22:19:14Z</dcterms:created>
  <dcterms:modified xsi:type="dcterms:W3CDTF">2018-10-13T20:00:50Z</dcterms:modified>
</cp:coreProperties>
</file>