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uch S" sheetId="1" state="visible" r:id="rId2"/>
    <sheet name="Pouchfolien" sheetId="2" state="visible" r:id="rId3"/>
    <sheet name="Separatoren" sheetId="3" state="visible" r:id="rId4"/>
    <sheet name="Anoden" sheetId="4" state="visible" r:id="rId5"/>
    <sheet name="Kathoden" sheetId="5" state="visible" r:id="rId6"/>
    <sheet name="Fase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<sst xmlns="http://schemas.openxmlformats.org/spreadsheetml/2006/main" count="415" uniqueCount="164">
  <si>
    <t xml:space="preserve">Imaginärer Wert</t>
  </si>
  <si>
    <t xml:space="preserve">Literaturwert/Datenblatt</t>
  </si>
  <si>
    <t xml:space="preserve">
Experimentell bestimmt (+/-Fehler) </t>
  </si>
  <si>
    <t xml:space="preserve">Näherung</t>
  </si>
  <si>
    <t xml:space="preserve">Zellbestandteile</t>
  </si>
  <si>
    <t xml:space="preserve">Typ</t>
  </si>
  <si>
    <t xml:space="preserve">Gewicht [g]</t>
  </si>
  <si>
    <t xml:space="preserve">Fläche [m²]</t>
  </si>
  <si>
    <t xml:space="preserve">Dicke [µm]</t>
  </si>
  <si>
    <t xml:space="preserve">Abmaße [m]</t>
  </si>
  <si>
    <t xml:space="preserve">Balancing</t>
  </si>
  <si>
    <t xml:space="preserve">Nominale 
Zellspannung</t>
  </si>
  <si>
    <t xml:space="preserve">Gesamt
Zellenergiedichte </t>
  </si>
  <si>
    <t xml:space="preserve">Literatur zur Berechnung</t>
  </si>
  <si>
    <t xml:space="preserve">V</t>
  </si>
  <si>
    <t xml:space="preserve">Wh/kg</t>
  </si>
  <si>
    <t xml:space="preserve">Wh/L</t>
  </si>
  <si>
    <t xml:space="preserve">10.1007/s10008-017-3610-7</t>
  </si>
  <si>
    <t xml:space="preserve">Aluminium-Polymer Laminat</t>
  </si>
  <si>
    <t xml:space="preserve">Separator</t>
  </si>
  <si>
    <t xml:space="preserve">Kathode</t>
  </si>
  <si>
    <t xml:space="preserve">Anode</t>
  </si>
  <si>
    <t xml:space="preserve">Materialbeschreibung</t>
  </si>
  <si>
    <t xml:space="preserve">Mechanische Eigenschaften</t>
  </si>
  <si>
    <t xml:space="preserve">Multifunktionalitäts-Level</t>
  </si>
  <si>
    <t xml:space="preserve">Außenschicht</t>
  </si>
  <si>
    <t xml:space="preserve">2. Schicht</t>
  </si>
  <si>
    <t xml:space="preserve">3. Schicht</t>
  </si>
  <si>
    <t xml:space="preserve">Innenschicht</t>
  </si>
  <si>
    <t xml:space="preserve">Nr.</t>
  </si>
  <si>
    <t xml:space="preserve">Beschreibung</t>
  </si>
  <si>
    <t xml:space="preserve">intern</t>
  </si>
  <si>
    <t xml:space="preserve">Material</t>
  </si>
  <si>
    <t xml:space="preserve">Dicke</t>
  </si>
  <si>
    <t xml:space="preserve">Gesamtdicke [µm]</t>
  </si>
  <si>
    <t xml:space="preserve">Masse</t>
  </si>
  <si>
    <t xml:space="preserve">Dichte</t>
  </si>
  <si>
    <t xml:space="preserve">Anteil passiv Material</t>
  </si>
  <si>
    <t xml:space="preserve">E modul</t>
  </si>
  <si>
    <t xml:space="preserve">Zugfestigkeit</t>
  </si>
  <si>
    <t xml:space="preserve">Zugmodul_x</t>
  </si>
  <si>
    <t xml:space="preserve">Zugmodul_y</t>
  </si>
  <si>
    <t xml:space="preserve">Zugmodul_xy</t>
  </si>
  <si>
    <t xml:space="preserve">Querkontraktionszahl</t>
  </si>
  <si>
    <t xml:space="preserve">Bruchdehnung</t>
  </si>
  <si>
    <t xml:space="preserve">µm</t>
  </si>
  <si>
    <t xml:space="preserve">kg/m^2</t>
  </si>
  <si>
    <t xml:space="preserve">kg/m^3</t>
  </si>
  <si>
    <t xml:space="preserve">%</t>
  </si>
  <si>
    <t xml:space="preserve">GPa</t>
  </si>
  <si>
    <t xml:space="preserve">MPa </t>
  </si>
  <si>
    <t xml:space="preserve">Aluminium-Kunststoff-Verbund</t>
  </si>
  <si>
    <t xml:space="preserve">ElViS_p_1</t>
  </si>
  <si>
    <t xml:space="preserve">PET</t>
  </si>
  <si>
    <t xml:space="preserve">Nylon ON</t>
  </si>
  <si>
    <t xml:space="preserve">Al </t>
  </si>
  <si>
    <t xml:space="preserve">Cast PP</t>
  </si>
  <si>
    <t xml:space="preserve">3.325(+/-0.46)</t>
  </si>
  <si>
    <t xml:space="preserve">91.6(+/-5.8)</t>
  </si>
  <si>
    <t xml:space="preserve">ElViS_p_2</t>
  </si>
  <si>
    <t xml:space="preserve">DL</t>
  </si>
  <si>
    <t xml:space="preserve">PP</t>
  </si>
  <si>
    <t xml:space="preserve">5.493(+/-1.11)</t>
  </si>
  <si>
    <t xml:space="preserve">79.5(+/-4.1)</t>
  </si>
  <si>
    <t xml:space="preserve">Gesamtdicke</t>
  </si>
  <si>
    <t xml:space="preserve">Porosität</t>
  </si>
  <si>
    <t xml:space="preserve">MD Zugfestigkeit</t>
  </si>
  <si>
    <t xml:space="preserve">TD Zugfestigkeit</t>
  </si>
  <si>
    <t xml:space="preserve">MD Bruchdehnung</t>
  </si>
  <si>
    <t xml:space="preserve">TD Bruchdehnung</t>
  </si>
  <si>
    <t xml:space="preserve">g/cm^3</t>
  </si>
  <si>
    <t xml:space="preserve">PP-Separator</t>
  </si>
  <si>
    <t xml:space="preserve">138(+/-4.2)</t>
  </si>
  <si>
    <t xml:space="preserve">0.927(+/-0.094)</t>
  </si>
  <si>
    <t xml:space="preserve">127(+/-3.9)</t>
  </si>
  <si>
    <t xml:space="preserve">0.902(+/-0.117)</t>
  </si>
  <si>
    <t xml:space="preserve">58(+/-8.9)</t>
  </si>
  <si>
    <t xml:space="preserve">Masse an Aktivmat.  auf Metall Folie
</t>
  </si>
  <si>
    <t xml:space="preserve">Electrochemical properties</t>
  </si>
  <si>
    <t xml:space="preserve">Substrat</t>
  </si>
  <si>
    <t xml:space="preserve">Aktivmaterial</t>
  </si>
  <si>
    <t xml:space="preserve">0.1 C</t>
  </si>
  <si>
    <t xml:space="preserve">0.5 C</t>
  </si>
  <si>
    <t xml:space="preserve">1 C</t>
  </si>
  <si>
    <t xml:space="preserve">Schichtdicke</t>
  </si>
  <si>
    <t xml:space="preserve">Schichten</t>
  </si>
  <si>
    <t xml:space="preserve">Aktivmaterialgehalt</t>
  </si>
  <si>
    <t xml:space="preserve">theo. Kapa. Elektrode</t>
  </si>
  <si>
    <t xml:space="preserve">Flächenbeladung
(einseitig)</t>
  </si>
  <si>
    <t xml:space="preserve">Flächenkapazität
(einseitig)</t>
  </si>
  <si>
    <t xml:space="preserve">theo. Gesamtdicke</t>
  </si>
  <si>
    <t xml:space="preserve">Gesamtdicke 
kalendriert</t>
  </si>
  <si>
    <t xml:space="preserve">Flächenmasse 
(Coating)
beidseitig</t>
  </si>
  <si>
    <t xml:space="preserve">Flächenmasse 
(inkl. Substrat)
beidseitig</t>
  </si>
  <si>
    <t xml:space="preserve">Flächenmasse
(inaktiv)
beidseitig</t>
  </si>
  <si>
    <t xml:space="preserve">Potential vs. Li</t>
  </si>
  <si>
    <t xml:space="preserve">max. spec. Kapazität</t>
  </si>
  <si>
    <t xml:space="preserve">max. vol. Kapazität</t>
  </si>
  <si>
    <t xml:space="preserve">Zugfestigkeit [MPa]</t>
  </si>
  <si>
    <t xml:space="preserve">Dichte </t>
  </si>
  <si>
    <t xml:space="preserve">mg/cm^2</t>
  </si>
  <si>
    <t xml:space="preserve">mAh/g</t>
  </si>
  <si>
    <t xml:space="preserve">mAh/cm^2</t>
  </si>
  <si>
    <t xml:space="preserve">mAh/cm^3</t>
  </si>
  <si>
    <t xml:space="preserve">Doppeltbeschichtete Cu-Folie Graphit </t>
  </si>
  <si>
    <t xml:space="preserve">CCI_871 (4078)</t>
  </si>
  <si>
    <t xml:space="preserve">Cu blanc</t>
  </si>
  <si>
    <t xml:space="preserve">Graphit</t>
  </si>
  <si>
    <t xml:space="preserve">Einseitigbeschichtete Cu-Folie Graphit</t>
  </si>
  <si>
    <t xml:space="preserve">CCI_872 (4078)</t>
  </si>
  <si>
    <t xml:space="preserve">CCI_870 (4078)</t>
  </si>
  <si>
    <t xml:space="preserve">doppelseitig beschichtete Kupferfolie
Active Material: Graphite </t>
  </si>
  <si>
    <t xml:space="preserve">ElViS_a_1</t>
  </si>
  <si>
    <t xml:space="preserve">3.563(+/-0.18)</t>
  </si>
  <si>
    <t xml:space="preserve">22.1(+/-0.14)</t>
  </si>
  <si>
    <t xml:space="preserve">6.26(+/-0.83)</t>
  </si>
  <si>
    <t xml:space="preserve">einseitig beschichtete Kupferfolie
Active Material: Graphite 
CCI ID: 872 (4078)</t>
  </si>
  <si>
    <t xml:space="preserve">ElViS_a_2</t>
  </si>
  <si>
    <t xml:space="preserve">14.036(+/-0.4)</t>
  </si>
  <si>
    <t xml:space="preserve">65.8(+/-0.36)</t>
  </si>
  <si>
    <t xml:space="preserve">5.85(+/-1.02)</t>
  </si>
  <si>
    <t xml:space="preserve">einseitig beschichtete Kupferfolie
Active Material: Graphite 
CCI ID: 870 (4078)</t>
  </si>
  <si>
    <t xml:space="preserve">ElViS_a_3</t>
  </si>
  <si>
    <t xml:space="preserve">8.396(+/-1.22)</t>
  </si>
  <si>
    <t xml:space="preserve">38.6(+/-0.22)</t>
  </si>
  <si>
    <t xml:space="preserve">5.2(+/-0.9)</t>
  </si>
  <si>
    <t xml:space="preserve">Flächengewicht</t>
  </si>
  <si>
    <t xml:space="preserve">Nominal Voltage vs. Li</t>
  </si>
  <si>
    <t xml:space="preserve">Doppeltbeschichtete Al-Folie NMC </t>
  </si>
  <si>
    <t xml:space="preserve">CCI_804/2_NMC622 bzw. CCI_805/1_NMC622</t>
  </si>
  <si>
    <t xml:space="preserve">Al blanc</t>
  </si>
  <si>
    <t xml:space="preserve">NMC</t>
  </si>
  <si>
    <t xml:space="preserve">Doppeltbeschichtete Al-Folie LFP </t>
  </si>
  <si>
    <t xml:space="preserve">EnvitesEnergy_LFP</t>
  </si>
  <si>
    <t xml:space="preserve">Al</t>
  </si>
  <si>
    <t xml:space="preserve">LFP</t>
  </si>
  <si>
    <t xml:space="preserve">Al-Folie NMC</t>
  </si>
  <si>
    <t xml:space="preserve">180417_NCM622</t>
  </si>
  <si>
    <t xml:space="preserve">?</t>
  </si>
  <si>
    <t xml:space="preserve">191122_NMC622</t>
  </si>
  <si>
    <t xml:space="preserve">Customcells Itzehoe GmbH NCM 622</t>
  </si>
  <si>
    <t xml:space="preserve">ElVis_c_1</t>
  </si>
  <si>
    <t xml:space="preserve">doppelseitig Beschichtete Aluminiumfolie</t>
  </si>
  <si>
    <t xml:space="preserve">4.763(+/-0.396)</t>
  </si>
  <si>
    <t xml:space="preserve">23.2(+/-1.4)</t>
  </si>
  <si>
    <t xml:space="preserve">0.6(+/-0.16)</t>
  </si>
  <si>
    <t xml:space="preserve">Envites Energy </t>
  </si>
  <si>
    <t xml:space="preserve">ElViS_c_2</t>
  </si>
  <si>
    <t xml:space="preserve">5.292(+/-0.757)</t>
  </si>
  <si>
    <t xml:space="preserve">25.1(+/-0.11)</t>
  </si>
  <si>
    <t xml:space="preserve">1.4(+/-0.6)</t>
  </si>
  <si>
    <t xml:space="preserve">Filament</t>
  </si>
  <si>
    <t xml:space="preserve">Garn</t>
  </si>
  <si>
    <t xml:space="preserve">Precursor</t>
  </si>
  <si>
    <t xml:space="preserve">Längengewicht</t>
  </si>
  <si>
    <t xml:space="preserve">Schlichte</t>
  </si>
  <si>
    <t xml:space="preserve">mg/cm</t>
  </si>
  <si>
    <t xml:space="preserve">Toray T300 Gewebe</t>
  </si>
  <si>
    <t xml:space="preserve">Kriterien der Fasern für gute Batterieeigenschaften …</t>
  </si>
  <si>
    <t xml:space="preserve">dichte &lt; 1.8</t>
  </si>
  <si>
    <t xml:space="preserve">10.1016/s0008-6223(99)00141-4</t>
  </si>
  <si>
    <t xml:space="preserve">10.1088/2399-7532/aab707</t>
  </si>
  <si>
    <t xml:space="preserve">10.1007/bf01160584</t>
  </si>
  <si>
    <t xml:space="preserve">10.1002/anie.201306129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</si>
</sst>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1"/>
      <color rgb="FFA5A5A5"/>
      <name val="Calibri"/>
      <family val="2"/>
      <charset val="1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5A5A5"/>
      </patternFill>
    </fill>
    <fill>
      <patternFill patternType="solid">
        <fgColor rgb="FFF8CBAD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4472C4"/>
      </patternFill>
    </fill>
    <fill>
      <patternFill patternType="solid">
        <fgColor rgb="FF1F4E79"/>
        <bgColor rgb="FF003366"/>
      </patternFill>
    </fill>
    <fill>
      <patternFill patternType="solid">
        <fgColor rgb="FFE2F0D9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7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1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6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5B6"/>
      <rgbColor rgb="FFC0C0C0"/>
      <rgbColor rgb="FF7C7C7C"/>
      <rgbColor rgb="FF9999FF"/>
      <rgbColor rgb="FF993366"/>
      <rgbColor rgb="FFFFF2CC"/>
      <rgbColor rgb="FFDEEBF7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DC3E6"/>
      <rgbColor rgb="FFFF99CC"/>
      <rgbColor rgb="FFCC99FF"/>
      <rgbColor rgb="FFF8CBAD"/>
      <rgbColor rgb="FF4472C4"/>
      <rgbColor rgb="FF33CCCC"/>
      <rgbColor rgb="FF92D050"/>
      <rgbColor rgb="FFFFD966"/>
      <rgbColor rgb="FFBF90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7</xdr:row>
      <xdr:rowOff>0</xdr:rowOff>
    </xdr:from>
    <xdr:to>
      <xdr:col>13</xdr:col>
      <xdr:colOff>589680</xdr:colOff>
      <xdr:row>12</xdr:row>
      <xdr:rowOff>47160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11385720" y="1647720"/>
          <a:ext cx="379296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0</xdr:colOff>
      <xdr:row>4</xdr:row>
      <xdr:rowOff>47520</xdr:rowOff>
    </xdr:from>
    <xdr:to>
      <xdr:col>20</xdr:col>
      <xdr:colOff>380160</xdr:colOff>
      <xdr:row>12</xdr:row>
      <xdr:rowOff>75600</xdr:rowOff>
    </xdr:to>
    <xdr:pic>
      <xdr:nvPicPr>
        <xdr:cNvPr id="1" name="Grafik 2" descr=""/>
        <xdr:cNvPicPr/>
      </xdr:nvPicPr>
      <xdr:blipFill>
        <a:blip r:embed="rId2"/>
        <a:stretch/>
      </xdr:blipFill>
      <xdr:spPr>
        <a:xfrm>
          <a:off x="15236280" y="942840"/>
          <a:ext cx="4262400" cy="1685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2F0D9"/>
    <pageSetUpPr fitToPage="false"/>
  </sheetPr>
  <dimension ref="A1:T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9.18359375" defaultRowHeight="14.25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8.54"/>
    <col collapsed="false" customWidth="true" hidden="false" outlineLevel="0" max="3" min="3" style="0" width="11.27"/>
    <col collapsed="false" customWidth="true" hidden="false" outlineLevel="0" max="4" min="4" style="0" width="11"/>
    <col collapsed="false" customWidth="true" hidden="false" outlineLevel="0" max="5" min="5" style="0" width="10.54"/>
    <col collapsed="false" customWidth="true" hidden="false" outlineLevel="0" max="7" min="6" style="0" width="12"/>
    <col collapsed="false" customWidth="true" hidden="false" outlineLevel="0" max="8" min="8" style="0" width="13.73"/>
    <col collapsed="false" customWidth="true" hidden="false" outlineLevel="0" max="10" min="9" style="0" width="17.27"/>
    <col collapsed="false" customWidth="true" hidden="false" outlineLevel="0" max="12" min="12" style="0" width="36.2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25.5" hidden="false" customHeight="false" outlineLevel="0" collapsed="false">
      <c r="H4" s="4" t="s">
        <v>3</v>
      </c>
      <c r="I4" s="5"/>
      <c r="J4" s="5"/>
    </row>
    <row r="5" s="9" customFormat="true" ht="30" hidden="false" customHeight="false" outlineLevel="0" collapsed="false">
      <c r="A5" s="6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8" t="s">
        <v>11</v>
      </c>
      <c r="I5" s="8" t="s">
        <v>12</v>
      </c>
      <c r="J5" s="8" t="s">
        <v>12</v>
      </c>
      <c r="L5" s="10" t="s">
        <v>13</v>
      </c>
      <c r="M5" s="11"/>
      <c r="N5" s="12"/>
      <c r="O5" s="12"/>
      <c r="P5" s="12"/>
      <c r="Q5" s="12"/>
      <c r="R5" s="12"/>
      <c r="S5" s="12"/>
      <c r="T5" s="12"/>
    </row>
    <row r="6" s="9" customFormat="true" ht="15" hidden="false" customHeight="false" outlineLevel="0" collapsed="false">
      <c r="A6" s="6"/>
      <c r="B6" s="7"/>
      <c r="C6" s="7"/>
      <c r="D6" s="7"/>
      <c r="E6" s="7"/>
      <c r="F6" s="7"/>
      <c r="G6" s="7"/>
      <c r="H6" s="13" t="s">
        <v>14</v>
      </c>
      <c r="I6" s="8" t="s">
        <v>15</v>
      </c>
      <c r="J6" s="8" t="s">
        <v>16</v>
      </c>
      <c r="L6" s="14" t="s">
        <v>17</v>
      </c>
      <c r="M6" s="12"/>
      <c r="N6" s="12"/>
      <c r="O6" s="12"/>
      <c r="P6" s="12"/>
      <c r="Q6" s="12"/>
      <c r="R6" s="12"/>
      <c r="S6" s="12"/>
      <c r="T6" s="12"/>
    </row>
    <row r="7" customFormat="false" ht="14.25" hidden="false" customHeight="false" outlineLevel="0" collapsed="false">
      <c r="A7" s="0" t="s">
        <v>18</v>
      </c>
    </row>
    <row r="8" customFormat="false" ht="14.25" hidden="false" customHeight="false" outlineLevel="0" collapsed="false">
      <c r="A8" s="0" t="s">
        <v>19</v>
      </c>
    </row>
    <row r="9" customFormat="false" ht="14.25" hidden="false" customHeight="false" outlineLevel="0" collapsed="false">
      <c r="A9" s="0" t="s">
        <v>20</v>
      </c>
    </row>
    <row r="10" customFormat="false" ht="14.25" hidden="false" customHeight="false" outlineLevel="0" collapsed="false">
      <c r="A10" s="0" t="s">
        <v>19</v>
      </c>
    </row>
    <row r="11" customFormat="false" ht="14.25" hidden="false" customHeight="false" outlineLevel="0" collapsed="false">
      <c r="A11" s="0" t="s">
        <v>21</v>
      </c>
    </row>
    <row r="12" customFormat="false" ht="14.25" hidden="false" customHeight="false" outlineLevel="0" collapsed="false">
      <c r="A12" s="0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C7C7C"/>
    <pageSetUpPr fitToPage="false"/>
  </sheetPr>
  <dimension ref="A1:Y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Q14" activeCellId="0" sqref="Q14"/>
    </sheetView>
  </sheetViews>
  <sheetFormatPr defaultColWidth="10.6796875" defaultRowHeight="14.25" zeroHeight="false" outlineLevelRow="0" outlineLevelCol="1"/>
  <cols>
    <col collapsed="false" customWidth="true" hidden="false" outlineLevel="0" max="1" min="1" style="16" width="38.73"/>
    <col collapsed="false" customWidth="true" hidden="false" outlineLevel="0" max="2" min="2" style="0" width="29.54"/>
    <col collapsed="false" customWidth="true" hidden="false" outlineLevel="0" max="3" min="3" style="0" width="13"/>
    <col collapsed="false" customWidth="true" hidden="false" outlineLevel="1" max="4" min="4" style="0" width="9.18"/>
    <col collapsed="false" customWidth="true" hidden="false" outlineLevel="1" max="5" min="5" style="0" width="19.45"/>
    <col collapsed="false" customWidth="true" hidden="false" outlineLevel="1" max="6" min="6" style="0" width="9.54"/>
    <col collapsed="false" customWidth="true" hidden="false" outlineLevel="1" max="7" min="7" style="0" width="19.45"/>
    <col collapsed="false" customWidth="true" hidden="false" outlineLevel="1" max="8" min="8" style="0" width="11.45"/>
    <col collapsed="false" customWidth="true" hidden="false" outlineLevel="1" max="9" min="9" style="0" width="19.45"/>
    <col collapsed="false" customWidth="true" hidden="false" outlineLevel="1" max="10" min="10" style="0" width="11.45"/>
    <col collapsed="false" customWidth="true" hidden="false" outlineLevel="1" max="11" min="11" style="0" width="19.45"/>
    <col collapsed="false" customWidth="true" hidden="false" outlineLevel="0" max="14" min="12" style="0" width="17.45"/>
    <col collapsed="false" customWidth="true" hidden="false" outlineLevel="0" max="15" min="15" style="0" width="20.45"/>
    <col collapsed="false" customWidth="true" hidden="false" outlineLevel="0" max="16" min="16" style="0" width="15.27"/>
    <col collapsed="false" customWidth="true" hidden="false" outlineLevel="0" max="20" min="17" style="0" width="18.54"/>
    <col collapsed="false" customWidth="true" hidden="false" outlineLevel="0" max="21" min="21" style="0" width="22"/>
    <col collapsed="false" customWidth="true" hidden="false" outlineLevel="0" max="22" min="22" style="0" width="17.4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21" hidden="false" customHeight="false" outlineLevel="0" collapsed="false">
      <c r="A4" s="17"/>
      <c r="B4" s="18" t="s">
        <v>22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9"/>
      <c r="O4" s="19"/>
      <c r="P4" s="20" t="s">
        <v>23</v>
      </c>
      <c r="Q4" s="20"/>
      <c r="R4" s="20"/>
      <c r="S4" s="20"/>
      <c r="T4" s="20"/>
      <c r="U4" s="20"/>
      <c r="V4" s="20"/>
      <c r="W4" s="21" t="s">
        <v>24</v>
      </c>
      <c r="X4" s="21"/>
      <c r="Y4" s="21"/>
    </row>
    <row r="5" customFormat="false" ht="21" hidden="false" customHeight="false" outlineLevel="0" collapsed="false">
      <c r="A5" s="17"/>
      <c r="B5" s="19"/>
      <c r="C5" s="19"/>
      <c r="D5" s="22" t="s">
        <v>25</v>
      </c>
      <c r="E5" s="22"/>
      <c r="F5" s="23" t="s">
        <v>26</v>
      </c>
      <c r="G5" s="23"/>
      <c r="H5" s="24" t="s">
        <v>27</v>
      </c>
      <c r="I5" s="24"/>
      <c r="J5" s="25" t="s">
        <v>28</v>
      </c>
      <c r="K5" s="25"/>
      <c r="L5" s="19"/>
      <c r="M5" s="26"/>
      <c r="N5" s="26"/>
      <c r="O5" s="26"/>
      <c r="P5" s="27"/>
      <c r="Q5" s="27"/>
      <c r="R5" s="27"/>
      <c r="S5" s="27"/>
      <c r="T5" s="27"/>
      <c r="U5" s="27"/>
      <c r="V5" s="27"/>
      <c r="W5" s="28"/>
      <c r="X5" s="28"/>
      <c r="Y5" s="28"/>
    </row>
    <row r="6" s="30" customFormat="true" ht="14.25" hidden="false" customHeight="false" outlineLevel="0" collapsed="false">
      <c r="A6" s="29" t="s">
        <v>29</v>
      </c>
      <c r="B6" s="30" t="s">
        <v>30</v>
      </c>
      <c r="C6" s="30" t="s">
        <v>31</v>
      </c>
      <c r="D6" s="31" t="s">
        <v>32</v>
      </c>
      <c r="E6" s="31" t="s">
        <v>33</v>
      </c>
      <c r="F6" s="32" t="s">
        <v>32</v>
      </c>
      <c r="G6" s="32" t="s">
        <v>33</v>
      </c>
      <c r="H6" s="33" t="s">
        <v>32</v>
      </c>
      <c r="I6" s="33" t="s">
        <v>33</v>
      </c>
      <c r="J6" s="34" t="s">
        <v>32</v>
      </c>
      <c r="K6" s="34" t="s">
        <v>33</v>
      </c>
      <c r="L6" s="35" t="s">
        <v>34</v>
      </c>
      <c r="M6" s="36" t="s">
        <v>35</v>
      </c>
      <c r="N6" s="36" t="s">
        <v>36</v>
      </c>
      <c r="O6" s="36" t="s">
        <v>37</v>
      </c>
      <c r="P6" s="37" t="s">
        <v>38</v>
      </c>
      <c r="Q6" s="37" t="s">
        <v>39</v>
      </c>
      <c r="R6" s="37" t="s">
        <v>40</v>
      </c>
      <c r="S6" s="37" t="s">
        <v>41</v>
      </c>
      <c r="T6" s="37" t="s">
        <v>42</v>
      </c>
      <c r="U6" s="37" t="s">
        <v>43</v>
      </c>
      <c r="V6" s="37" t="s">
        <v>44</v>
      </c>
      <c r="W6" s="38"/>
      <c r="X6" s="38"/>
      <c r="Y6" s="38"/>
    </row>
    <row r="7" s="30" customFormat="true" ht="14.25" hidden="false" customHeight="false" outlineLevel="0" collapsed="false">
      <c r="A7" s="29"/>
      <c r="D7" s="31"/>
      <c r="E7" s="31" t="s">
        <v>45</v>
      </c>
      <c r="F7" s="32"/>
      <c r="G7" s="32" t="s">
        <v>45</v>
      </c>
      <c r="H7" s="33"/>
      <c r="I7" s="33" t="s">
        <v>45</v>
      </c>
      <c r="J7" s="34"/>
      <c r="K7" s="34" t="s">
        <v>45</v>
      </c>
      <c r="L7" s="39" t="s">
        <v>45</v>
      </c>
      <c r="M7" s="39" t="s">
        <v>46</v>
      </c>
      <c r="N7" s="39" t="s">
        <v>47</v>
      </c>
      <c r="O7" s="39" t="s">
        <v>48</v>
      </c>
      <c r="P7" s="40" t="s">
        <v>49</v>
      </c>
      <c r="Q7" s="40" t="s">
        <v>50</v>
      </c>
      <c r="R7" s="40"/>
      <c r="S7" s="40"/>
      <c r="T7" s="40"/>
      <c r="U7" s="40"/>
      <c r="V7" s="40" t="s">
        <v>48</v>
      </c>
      <c r="W7" s="38"/>
      <c r="X7" s="38"/>
      <c r="Y7" s="38"/>
    </row>
    <row r="8" customFormat="false" ht="14.25" hidden="false" customHeight="false" outlineLevel="0" collapsed="false">
      <c r="A8" s="16" t="n">
        <v>1</v>
      </c>
      <c r="B8" s="0" t="s">
        <v>51</v>
      </c>
      <c r="C8" s="0" t="s">
        <v>52</v>
      </c>
      <c r="D8" s="0" t="s">
        <v>53</v>
      </c>
      <c r="E8" s="0" t="n">
        <v>12</v>
      </c>
      <c r="F8" s="0" t="s">
        <v>54</v>
      </c>
      <c r="G8" s="0" t="n">
        <v>15</v>
      </c>
      <c r="H8" s="0" t="s">
        <v>55</v>
      </c>
      <c r="I8" s="0" t="n">
        <v>40</v>
      </c>
      <c r="J8" s="0" t="s">
        <v>56</v>
      </c>
      <c r="K8" s="0" t="n">
        <v>40</v>
      </c>
      <c r="L8" s="0" t="n">
        <f aca="false">E8+G8+I8+K8</f>
        <v>107</v>
      </c>
      <c r="O8" s="41" t="n">
        <v>100</v>
      </c>
      <c r="P8" s="42" t="s">
        <v>57</v>
      </c>
      <c r="Q8" s="42" t="s">
        <v>58</v>
      </c>
      <c r="V8" s="0" t="n">
        <v>5.8</v>
      </c>
    </row>
    <row r="9" customFormat="false" ht="14.25" hidden="false" customHeight="false" outlineLevel="0" collapsed="false">
      <c r="A9" s="16" t="n">
        <v>2</v>
      </c>
      <c r="B9" s="0" t="s">
        <v>51</v>
      </c>
      <c r="C9" s="0" t="s">
        <v>59</v>
      </c>
      <c r="D9" s="0" t="s">
        <v>54</v>
      </c>
      <c r="E9" s="0" t="n">
        <v>12</v>
      </c>
      <c r="F9" s="0" t="s">
        <v>60</v>
      </c>
      <c r="G9" s="0" t="n">
        <v>4</v>
      </c>
      <c r="H9" s="0" t="s">
        <v>55</v>
      </c>
      <c r="I9" s="0" t="n">
        <v>40</v>
      </c>
      <c r="J9" s="0" t="s">
        <v>61</v>
      </c>
      <c r="K9" s="0" t="n">
        <v>40</v>
      </c>
      <c r="L9" s="0" t="n">
        <f aca="false">E9+G9+I9+K9</f>
        <v>96</v>
      </c>
      <c r="O9" s="41" t="n">
        <v>100</v>
      </c>
      <c r="P9" s="42" t="s">
        <v>62</v>
      </c>
      <c r="Q9" s="42" t="s">
        <v>63</v>
      </c>
      <c r="V9" s="0" t="n">
        <v>4.1</v>
      </c>
    </row>
  </sheetData>
  <mergeCells count="7">
    <mergeCell ref="B4:L4"/>
    <mergeCell ref="P4:V4"/>
    <mergeCell ref="W4:Y4"/>
    <mergeCell ref="D5:E5"/>
    <mergeCell ref="F5:G5"/>
    <mergeCell ref="H5:I5"/>
    <mergeCell ref="J5:K5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U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Q17" activeCellId="0" sqref="Q1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38.73"/>
    <col collapsed="false" customWidth="true" hidden="false" outlineLevel="0" max="3" min="2" style="0" width="13"/>
    <col collapsed="false" customWidth="true" hidden="false" outlineLevel="0" max="4" min="4" style="0" width="8.54"/>
    <col collapsed="false" customWidth="true" hidden="false" outlineLevel="0" max="5" min="5" style="0" width="28.82"/>
    <col collapsed="false" customWidth="true" hidden="false" outlineLevel="0" max="8" min="6" style="0" width="17.45"/>
    <col collapsed="false" customWidth="true" hidden="false" outlineLevel="0" max="9" min="9" style="0" width="20.45"/>
    <col collapsed="false" customWidth="true" hidden="false" outlineLevel="0" max="10" min="10" style="0" width="13.54"/>
    <col collapsed="false" customWidth="true" hidden="false" outlineLevel="0" max="12" min="11" style="0" width="18"/>
    <col collapsed="false" customWidth="true" hidden="false" outlineLevel="0" max="14" min="13" style="0" width="11.82"/>
    <col collapsed="false" customWidth="true" hidden="false" outlineLevel="0" max="15" min="15" style="0" width="12.82"/>
    <col collapsed="false" customWidth="true" hidden="false" outlineLevel="0" max="18" min="16" style="0" width="20.2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21" hidden="false" customHeight="false" outlineLevel="0" collapsed="false">
      <c r="A4" s="17"/>
      <c r="B4" s="19"/>
      <c r="C4" s="19"/>
      <c r="D4" s="18" t="s">
        <v>22</v>
      </c>
      <c r="E4" s="18"/>
      <c r="F4" s="19"/>
      <c r="G4" s="19"/>
      <c r="H4" s="19"/>
      <c r="I4" s="19"/>
      <c r="J4" s="43" t="s">
        <v>23</v>
      </c>
      <c r="K4" s="43"/>
      <c r="L4" s="43"/>
      <c r="M4" s="43"/>
      <c r="N4" s="43"/>
      <c r="O4" s="43"/>
      <c r="P4" s="43"/>
      <c r="Q4" s="43"/>
      <c r="R4" s="43"/>
      <c r="S4" s="21" t="s">
        <v>24</v>
      </c>
      <c r="T4" s="21"/>
      <c r="U4" s="21"/>
    </row>
    <row r="5" customFormat="false" ht="21" hidden="false" customHeight="false" outlineLevel="0" collapsed="false">
      <c r="A5" s="17"/>
      <c r="B5" s="19"/>
      <c r="C5" s="19"/>
      <c r="D5" s="19"/>
      <c r="E5" s="19"/>
      <c r="F5" s="26"/>
      <c r="G5" s="26"/>
      <c r="H5" s="26"/>
      <c r="I5" s="26"/>
      <c r="J5" s="27"/>
      <c r="K5" s="27"/>
      <c r="L5" s="27"/>
      <c r="M5" s="27"/>
      <c r="N5" s="27"/>
      <c r="O5" s="27"/>
      <c r="P5" s="27"/>
      <c r="Q5" s="27"/>
      <c r="R5" s="27"/>
      <c r="S5" s="28"/>
      <c r="T5" s="28"/>
      <c r="U5" s="28"/>
    </row>
    <row r="6" s="30" customFormat="true" ht="21" hidden="false" customHeight="false" outlineLevel="0" collapsed="false">
      <c r="A6" s="29" t="s">
        <v>29</v>
      </c>
      <c r="B6" s="30" t="s">
        <v>30</v>
      </c>
      <c r="C6" s="30" t="s">
        <v>31</v>
      </c>
      <c r="D6" s="36" t="s">
        <v>32</v>
      </c>
      <c r="E6" s="36" t="s">
        <v>64</v>
      </c>
      <c r="F6" s="36" t="s">
        <v>35</v>
      </c>
      <c r="G6" s="36" t="s">
        <v>65</v>
      </c>
      <c r="H6" s="36" t="s">
        <v>36</v>
      </c>
      <c r="I6" s="36" t="s">
        <v>37</v>
      </c>
      <c r="J6" s="37" t="s">
        <v>39</v>
      </c>
      <c r="K6" s="37" t="s">
        <v>66</v>
      </c>
      <c r="L6" s="37" t="s">
        <v>67</v>
      </c>
      <c r="M6" s="37" t="s">
        <v>40</v>
      </c>
      <c r="N6" s="37" t="s">
        <v>41</v>
      </c>
      <c r="O6" s="37" t="s">
        <v>42</v>
      </c>
      <c r="P6" s="37" t="s">
        <v>43</v>
      </c>
      <c r="Q6" s="37" t="s">
        <v>68</v>
      </c>
      <c r="R6" s="37" t="s">
        <v>69</v>
      </c>
      <c r="S6" s="28"/>
      <c r="T6" s="28"/>
      <c r="U6" s="28"/>
    </row>
    <row r="7" s="30" customFormat="true" ht="21" hidden="false" customHeight="false" outlineLevel="0" collapsed="false">
      <c r="A7" s="29"/>
      <c r="D7" s="39"/>
      <c r="E7" s="39" t="s">
        <v>45</v>
      </c>
      <c r="F7" s="39" t="s">
        <v>46</v>
      </c>
      <c r="G7" s="39" t="s">
        <v>48</v>
      </c>
      <c r="H7" s="39" t="s">
        <v>70</v>
      </c>
      <c r="I7" s="39" t="s">
        <v>48</v>
      </c>
      <c r="J7" s="40" t="s">
        <v>50</v>
      </c>
      <c r="K7" s="40" t="s">
        <v>50</v>
      </c>
      <c r="L7" s="40" t="s">
        <v>50</v>
      </c>
      <c r="M7" s="40"/>
      <c r="N7" s="40"/>
      <c r="O7" s="40"/>
      <c r="P7" s="40"/>
      <c r="Q7" s="40" t="s">
        <v>48</v>
      </c>
      <c r="R7" s="40" t="s">
        <v>48</v>
      </c>
      <c r="S7" s="28"/>
      <c r="T7" s="28"/>
      <c r="U7" s="28"/>
    </row>
    <row r="8" customFormat="false" ht="14.25" hidden="false" customHeight="false" outlineLevel="0" collapsed="false">
      <c r="A8" s="16" t="n">
        <v>1</v>
      </c>
      <c r="B8" s="0" t="s">
        <v>71</v>
      </c>
      <c r="D8" s="0" t="s">
        <v>61</v>
      </c>
      <c r="E8" s="44" t="n">
        <v>11</v>
      </c>
      <c r="F8" s="44" t="n">
        <v>0.0074</v>
      </c>
      <c r="G8" s="45"/>
      <c r="H8" s="45"/>
      <c r="I8" s="41" t="n">
        <v>100</v>
      </c>
      <c r="K8" s="44" t="n">
        <v>151</v>
      </c>
      <c r="L8" s="44" t="n">
        <v>116</v>
      </c>
      <c r="Q8" s="44" t="n">
        <v>134</v>
      </c>
      <c r="R8" s="44" t="n">
        <v>187</v>
      </c>
    </row>
    <row r="9" customFormat="false" ht="14.25" hidden="false" customHeight="false" outlineLevel="0" collapsed="false">
      <c r="A9" s="16" t="n">
        <v>2</v>
      </c>
      <c r="B9" s="0" t="s">
        <v>71</v>
      </c>
      <c r="D9" s="0" t="s">
        <v>61</v>
      </c>
      <c r="E9" s="44" t="n">
        <v>26</v>
      </c>
      <c r="F9" s="44" t="n">
        <v>0.0149</v>
      </c>
      <c r="G9" s="45"/>
      <c r="H9" s="45"/>
      <c r="I9" s="41" t="n">
        <v>100</v>
      </c>
      <c r="K9" s="44" t="n">
        <v>144</v>
      </c>
      <c r="L9" s="44" t="n">
        <v>14</v>
      </c>
      <c r="Q9" s="44" t="n">
        <v>68</v>
      </c>
      <c r="R9" s="44" t="n">
        <v>525</v>
      </c>
    </row>
    <row r="10" customFormat="false" ht="14.25" hidden="false" customHeight="false" outlineLevel="0" collapsed="false">
      <c r="B10" s="0" t="s">
        <v>71</v>
      </c>
      <c r="D10" s="0" t="s">
        <v>61</v>
      </c>
      <c r="E10" s="42" t="n">
        <v>11</v>
      </c>
      <c r="F10" s="44" t="n">
        <v>0.0074</v>
      </c>
      <c r="G10" s="45"/>
      <c r="H10" s="45"/>
      <c r="I10" s="41" t="n">
        <v>100</v>
      </c>
      <c r="J10" s="42" t="s">
        <v>72</v>
      </c>
      <c r="M10" s="46" t="s">
        <v>73</v>
      </c>
      <c r="N10" s="46"/>
    </row>
    <row r="11" customFormat="false" ht="14.25" hidden="false" customHeight="false" outlineLevel="0" collapsed="false">
      <c r="B11" s="0" t="s">
        <v>71</v>
      </c>
      <c r="D11" s="0" t="s">
        <v>61</v>
      </c>
      <c r="E11" s="42" t="n">
        <v>26</v>
      </c>
      <c r="F11" s="44" t="n">
        <v>0.0149</v>
      </c>
      <c r="I11" s="41" t="n">
        <v>100</v>
      </c>
      <c r="J11" s="42" t="s">
        <v>74</v>
      </c>
      <c r="M11" s="46" t="s">
        <v>75</v>
      </c>
      <c r="N11" s="46"/>
      <c r="Q11" s="47" t="s">
        <v>76</v>
      </c>
      <c r="R11" s="47"/>
    </row>
  </sheetData>
  <mergeCells count="5">
    <mergeCell ref="D4:E4"/>
    <mergeCell ref="S4:U4"/>
    <mergeCell ref="M10:N10"/>
    <mergeCell ref="M11:N11"/>
    <mergeCell ref="Q11:R1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9000"/>
    <pageSetUpPr fitToPage="false"/>
  </sheetPr>
  <dimension ref="A1:AO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7" topLeftCell="Z8" activePane="bottomRight" state="frozen"/>
      <selection pane="topLeft" activeCell="A1" activeCellId="0" sqref="A1"/>
      <selection pane="topRight" activeCell="Z1" activeCellId="0" sqref="Z1"/>
      <selection pane="bottomLeft" activeCell="A8" activeCellId="0" sqref="A8"/>
      <selection pane="bottomRight" activeCell="Z7" activeCellId="0" sqref="Z7"/>
    </sheetView>
  </sheetViews>
  <sheetFormatPr defaultColWidth="10.6796875" defaultRowHeight="14.25" zeroHeight="false" outlineLevelRow="0" outlineLevelCol="1"/>
  <cols>
    <col collapsed="false" customWidth="true" hidden="false" outlineLevel="0" max="1" min="1" style="0" width="38.73"/>
    <col collapsed="false" customWidth="true" hidden="false" outlineLevel="0" max="2" min="2" style="0" width="41"/>
    <col collapsed="false" customWidth="true" hidden="false" outlineLevel="0" max="3" min="3" style="0" width="35.45"/>
    <col collapsed="false" customWidth="true" hidden="false" outlineLevel="1" max="4" min="4" style="0" width="35.45"/>
    <col collapsed="false" customWidth="true" hidden="false" outlineLevel="1" max="5" min="5" style="0" width="7.45"/>
    <col collapsed="false" customWidth="true" hidden="false" outlineLevel="1" max="7" min="6" style="0" width="35.45"/>
    <col collapsed="false" customWidth="true" hidden="false" outlineLevel="1" max="10" min="8" style="0" width="24.54"/>
    <col collapsed="false" customWidth="true" hidden="false" outlineLevel="1" max="11" min="11" style="0" width="18.73"/>
    <col collapsed="false" customWidth="true" hidden="false" outlineLevel="1" max="12" min="12" style="0" width="24.54"/>
    <col collapsed="false" customWidth="true" hidden="false" outlineLevel="1" max="13" min="13" style="41" width="29.45"/>
    <col collapsed="false" customWidth="true" hidden="false" outlineLevel="1" max="14" min="14" style="0" width="29.45"/>
    <col collapsed="false" customWidth="true" hidden="false" outlineLevel="0" max="15" min="15" style="0" width="17.45"/>
    <col collapsed="false" customWidth="true" hidden="false" outlineLevel="0" max="16" min="16" style="0" width="23.18"/>
    <col collapsed="false" customWidth="true" hidden="false" outlineLevel="0" max="17" min="17" style="41" width="13.45"/>
    <col collapsed="false" customWidth="true" hidden="false" outlineLevel="0" max="18" min="18" style="41" width="14.82"/>
    <col collapsed="false" customWidth="true" hidden="false" outlineLevel="0" max="20" min="19" style="0" width="17.45"/>
    <col collapsed="false" customWidth="true" hidden="false" outlineLevel="0" max="21" min="21" style="0" width="9.82"/>
    <col collapsed="false" customWidth="true" hidden="false" outlineLevel="0" max="22" min="22" style="0" width="20.45"/>
    <col collapsed="false" customWidth="true" hidden="false" outlineLevel="0" max="23" min="23" style="0" width="34.82"/>
    <col collapsed="false" customWidth="true" hidden="false" outlineLevel="0" max="26" min="24" style="0" width="19"/>
    <col collapsed="false" customWidth="true" hidden="false" outlineLevel="0" max="29" min="27" style="0" width="17.73"/>
    <col collapsed="false" customWidth="true" hidden="false" outlineLevel="0" max="30" min="30" style="0" width="34.63"/>
    <col collapsed="false" customWidth="true" hidden="false" outlineLevel="0" max="31" min="31" style="0" width="18.54"/>
    <col collapsed="false" customWidth="true" hidden="false" outlineLevel="0" max="33" min="32" style="0" width="11.82"/>
    <col collapsed="false" customWidth="true" hidden="false" outlineLevel="0" max="34" min="34" style="0" width="12.82"/>
    <col collapsed="false" customWidth="true" hidden="false" outlineLevel="0" max="35" min="35" style="0" width="20.27"/>
    <col collapsed="false" customWidth="true" hidden="false" outlineLevel="0" max="36" min="36" style="0" width="17.45"/>
    <col collapsed="false" customWidth="true" hidden="false" outlineLevel="0" max="38" min="37" style="0" width="13.82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17"/>
      <c r="B4" s="19" t="s">
        <v>22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48" t="s">
        <v>77</v>
      </c>
      <c r="N4" s="49"/>
      <c r="O4" s="19"/>
      <c r="P4" s="19"/>
      <c r="Q4" s="50"/>
      <c r="R4" s="50"/>
      <c r="S4" s="19"/>
      <c r="T4" s="19"/>
      <c r="U4" s="19"/>
      <c r="V4" s="19"/>
      <c r="W4" s="51" t="s">
        <v>78</v>
      </c>
      <c r="X4" s="51"/>
      <c r="Y4" s="51"/>
      <c r="Z4" s="51"/>
      <c r="AA4" s="51"/>
      <c r="AB4" s="51"/>
      <c r="AC4" s="51"/>
      <c r="AD4" s="43" t="s">
        <v>23</v>
      </c>
      <c r="AE4" s="43"/>
      <c r="AF4" s="43"/>
      <c r="AG4" s="43"/>
      <c r="AH4" s="43"/>
      <c r="AI4" s="43"/>
      <c r="AJ4" s="43"/>
      <c r="AK4" s="27"/>
      <c r="AL4" s="27"/>
      <c r="AM4" s="10" t="s">
        <v>24</v>
      </c>
      <c r="AN4" s="10"/>
      <c r="AO4" s="10"/>
    </row>
    <row r="5" customFormat="false" ht="21" hidden="false" customHeight="false" outlineLevel="0" collapsed="false">
      <c r="A5" s="17"/>
      <c r="B5" s="26"/>
      <c r="C5" s="26"/>
      <c r="D5" s="52" t="s">
        <v>79</v>
      </c>
      <c r="E5" s="52"/>
      <c r="F5" s="52"/>
      <c r="G5" s="52"/>
      <c r="H5" s="53" t="s">
        <v>80</v>
      </c>
      <c r="I5" s="53"/>
      <c r="J5" s="53"/>
      <c r="K5" s="54"/>
      <c r="L5" s="53"/>
      <c r="M5" s="55"/>
      <c r="N5" s="53"/>
      <c r="O5" s="26"/>
      <c r="P5" s="26"/>
      <c r="Q5" s="56"/>
      <c r="R5" s="56"/>
      <c r="S5" s="26"/>
      <c r="T5" s="26"/>
      <c r="U5" s="26"/>
      <c r="V5" s="26"/>
      <c r="W5" s="57"/>
      <c r="X5" s="57" t="s">
        <v>81</v>
      </c>
      <c r="Y5" s="57" t="s">
        <v>82</v>
      </c>
      <c r="Z5" s="57" t="s">
        <v>83</v>
      </c>
      <c r="AA5" s="57" t="s">
        <v>81</v>
      </c>
      <c r="AB5" s="57" t="s">
        <v>82</v>
      </c>
      <c r="AC5" s="57" t="s">
        <v>83</v>
      </c>
      <c r="AD5" s="27"/>
      <c r="AE5" s="27"/>
      <c r="AF5" s="27"/>
      <c r="AG5" s="27"/>
      <c r="AH5" s="27"/>
      <c r="AI5" s="27"/>
      <c r="AJ5" s="27"/>
      <c r="AK5" s="27"/>
      <c r="AL5" s="27"/>
      <c r="AM5" s="28"/>
      <c r="AN5" s="28"/>
      <c r="AO5" s="28"/>
    </row>
    <row r="6" s="7" customFormat="true" ht="59.25" hidden="false" customHeight="false" outlineLevel="0" collapsed="false">
      <c r="A6" s="29" t="s">
        <v>29</v>
      </c>
      <c r="B6" s="7" t="s">
        <v>30</v>
      </c>
      <c r="C6" s="7" t="s">
        <v>31</v>
      </c>
      <c r="D6" s="31" t="s">
        <v>32</v>
      </c>
      <c r="E6" s="31" t="s">
        <v>36</v>
      </c>
      <c r="F6" s="31" t="s">
        <v>84</v>
      </c>
      <c r="G6" s="31" t="s">
        <v>35</v>
      </c>
      <c r="H6" s="32" t="s">
        <v>32</v>
      </c>
      <c r="I6" s="32" t="s">
        <v>85</v>
      </c>
      <c r="J6" s="32" t="s">
        <v>84</v>
      </c>
      <c r="K6" s="32" t="s">
        <v>86</v>
      </c>
      <c r="L6" s="32" t="s">
        <v>87</v>
      </c>
      <c r="M6" s="58" t="s">
        <v>88</v>
      </c>
      <c r="N6" s="59" t="s">
        <v>89</v>
      </c>
      <c r="O6" s="36" t="s">
        <v>90</v>
      </c>
      <c r="P6" s="60" t="s">
        <v>91</v>
      </c>
      <c r="Q6" s="61" t="s">
        <v>92</v>
      </c>
      <c r="R6" s="61" t="s">
        <v>93</v>
      </c>
      <c r="S6" s="36" t="s">
        <v>65</v>
      </c>
      <c r="T6" s="36" t="s">
        <v>36</v>
      </c>
      <c r="U6" s="62" t="s">
        <v>94</v>
      </c>
      <c r="V6" s="36" t="s">
        <v>37</v>
      </c>
      <c r="W6" s="63" t="s">
        <v>95</v>
      </c>
      <c r="X6" s="63" t="s">
        <v>96</v>
      </c>
      <c r="Y6" s="63" t="s">
        <v>96</v>
      </c>
      <c r="Z6" s="63" t="s">
        <v>96</v>
      </c>
      <c r="AA6" s="63" t="s">
        <v>97</v>
      </c>
      <c r="AB6" s="63" t="s">
        <v>97</v>
      </c>
      <c r="AC6" s="63" t="s">
        <v>97</v>
      </c>
      <c r="AD6" s="40" t="s">
        <v>38</v>
      </c>
      <c r="AE6" s="40" t="s">
        <v>98</v>
      </c>
      <c r="AF6" s="40" t="s">
        <v>40</v>
      </c>
      <c r="AG6" s="40" t="s">
        <v>41</v>
      </c>
      <c r="AH6" s="40" t="s">
        <v>42</v>
      </c>
      <c r="AI6" s="40" t="s">
        <v>43</v>
      </c>
      <c r="AJ6" s="40" t="s">
        <v>44</v>
      </c>
      <c r="AK6" s="40" t="s">
        <v>35</v>
      </c>
      <c r="AL6" s="40" t="s">
        <v>99</v>
      </c>
      <c r="AM6" s="28"/>
      <c r="AN6" s="28"/>
      <c r="AO6" s="28"/>
    </row>
    <row r="7" s="29" customFormat="true" ht="14.25" hidden="false" customHeight="false" outlineLevel="0" collapsed="false">
      <c r="D7" s="64"/>
      <c r="E7" s="64" t="s">
        <v>70</v>
      </c>
      <c r="F7" s="64" t="s">
        <v>45</v>
      </c>
      <c r="G7" s="64" t="s">
        <v>100</v>
      </c>
      <c r="H7" s="65"/>
      <c r="I7" s="65"/>
      <c r="J7" s="65" t="s">
        <v>45</v>
      </c>
      <c r="K7" s="65" t="s">
        <v>48</v>
      </c>
      <c r="L7" s="65" t="s">
        <v>101</v>
      </c>
      <c r="M7" s="66" t="s">
        <v>100</v>
      </c>
      <c r="N7" s="65" t="s">
        <v>102</v>
      </c>
      <c r="O7" s="39" t="s">
        <v>45</v>
      </c>
      <c r="P7" s="67" t="s">
        <v>45</v>
      </c>
      <c r="Q7" s="68" t="s">
        <v>100</v>
      </c>
      <c r="R7" s="68" t="s">
        <v>100</v>
      </c>
      <c r="S7" s="39" t="s">
        <v>48</v>
      </c>
      <c r="T7" s="39" t="s">
        <v>70</v>
      </c>
      <c r="U7" s="68" t="s">
        <v>100</v>
      </c>
      <c r="V7" s="39" t="s">
        <v>48</v>
      </c>
      <c r="W7" s="69" t="s">
        <v>14</v>
      </c>
      <c r="X7" s="69" t="s">
        <v>101</v>
      </c>
      <c r="Y7" s="69" t="s">
        <v>101</v>
      </c>
      <c r="Z7" s="69" t="s">
        <v>101</v>
      </c>
      <c r="AA7" s="69" t="s">
        <v>103</v>
      </c>
      <c r="AB7" s="69" t="s">
        <v>103</v>
      </c>
      <c r="AC7" s="69" t="s">
        <v>103</v>
      </c>
      <c r="AD7" s="40" t="s">
        <v>49</v>
      </c>
      <c r="AE7" s="40" t="s">
        <v>50</v>
      </c>
      <c r="AF7" s="40"/>
      <c r="AG7" s="40"/>
      <c r="AH7" s="40"/>
      <c r="AI7" s="40"/>
      <c r="AJ7" s="40" t="s">
        <v>48</v>
      </c>
      <c r="AK7" s="40" t="s">
        <v>46</v>
      </c>
      <c r="AL7" s="40" t="s">
        <v>47</v>
      </c>
      <c r="AM7" s="70"/>
      <c r="AN7" s="70"/>
      <c r="AO7" s="70"/>
    </row>
    <row r="8" customFormat="false" ht="14.25" hidden="false" customHeight="false" outlineLevel="0" collapsed="false">
      <c r="A8" s="16" t="n">
        <v>1</v>
      </c>
      <c r="B8" s="0" t="s">
        <v>104</v>
      </c>
      <c r="C8" s="0" t="s">
        <v>105</v>
      </c>
      <c r="D8" s="0" t="s">
        <v>106</v>
      </c>
      <c r="E8" s="71" t="n">
        <v>8.96</v>
      </c>
      <c r="F8" s="44" t="n">
        <v>14</v>
      </c>
      <c r="G8" s="71" t="n">
        <v>9</v>
      </c>
      <c r="H8" s="0" t="s">
        <v>107</v>
      </c>
      <c r="I8" s="44" t="n">
        <v>2</v>
      </c>
      <c r="J8" s="0" t="n">
        <v>90.5</v>
      </c>
      <c r="K8" s="44" t="n">
        <v>95.7</v>
      </c>
      <c r="L8" s="44" t="n">
        <v>350</v>
      </c>
      <c r="M8" s="41" t="n">
        <f aca="false">1000*N8/L8</f>
        <v>11.4285714285714</v>
      </c>
      <c r="N8" s="44" t="n">
        <v>4</v>
      </c>
      <c r="O8" s="0" t="n">
        <f aca="false">F8+I8*J8</f>
        <v>195</v>
      </c>
      <c r="P8" s="44" t="n">
        <v>195</v>
      </c>
      <c r="Q8" s="72" t="n">
        <f aca="false">2*(M8+(M8/K8*(100-K8)))</f>
        <v>23.8841618151963</v>
      </c>
      <c r="R8" s="41" t="n">
        <f aca="false">Q8+G8</f>
        <v>32.8841618151963</v>
      </c>
      <c r="S8" s="44" t="n">
        <v>42</v>
      </c>
      <c r="T8" s="44" t="n">
        <v>1.3</v>
      </c>
      <c r="U8" s="41" t="n">
        <f aca="false">R8-M8*2</f>
        <v>10.0270189580534</v>
      </c>
      <c r="V8" s="41" t="n">
        <f aca="false">100*U8/R8</f>
        <v>30.4919402063634</v>
      </c>
      <c r="W8" s="71" t="n">
        <v>0.1</v>
      </c>
    </row>
    <row r="9" customFormat="false" ht="14.25" hidden="false" customHeight="false" outlineLevel="0" collapsed="false">
      <c r="A9" s="16" t="n">
        <v>2</v>
      </c>
      <c r="B9" s="0" t="s">
        <v>108</v>
      </c>
      <c r="C9" s="0" t="s">
        <v>109</v>
      </c>
      <c r="D9" s="0" t="s">
        <v>106</v>
      </c>
      <c r="F9" s="0" t="n">
        <v>14</v>
      </c>
      <c r="H9" s="0" t="s">
        <v>107</v>
      </c>
      <c r="I9" s="0" t="n">
        <v>1</v>
      </c>
      <c r="J9" s="0" t="n">
        <v>52</v>
      </c>
      <c r="K9" s="0" t="n">
        <v>95.7</v>
      </c>
      <c r="L9" s="0" t="n">
        <v>350</v>
      </c>
      <c r="N9" s="44" t="n">
        <v>2.3</v>
      </c>
      <c r="O9" s="0" t="n">
        <f aca="false">F9+I9*J9</f>
        <v>66</v>
      </c>
      <c r="P9" s="44" t="n">
        <v>66</v>
      </c>
      <c r="S9" s="44" t="n">
        <v>41</v>
      </c>
      <c r="T9" s="44" t="n">
        <v>1.3</v>
      </c>
    </row>
    <row r="10" customFormat="false" ht="14.25" hidden="false" customHeight="false" outlineLevel="0" collapsed="false">
      <c r="A10" s="16" t="n">
        <v>3</v>
      </c>
      <c r="B10" s="0" t="s">
        <v>108</v>
      </c>
      <c r="C10" s="0" t="s">
        <v>110</v>
      </c>
      <c r="D10" s="0" t="s">
        <v>106</v>
      </c>
      <c r="F10" s="0" t="n">
        <v>14</v>
      </c>
      <c r="H10" s="0" t="s">
        <v>107</v>
      </c>
      <c r="I10" s="0" t="n">
        <v>1</v>
      </c>
      <c r="J10" s="0" t="n">
        <v>91</v>
      </c>
      <c r="K10" s="0" t="n">
        <v>95.7</v>
      </c>
      <c r="L10" s="0" t="n">
        <v>350</v>
      </c>
      <c r="N10" s="44" t="n">
        <v>4</v>
      </c>
      <c r="O10" s="0" t="n">
        <f aca="false">F10+I10*J10</f>
        <v>105</v>
      </c>
      <c r="P10" s="44" t="n">
        <v>105</v>
      </c>
      <c r="S10" s="44" t="n">
        <v>43</v>
      </c>
      <c r="T10" s="44" t="n">
        <v>1.3</v>
      </c>
    </row>
    <row r="11" customFormat="false" ht="28.5" hidden="false" customHeight="false" outlineLevel="0" collapsed="false">
      <c r="A11" s="16" t="n">
        <v>4</v>
      </c>
      <c r="B11" s="73" t="s">
        <v>111</v>
      </c>
      <c r="C11" s="0" t="s">
        <v>112</v>
      </c>
      <c r="F11" s="0" t="n">
        <v>195</v>
      </c>
      <c r="H11" s="0" t="s">
        <v>107</v>
      </c>
      <c r="I11" s="0" t="n">
        <v>2</v>
      </c>
      <c r="J11" s="0" t="n">
        <v>90.5</v>
      </c>
      <c r="AD11" s="42" t="s">
        <v>113</v>
      </c>
      <c r="AE11" s="42" t="s">
        <v>114</v>
      </c>
      <c r="AJ11" s="42" t="s">
        <v>115</v>
      </c>
    </row>
    <row r="12" customFormat="false" ht="43.5" hidden="false" customHeight="false" outlineLevel="0" collapsed="false">
      <c r="A12" s="16" t="n">
        <v>5</v>
      </c>
      <c r="B12" s="73" t="s">
        <v>116</v>
      </c>
      <c r="C12" s="0" t="s">
        <v>117</v>
      </c>
      <c r="E12" s="30"/>
      <c r="F12" s="0" t="n">
        <v>64</v>
      </c>
      <c r="H12" s="0" t="s">
        <v>107</v>
      </c>
      <c r="I12" s="0" t="n">
        <v>1</v>
      </c>
      <c r="J12" s="0" t="n">
        <v>52</v>
      </c>
      <c r="M12" s="74"/>
      <c r="N12" s="30"/>
      <c r="AD12" s="42" t="s">
        <v>118</v>
      </c>
      <c r="AE12" s="42" t="s">
        <v>119</v>
      </c>
      <c r="AJ12" s="42" t="s">
        <v>120</v>
      </c>
    </row>
    <row r="13" customFormat="false" ht="43.5" hidden="false" customHeight="false" outlineLevel="0" collapsed="false">
      <c r="A13" s="16" t="n">
        <v>6</v>
      </c>
      <c r="B13" s="73" t="s">
        <v>121</v>
      </c>
      <c r="C13" s="0" t="s">
        <v>122</v>
      </c>
      <c r="E13" s="30"/>
      <c r="F13" s="0" t="n">
        <v>109</v>
      </c>
      <c r="H13" s="0" t="s">
        <v>107</v>
      </c>
      <c r="I13" s="0" t="n">
        <v>1</v>
      </c>
      <c r="J13" s="0" t="n">
        <v>91</v>
      </c>
      <c r="Q13" s="74"/>
      <c r="R13" s="74"/>
      <c r="U13" s="30"/>
      <c r="AD13" s="42" t="s">
        <v>123</v>
      </c>
      <c r="AE13" s="42" t="s">
        <v>124</v>
      </c>
      <c r="AJ13" s="42" t="s">
        <v>125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70C0"/>
    <pageSetUpPr fitToPage="false"/>
  </sheetPr>
  <dimension ref="A1:A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D8" activeCellId="0" sqref="D8"/>
    </sheetView>
  </sheetViews>
  <sheetFormatPr defaultColWidth="10.6796875" defaultRowHeight="14.25" zeroHeight="false" outlineLevelRow="0" outlineLevelCol="1"/>
  <cols>
    <col collapsed="false" customWidth="true" hidden="false" outlineLevel="0" max="1" min="1" style="0" width="38.73"/>
    <col collapsed="false" customWidth="true" hidden="false" outlineLevel="0" max="2" min="2" style="0" width="32.73"/>
    <col collapsed="false" customWidth="true" hidden="false" outlineLevel="0" max="3" min="3" style="0" width="40.73"/>
    <col collapsed="false" customWidth="true" hidden="false" outlineLevel="1" max="4" min="4" style="0" width="35.36"/>
    <col collapsed="false" customWidth="true" hidden="false" outlineLevel="1" max="5" min="5" style="0" width="7.45"/>
    <col collapsed="false" customWidth="true" hidden="false" outlineLevel="1" max="6" min="6" style="0" width="12.73"/>
    <col collapsed="false" customWidth="true" hidden="false" outlineLevel="1" max="7" min="7" style="0" width="15"/>
    <col collapsed="false" customWidth="true" hidden="false" outlineLevel="1" max="8" min="8" style="0" width="23"/>
    <col collapsed="false" customWidth="true" hidden="false" outlineLevel="1" max="9" min="9" style="0" width="17.45"/>
    <col collapsed="false" customWidth="true" hidden="false" outlineLevel="1" max="10" min="10" style="0" width="13.82"/>
    <col collapsed="false" customWidth="true" hidden="false" outlineLevel="1" max="11" min="11" style="0" width="18.73"/>
    <col collapsed="false" customWidth="true" hidden="false" outlineLevel="1" max="12" min="12" style="0" width="20.18"/>
    <col collapsed="false" customWidth="true" hidden="false" outlineLevel="1" max="14" min="13" style="0" width="29.45"/>
    <col collapsed="false" customWidth="true" hidden="false" outlineLevel="0" max="15" min="15" style="0" width="17.82"/>
    <col collapsed="false" customWidth="true" hidden="false" outlineLevel="0" max="16" min="16" style="0" width="23.18"/>
    <col collapsed="false" customWidth="true" hidden="false" outlineLevel="0" max="17" min="17" style="41" width="13.45"/>
    <col collapsed="false" customWidth="true" hidden="false" outlineLevel="0" max="18" min="18" style="41" width="14.82"/>
    <col collapsed="false" customWidth="true" hidden="false" outlineLevel="0" max="19" min="19" style="0" width="17.45"/>
    <col collapsed="false" customWidth="true" hidden="false" outlineLevel="0" max="20" min="20" style="0" width="7.45"/>
    <col collapsed="false" customWidth="true" hidden="false" outlineLevel="0" max="21" min="21" style="0" width="10"/>
    <col collapsed="false" customWidth="true" hidden="false" outlineLevel="0" max="22" min="22" style="41" width="20.45"/>
    <col collapsed="false" customWidth="true" hidden="false" outlineLevel="0" max="23" min="23" style="41" width="34.82"/>
    <col collapsed="false" customWidth="true" hidden="false" outlineLevel="0" max="26" min="24" style="41" width="19"/>
    <col collapsed="false" customWidth="true" hidden="false" outlineLevel="0" max="29" min="27" style="41" width="17.73"/>
    <col collapsed="false" customWidth="true" hidden="false" outlineLevel="0" max="30" min="30" style="41" width="36.18"/>
    <col collapsed="false" customWidth="true" hidden="false" outlineLevel="0" max="31" min="31" style="41" width="18.54"/>
    <col collapsed="false" customWidth="true" hidden="false" outlineLevel="0" max="33" min="32" style="41" width="11.82"/>
    <col collapsed="false" customWidth="true" hidden="false" outlineLevel="0" max="34" min="34" style="41" width="12.82"/>
    <col collapsed="false" customWidth="true" hidden="false" outlineLevel="0" max="35" min="35" style="41" width="20.27"/>
    <col collapsed="false" customWidth="true" hidden="false" outlineLevel="0" max="36" min="36" style="41" width="13.82"/>
    <col collapsed="false" customWidth="true" hidden="false" outlineLevel="0" max="39" min="37" style="41" width="11.4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45" hidden="false" customHeight="true" outlineLevel="0" collapsed="false">
      <c r="A4" s="17"/>
      <c r="B4" s="19" t="s">
        <v>22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49" t="s">
        <v>77</v>
      </c>
      <c r="N4" s="49"/>
      <c r="O4" s="19"/>
      <c r="P4" s="19"/>
      <c r="Q4" s="50"/>
      <c r="R4" s="50"/>
      <c r="S4" s="19"/>
      <c r="T4" s="19"/>
      <c r="U4" s="19"/>
      <c r="V4" s="75"/>
      <c r="W4" s="76" t="s">
        <v>78</v>
      </c>
      <c r="X4" s="76"/>
      <c r="Y4" s="76"/>
      <c r="Z4" s="76"/>
      <c r="AA4" s="76"/>
      <c r="AB4" s="76"/>
      <c r="AC4" s="76"/>
      <c r="AD4" s="77" t="s">
        <v>23</v>
      </c>
      <c r="AE4" s="77"/>
      <c r="AF4" s="77"/>
      <c r="AG4" s="77"/>
      <c r="AH4" s="77"/>
      <c r="AI4" s="77"/>
      <c r="AJ4" s="77"/>
      <c r="AK4" s="78" t="s">
        <v>24</v>
      </c>
      <c r="AL4" s="78"/>
      <c r="AM4" s="78"/>
    </row>
    <row r="5" customFormat="false" ht="21" hidden="false" customHeight="false" outlineLevel="0" collapsed="false">
      <c r="A5" s="79"/>
      <c r="B5" s="26"/>
      <c r="C5" s="26"/>
      <c r="D5" s="52" t="s">
        <v>79</v>
      </c>
      <c r="E5" s="52"/>
      <c r="F5" s="52"/>
      <c r="G5" s="52"/>
      <c r="H5" s="53" t="s">
        <v>80</v>
      </c>
      <c r="I5" s="53"/>
      <c r="J5" s="53"/>
      <c r="K5" s="54"/>
      <c r="L5" s="53"/>
      <c r="M5" s="53"/>
      <c r="N5" s="53"/>
      <c r="O5" s="26"/>
      <c r="P5" s="26"/>
      <c r="Q5" s="56"/>
      <c r="R5" s="56"/>
      <c r="S5" s="26"/>
      <c r="T5" s="26"/>
      <c r="U5" s="26"/>
      <c r="V5" s="56"/>
      <c r="W5" s="80"/>
      <c r="X5" s="80" t="s">
        <v>81</v>
      </c>
      <c r="Y5" s="80" t="s">
        <v>82</v>
      </c>
      <c r="Z5" s="80" t="s">
        <v>83</v>
      </c>
      <c r="AA5" s="80" t="s">
        <v>81</v>
      </c>
      <c r="AB5" s="80" t="s">
        <v>82</v>
      </c>
      <c r="AC5" s="80" t="s">
        <v>83</v>
      </c>
      <c r="AD5" s="81"/>
      <c r="AE5" s="81"/>
      <c r="AF5" s="81"/>
      <c r="AG5" s="81"/>
      <c r="AH5" s="81"/>
      <c r="AI5" s="81"/>
      <c r="AJ5" s="81"/>
      <c r="AK5" s="82"/>
      <c r="AL5" s="82"/>
      <c r="AM5" s="82"/>
    </row>
    <row r="6" s="7" customFormat="true" ht="59.25" hidden="false" customHeight="false" outlineLevel="0" collapsed="false">
      <c r="A6" s="29" t="s">
        <v>29</v>
      </c>
      <c r="B6" s="36" t="s">
        <v>30</v>
      </c>
      <c r="C6" s="36" t="s">
        <v>31</v>
      </c>
      <c r="D6" s="31" t="s">
        <v>32</v>
      </c>
      <c r="E6" s="31" t="s">
        <v>36</v>
      </c>
      <c r="F6" s="31" t="s">
        <v>33</v>
      </c>
      <c r="G6" s="31" t="s">
        <v>126</v>
      </c>
      <c r="H6" s="32" t="s">
        <v>32</v>
      </c>
      <c r="I6" s="32" t="s">
        <v>85</v>
      </c>
      <c r="J6" s="32" t="s">
        <v>84</v>
      </c>
      <c r="K6" s="32" t="s">
        <v>86</v>
      </c>
      <c r="L6" s="32" t="s">
        <v>87</v>
      </c>
      <c r="M6" s="59" t="s">
        <v>88</v>
      </c>
      <c r="N6" s="59" t="s">
        <v>89</v>
      </c>
      <c r="O6" s="36" t="s">
        <v>90</v>
      </c>
      <c r="P6" s="60" t="s">
        <v>91</v>
      </c>
      <c r="Q6" s="61" t="s">
        <v>92</v>
      </c>
      <c r="R6" s="61" t="s">
        <v>93</v>
      </c>
      <c r="S6" s="36" t="s">
        <v>65</v>
      </c>
      <c r="T6" s="36" t="s">
        <v>36</v>
      </c>
      <c r="U6" s="62" t="s">
        <v>94</v>
      </c>
      <c r="V6" s="83" t="s">
        <v>37</v>
      </c>
      <c r="W6" s="84" t="s">
        <v>127</v>
      </c>
      <c r="X6" s="84" t="s">
        <v>96</v>
      </c>
      <c r="Y6" s="84" t="s">
        <v>96</v>
      </c>
      <c r="Z6" s="84" t="s">
        <v>96</v>
      </c>
      <c r="AA6" s="84" t="s">
        <v>97</v>
      </c>
      <c r="AB6" s="84" t="s">
        <v>97</v>
      </c>
      <c r="AC6" s="84" t="s">
        <v>97</v>
      </c>
      <c r="AD6" s="85" t="s">
        <v>38</v>
      </c>
      <c r="AE6" s="85" t="s">
        <v>98</v>
      </c>
      <c r="AF6" s="85" t="s">
        <v>40</v>
      </c>
      <c r="AG6" s="85" t="s">
        <v>41</v>
      </c>
      <c r="AH6" s="85" t="s">
        <v>42</v>
      </c>
      <c r="AI6" s="85" t="s">
        <v>43</v>
      </c>
      <c r="AJ6" s="85" t="s">
        <v>44</v>
      </c>
      <c r="AK6" s="82"/>
      <c r="AL6" s="82"/>
      <c r="AM6" s="82"/>
    </row>
    <row r="7" s="29" customFormat="true" ht="14.25" hidden="false" customHeight="false" outlineLevel="0" collapsed="false">
      <c r="B7" s="39"/>
      <c r="C7" s="39"/>
      <c r="D7" s="64"/>
      <c r="E7" s="64" t="s">
        <v>70</v>
      </c>
      <c r="F7" s="64" t="s">
        <v>45</v>
      </c>
      <c r="G7" s="64" t="s">
        <v>100</v>
      </c>
      <c r="H7" s="65"/>
      <c r="I7" s="65"/>
      <c r="J7" s="65" t="s">
        <v>45</v>
      </c>
      <c r="K7" s="65" t="s">
        <v>48</v>
      </c>
      <c r="L7" s="65" t="s">
        <v>101</v>
      </c>
      <c r="M7" s="65" t="s">
        <v>100</v>
      </c>
      <c r="N7" s="65" t="s">
        <v>102</v>
      </c>
      <c r="O7" s="39" t="s">
        <v>45</v>
      </c>
      <c r="P7" s="67" t="s">
        <v>45</v>
      </c>
      <c r="Q7" s="68" t="s">
        <v>100</v>
      </c>
      <c r="R7" s="68" t="s">
        <v>100</v>
      </c>
      <c r="S7" s="39" t="s">
        <v>48</v>
      </c>
      <c r="T7" s="39" t="s">
        <v>70</v>
      </c>
      <c r="U7" s="68" t="s">
        <v>100</v>
      </c>
      <c r="V7" s="68" t="s">
        <v>48</v>
      </c>
      <c r="W7" s="86" t="s">
        <v>14</v>
      </c>
      <c r="X7" s="86" t="s">
        <v>101</v>
      </c>
      <c r="Y7" s="86" t="s">
        <v>101</v>
      </c>
      <c r="Z7" s="86" t="s">
        <v>101</v>
      </c>
      <c r="AA7" s="86" t="s">
        <v>103</v>
      </c>
      <c r="AB7" s="86" t="s">
        <v>103</v>
      </c>
      <c r="AC7" s="86" t="s">
        <v>103</v>
      </c>
      <c r="AD7" s="85" t="s">
        <v>49</v>
      </c>
      <c r="AE7" s="85" t="s">
        <v>50</v>
      </c>
      <c r="AF7" s="85"/>
      <c r="AG7" s="85"/>
      <c r="AH7" s="85"/>
      <c r="AI7" s="85"/>
      <c r="AJ7" s="85" t="s">
        <v>48</v>
      </c>
      <c r="AK7" s="87"/>
      <c r="AL7" s="87"/>
      <c r="AM7" s="87"/>
    </row>
    <row r="8" customFormat="false" ht="14.25" hidden="false" customHeight="false" outlineLevel="0" collapsed="false">
      <c r="A8" s="16" t="n">
        <v>1</v>
      </c>
      <c r="B8" s="0" t="s">
        <v>128</v>
      </c>
      <c r="C8" s="0" t="s">
        <v>129</v>
      </c>
      <c r="D8" s="0" t="s">
        <v>130</v>
      </c>
      <c r="F8" s="44" t="n">
        <v>13.3</v>
      </c>
      <c r="G8" s="88" t="n">
        <f aca="false">R8-Q8</f>
        <v>3.66</v>
      </c>
      <c r="H8" s="0" t="s">
        <v>131</v>
      </c>
      <c r="I8" s="44" t="n">
        <v>2</v>
      </c>
      <c r="J8" s="0" t="n">
        <v>74.35</v>
      </c>
      <c r="K8" s="44" t="n">
        <v>97</v>
      </c>
      <c r="L8" s="44" t="n">
        <v>175</v>
      </c>
      <c r="M8" s="0" t="n">
        <f aca="false">0.5*Q8*K8/100</f>
        <v>22.892</v>
      </c>
      <c r="N8" s="0" t="n">
        <f aca="false">L8*M8/1000</f>
        <v>4.0061</v>
      </c>
      <c r="O8" s="0" t="n">
        <f aca="false">F8+I8*J8</f>
        <v>162</v>
      </c>
      <c r="P8" s="44" t="n">
        <v>162</v>
      </c>
      <c r="Q8" s="89" t="n">
        <v>47.2</v>
      </c>
      <c r="R8" s="89" t="n">
        <v>50.86</v>
      </c>
      <c r="S8" s="44" t="n">
        <v>31</v>
      </c>
      <c r="T8" s="44" t="n">
        <v>3.2</v>
      </c>
      <c r="U8" s="41" t="n">
        <f aca="false">R8-M8*2</f>
        <v>5.07599999999999</v>
      </c>
      <c r="V8" s="41" t="n">
        <f aca="false">100*U8/R8</f>
        <v>9.98033818324812</v>
      </c>
      <c r="W8" s="90" t="n">
        <v>3.7</v>
      </c>
    </row>
    <row r="9" customFormat="false" ht="14.25" hidden="false" customHeight="false" outlineLevel="0" collapsed="false">
      <c r="A9" s="16" t="n">
        <v>2</v>
      </c>
      <c r="B9" s="0" t="s">
        <v>132</v>
      </c>
      <c r="C9" s="0" t="s">
        <v>133</v>
      </c>
      <c r="D9" s="0" t="s">
        <v>134</v>
      </c>
      <c r="F9" s="44" t="n">
        <v>15</v>
      </c>
      <c r="H9" s="0" t="s">
        <v>135</v>
      </c>
      <c r="I9" s="0" t="n">
        <v>2</v>
      </c>
      <c r="J9" s="0" t="n">
        <v>50</v>
      </c>
      <c r="O9" s="0" t="n">
        <f aca="false">F9+I9*J9</f>
        <v>115</v>
      </c>
      <c r="P9" s="44" t="n">
        <v>115</v>
      </c>
    </row>
    <row r="10" customFormat="false" ht="14.25" hidden="false" customHeight="false" outlineLevel="0" collapsed="false">
      <c r="A10" s="16" t="n">
        <v>3</v>
      </c>
      <c r="B10" s="0" t="s">
        <v>136</v>
      </c>
      <c r="C10" s="0" t="s">
        <v>137</v>
      </c>
      <c r="D10" s="0" t="s">
        <v>134</v>
      </c>
      <c r="F10" s="0" t="n">
        <v>20</v>
      </c>
      <c r="H10" s="0" t="s">
        <v>131</v>
      </c>
      <c r="I10" s="0" t="s">
        <v>138</v>
      </c>
      <c r="K10" s="0" t="n">
        <v>90</v>
      </c>
      <c r="L10" s="0" t="n">
        <v>165</v>
      </c>
      <c r="W10" s="89" t="n">
        <v>3.7</v>
      </c>
    </row>
    <row r="11" customFormat="false" ht="14.25" hidden="false" customHeight="false" outlineLevel="0" collapsed="false">
      <c r="A11" s="16" t="n">
        <v>4</v>
      </c>
      <c r="B11" s="0" t="s">
        <v>128</v>
      </c>
      <c r="C11" s="0" t="s">
        <v>139</v>
      </c>
      <c r="D11" s="0" t="s">
        <v>134</v>
      </c>
      <c r="F11" s="0" t="n">
        <v>13.3</v>
      </c>
      <c r="H11" s="0" t="s">
        <v>131</v>
      </c>
      <c r="I11" s="0" t="n">
        <v>2</v>
      </c>
      <c r="J11" s="0" t="s">
        <v>138</v>
      </c>
      <c r="K11" s="0" t="n">
        <v>97</v>
      </c>
      <c r="L11" s="0" t="n">
        <v>175</v>
      </c>
    </row>
    <row r="12" customFormat="false" ht="14.25" hidden="false" customHeight="false" outlineLevel="0" collapsed="false">
      <c r="A12" s="16" t="n">
        <v>5</v>
      </c>
      <c r="B12" s="0" t="s">
        <v>140</v>
      </c>
      <c r="C12" s="91" t="s">
        <v>141</v>
      </c>
      <c r="D12" s="0" t="s">
        <v>142</v>
      </c>
      <c r="E12" s="30"/>
      <c r="F12" s="42" t="n">
        <v>165</v>
      </c>
      <c r="G12" s="30"/>
      <c r="H12" s="91" t="s">
        <v>131</v>
      </c>
      <c r="I12" s="30"/>
      <c r="J12" s="30"/>
      <c r="K12" s="30"/>
      <c r="M12" s="30"/>
      <c r="N12" s="30"/>
      <c r="AD12" s="92" t="s">
        <v>143</v>
      </c>
      <c r="AE12" s="92" t="s">
        <v>144</v>
      </c>
      <c r="AJ12" s="92" t="s">
        <v>145</v>
      </c>
    </row>
    <row r="13" s="30" customFormat="true" ht="14.25" hidden="false" customHeight="false" outlineLevel="0" collapsed="false">
      <c r="A13" s="16"/>
      <c r="B13" s="30" t="s">
        <v>146</v>
      </c>
      <c r="C13" s="30" t="s">
        <v>147</v>
      </c>
      <c r="D13" s="73" t="s">
        <v>142</v>
      </c>
      <c r="F13" s="42" t="n">
        <v>115</v>
      </c>
      <c r="H13" s="30" t="s">
        <v>135</v>
      </c>
      <c r="Q13" s="74"/>
      <c r="R13" s="74"/>
      <c r="V13" s="74"/>
      <c r="W13" s="74"/>
      <c r="X13" s="74"/>
      <c r="Y13" s="74"/>
      <c r="Z13" s="74"/>
      <c r="AA13" s="74"/>
      <c r="AB13" s="74"/>
      <c r="AC13" s="74"/>
      <c r="AD13" s="92" t="s">
        <v>148</v>
      </c>
      <c r="AE13" s="92" t="s">
        <v>149</v>
      </c>
      <c r="AF13" s="74"/>
      <c r="AG13" s="74"/>
      <c r="AH13" s="74"/>
      <c r="AI13" s="74"/>
      <c r="AJ13" s="92" t="s">
        <v>150</v>
      </c>
      <c r="AK13" s="74"/>
      <c r="AL13" s="74"/>
      <c r="AM13" s="74"/>
    </row>
    <row r="14" customFormat="false" ht="14.25" hidden="false" customHeight="false" outlineLevel="0" collapsed="false">
      <c r="A14" s="1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0" activeCellId="0" sqref="A2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8.73"/>
    <col collapsed="false" customWidth="true" hidden="false" outlineLevel="0" max="7" min="7" style="0" width="14.82"/>
    <col collapsed="false" customWidth="true" hidden="false" outlineLevel="0" max="11" min="11" style="0" width="18.7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45" hidden="false" customHeight="true" outlineLevel="0" collapsed="false">
      <c r="A4" s="17"/>
      <c r="B4" s="19" t="s">
        <v>22</v>
      </c>
      <c r="C4" s="19"/>
      <c r="D4" s="19"/>
      <c r="E4" s="19"/>
      <c r="F4" s="19"/>
      <c r="G4" s="19"/>
      <c r="H4" s="19"/>
      <c r="I4" s="19"/>
      <c r="J4" s="19"/>
      <c r="K4" s="19"/>
      <c r="L4" s="76" t="s">
        <v>78</v>
      </c>
      <c r="M4" s="76"/>
      <c r="N4" s="76"/>
      <c r="O4" s="76"/>
      <c r="P4" s="76"/>
      <c r="Q4" s="76"/>
      <c r="R4" s="76"/>
      <c r="S4" s="77" t="s">
        <v>23</v>
      </c>
      <c r="T4" s="77"/>
      <c r="U4" s="77"/>
      <c r="V4" s="77"/>
      <c r="W4" s="77"/>
      <c r="X4" s="77"/>
      <c r="Y4" s="77"/>
      <c r="Z4" s="78" t="s">
        <v>24</v>
      </c>
      <c r="AA4" s="78"/>
      <c r="AB4" s="78"/>
    </row>
    <row r="5" customFormat="false" ht="21" hidden="false" customHeight="false" outlineLevel="0" collapsed="false">
      <c r="A5" s="79"/>
      <c r="B5" s="26"/>
      <c r="C5" s="26"/>
      <c r="D5" s="52" t="s">
        <v>151</v>
      </c>
      <c r="E5" s="52"/>
      <c r="F5" s="52"/>
      <c r="G5" s="52"/>
      <c r="H5" s="53" t="s">
        <v>152</v>
      </c>
      <c r="I5" s="53"/>
      <c r="J5" s="53"/>
      <c r="K5" s="54"/>
      <c r="L5" s="80"/>
      <c r="M5" s="80" t="s">
        <v>81</v>
      </c>
      <c r="N5" s="80" t="s">
        <v>82</v>
      </c>
      <c r="O5" s="80" t="s">
        <v>83</v>
      </c>
      <c r="P5" s="80" t="s">
        <v>81</v>
      </c>
      <c r="Q5" s="80" t="s">
        <v>82</v>
      </c>
      <c r="R5" s="80" t="s">
        <v>83</v>
      </c>
      <c r="S5" s="81"/>
      <c r="T5" s="81"/>
      <c r="U5" s="81"/>
      <c r="V5" s="81"/>
      <c r="W5" s="81"/>
      <c r="X5" s="81"/>
      <c r="Y5" s="81"/>
      <c r="Z5" s="82"/>
      <c r="AA5" s="82"/>
      <c r="AB5" s="82"/>
    </row>
    <row r="6" s="7" customFormat="true" ht="21" hidden="false" customHeight="false" outlineLevel="0" collapsed="false">
      <c r="A6" s="29" t="s">
        <v>29</v>
      </c>
      <c r="B6" s="36" t="s">
        <v>30</v>
      </c>
      <c r="C6" s="36" t="s">
        <v>31</v>
      </c>
      <c r="D6" s="31" t="s">
        <v>153</v>
      </c>
      <c r="E6" s="31" t="s">
        <v>36</v>
      </c>
      <c r="F6" s="31" t="s">
        <v>33</v>
      </c>
      <c r="G6" s="31" t="s">
        <v>154</v>
      </c>
      <c r="H6" s="32" t="s">
        <v>32</v>
      </c>
      <c r="I6" s="32" t="s">
        <v>155</v>
      </c>
      <c r="J6" s="32" t="s">
        <v>84</v>
      </c>
      <c r="K6" s="32" t="s">
        <v>86</v>
      </c>
      <c r="L6" s="84" t="s">
        <v>127</v>
      </c>
      <c r="M6" s="84" t="s">
        <v>96</v>
      </c>
      <c r="N6" s="84" t="s">
        <v>96</v>
      </c>
      <c r="O6" s="84" t="s">
        <v>96</v>
      </c>
      <c r="P6" s="84" t="s">
        <v>97</v>
      </c>
      <c r="Q6" s="84" t="s">
        <v>97</v>
      </c>
      <c r="R6" s="84" t="s">
        <v>97</v>
      </c>
      <c r="S6" s="85" t="s">
        <v>38</v>
      </c>
      <c r="T6" s="85" t="s">
        <v>98</v>
      </c>
      <c r="U6" s="85" t="s">
        <v>40</v>
      </c>
      <c r="V6" s="85" t="s">
        <v>41</v>
      </c>
      <c r="W6" s="85" t="s">
        <v>42</v>
      </c>
      <c r="X6" s="85" t="s">
        <v>43</v>
      </c>
      <c r="Y6" s="85" t="s">
        <v>44</v>
      </c>
      <c r="Z6" s="82"/>
      <c r="AA6" s="82"/>
      <c r="AB6" s="82"/>
    </row>
    <row r="7" s="29" customFormat="true" ht="14.25" hidden="false" customHeight="false" outlineLevel="0" collapsed="false">
      <c r="B7" s="39"/>
      <c r="C7" s="39"/>
      <c r="D7" s="64"/>
      <c r="E7" s="64" t="s">
        <v>70</v>
      </c>
      <c r="F7" s="64" t="s">
        <v>45</v>
      </c>
      <c r="G7" s="64" t="s">
        <v>156</v>
      </c>
      <c r="H7" s="65"/>
      <c r="I7" s="65"/>
      <c r="J7" s="65" t="s">
        <v>45</v>
      </c>
      <c r="K7" s="65" t="s">
        <v>48</v>
      </c>
      <c r="L7" s="86" t="s">
        <v>14</v>
      </c>
      <c r="M7" s="86" t="s">
        <v>101</v>
      </c>
      <c r="N7" s="86" t="s">
        <v>101</v>
      </c>
      <c r="O7" s="86" t="s">
        <v>101</v>
      </c>
      <c r="P7" s="86" t="s">
        <v>103</v>
      </c>
      <c r="Q7" s="86" t="s">
        <v>103</v>
      </c>
      <c r="R7" s="86" t="s">
        <v>103</v>
      </c>
      <c r="S7" s="85" t="s">
        <v>49</v>
      </c>
      <c r="T7" s="85" t="s">
        <v>50</v>
      </c>
      <c r="U7" s="85"/>
      <c r="V7" s="85"/>
      <c r="W7" s="85"/>
      <c r="X7" s="85"/>
      <c r="Y7" s="85" t="s">
        <v>48</v>
      </c>
      <c r="Z7" s="87"/>
      <c r="AA7" s="87"/>
      <c r="AB7" s="87"/>
    </row>
    <row r="8" customFormat="false" ht="14.25" hidden="false" customHeight="false" outlineLevel="0" collapsed="false">
      <c r="A8" s="0" t="n">
        <v>1</v>
      </c>
      <c r="B8" s="0" t="s">
        <v>157</v>
      </c>
    </row>
    <row r="15" customFormat="false" ht="14.25" hidden="false" customHeight="false" outlineLevel="0" collapsed="false">
      <c r="A15" s="44" t="s">
        <v>158</v>
      </c>
    </row>
    <row r="16" customFormat="false" ht="14.25" hidden="false" customHeight="false" outlineLevel="0" collapsed="false">
      <c r="A16" s="0" t="s">
        <v>159</v>
      </c>
    </row>
    <row r="17" customFormat="false" ht="15" hidden="false" customHeight="false" outlineLevel="0" collapsed="false">
      <c r="A17" s="93" t="s">
        <v>160</v>
      </c>
    </row>
    <row r="18" customFormat="false" ht="15" hidden="false" customHeight="false" outlineLevel="0" collapsed="false">
      <c r="A18" s="93" t="s">
        <v>161</v>
      </c>
    </row>
    <row r="19" customFormat="false" ht="14.25" hidden="false" customHeight="false" outlineLevel="0" collapsed="false">
      <c r="A19" s="0" t="s">
        <v>162</v>
      </c>
    </row>
    <row r="20" customFormat="false" ht="14.25" hidden="false" customHeight="false" outlineLevel="0" collapsed="false">
      <c r="A20" s="0" t="s">
        <v>163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en-GB</dc:language>
  <cp:lastModifiedBy/>
  <dcterms:modified xsi:type="dcterms:W3CDTF">2023-02-17T13:38:03Z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